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sarl\Desktop\SCCOP SP\"/>
    </mc:Choice>
  </mc:AlternateContent>
  <bookViews>
    <workbookView xWindow="0" yWindow="0" windowWidth="20490" windowHeight="7755" tabRatio="604" activeTab="4"/>
  </bookViews>
  <sheets>
    <sheet name="ANGELO" sheetId="1" r:id="rId1"/>
    <sheet name="THEO" sheetId="3" r:id="rId2"/>
    <sheet name="MOUMINI" sheetId="2" r:id="rId3"/>
    <sheet name="MADY" sheetId="5" r:id="rId4"/>
    <sheet name="FRANCIS" sheetId="4" r:id="rId5"/>
    <sheet name="GAGNY" sheetId="6" r:id="rId6"/>
    <sheet name="DANIEL" sheetId="7" r:id="rId7"/>
    <sheet name="DRAMANE" sheetId="8" r:id="rId8"/>
    <sheet name="CHRISTOPHE" sheetId="9" r:id="rId9"/>
    <sheet name="LION" sheetId="12" r:id="rId10"/>
    <sheet name="OUSSENI" sheetId="11" r:id="rId11"/>
    <sheet name="ALEXIE" sheetId="13" r:id="rId12"/>
    <sheet name="SOULEY" sheetId="14" r:id="rId13"/>
    <sheet name="ERIC" sheetId="15" r:id="rId14"/>
    <sheet name="EMMA2" sheetId="17" r:id="rId15"/>
    <sheet name="EMMA" sheetId="16" r:id="rId16"/>
    <sheet name="DAO" sheetId="19" r:id="rId17"/>
    <sheet name="PERKOMA" sheetId="18" r:id="rId18"/>
    <sheet name="Feuil1" sheetId="20" r:id="rId19"/>
  </sheets>
  <calcPr calcId="152511"/>
</workbook>
</file>

<file path=xl/calcChain.xml><?xml version="1.0" encoding="utf-8"?>
<calcChain xmlns="http://schemas.openxmlformats.org/spreadsheetml/2006/main">
  <c r="F18" i="20" l="1"/>
  <c r="F20" i="20" s="1"/>
  <c r="F11" i="20"/>
  <c r="F14" i="20" s="1"/>
  <c r="F4" i="20"/>
  <c r="F6" i="20" s="1"/>
  <c r="I35" i="9"/>
  <c r="C30" i="16" l="1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100" i="5" l="1"/>
  <c r="I101" i="5"/>
  <c r="I102" i="5"/>
  <c r="I103" i="5"/>
  <c r="I104" i="5"/>
  <c r="I105" i="5"/>
  <c r="I106" i="5"/>
  <c r="I107" i="5"/>
  <c r="I108" i="5"/>
  <c r="I109" i="5"/>
  <c r="I110" i="5"/>
  <c r="I111" i="5"/>
  <c r="J111" i="5" s="1"/>
  <c r="I112" i="5"/>
  <c r="I113" i="5"/>
  <c r="I114" i="5"/>
  <c r="I115" i="5"/>
  <c r="I116" i="5"/>
  <c r="I117" i="5"/>
  <c r="I118" i="5"/>
  <c r="I119" i="5"/>
  <c r="I120" i="5"/>
  <c r="H100" i="5"/>
  <c r="J100" i="5" s="1"/>
  <c r="H101" i="5"/>
  <c r="H102" i="5"/>
  <c r="J102" i="5" s="1"/>
  <c r="H103" i="5"/>
  <c r="H104" i="5"/>
  <c r="J104" i="5" s="1"/>
  <c r="H105" i="5"/>
  <c r="H106" i="5"/>
  <c r="H107" i="5"/>
  <c r="H108" i="5"/>
  <c r="J108" i="5" s="1"/>
  <c r="H109" i="5"/>
  <c r="H110" i="5"/>
  <c r="H111" i="5"/>
  <c r="H112" i="5"/>
  <c r="H113" i="5"/>
  <c r="H114" i="5"/>
  <c r="J114" i="5" s="1"/>
  <c r="H115" i="5"/>
  <c r="H116" i="5"/>
  <c r="J116" i="5" s="1"/>
  <c r="H99" i="5"/>
  <c r="J103" i="5"/>
  <c r="J112" i="5"/>
  <c r="J115" i="5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I75" i="3"/>
  <c r="I76" i="3"/>
  <c r="J76" i="3" s="1"/>
  <c r="I77" i="3"/>
  <c r="I78" i="3"/>
  <c r="J78" i="3" s="1"/>
  <c r="I79" i="3"/>
  <c r="I80" i="3"/>
  <c r="I81" i="3"/>
  <c r="I82" i="3"/>
  <c r="J82" i="3" s="1"/>
  <c r="I83" i="3"/>
  <c r="I84" i="3"/>
  <c r="I85" i="3"/>
  <c r="I86" i="3"/>
  <c r="J86" i="3" s="1"/>
  <c r="I87" i="3"/>
  <c r="I88" i="3"/>
  <c r="J88" i="3" s="1"/>
  <c r="I89" i="3"/>
  <c r="I90" i="3"/>
  <c r="J90" i="3" s="1"/>
  <c r="I91" i="3"/>
  <c r="I92" i="3"/>
  <c r="J92" i="3" s="1"/>
  <c r="I93" i="3"/>
  <c r="I74" i="3"/>
  <c r="J83" i="3"/>
  <c r="J85" i="3"/>
  <c r="J87" i="3"/>
  <c r="J89" i="3"/>
  <c r="J91" i="3"/>
  <c r="J74" i="3"/>
  <c r="J84" i="3"/>
  <c r="I69" i="3"/>
  <c r="I70" i="3"/>
  <c r="I71" i="3"/>
  <c r="I72" i="3"/>
  <c r="I73" i="3"/>
  <c r="I94" i="3"/>
  <c r="I95" i="3"/>
  <c r="I96" i="3"/>
  <c r="I97" i="3"/>
  <c r="I98" i="3"/>
  <c r="I99" i="3"/>
  <c r="I100" i="3"/>
  <c r="H72" i="3"/>
  <c r="H73" i="3"/>
  <c r="J73" i="3" s="1"/>
  <c r="H74" i="3"/>
  <c r="H75" i="3"/>
  <c r="J75" i="3" s="1"/>
  <c r="H76" i="3"/>
  <c r="H77" i="3"/>
  <c r="J77" i="3" s="1"/>
  <c r="H78" i="3"/>
  <c r="H79" i="3"/>
  <c r="H80" i="3"/>
  <c r="J80" i="3" s="1"/>
  <c r="H81" i="3"/>
  <c r="J81" i="3" s="1"/>
  <c r="H82" i="3"/>
  <c r="I38" i="8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2" i="12"/>
  <c r="I28" i="6"/>
  <c r="I36" i="8"/>
  <c r="C25" i="16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3" i="9"/>
  <c r="H34" i="9"/>
  <c r="H35" i="9"/>
  <c r="C73" i="3"/>
  <c r="J110" i="5" l="1"/>
  <c r="J79" i="3"/>
  <c r="J107" i="5"/>
  <c r="J106" i="5"/>
  <c r="J113" i="5"/>
  <c r="J101" i="5"/>
  <c r="J105" i="5"/>
  <c r="J109" i="5"/>
  <c r="I37" i="14"/>
  <c r="I38" i="14"/>
  <c r="I39" i="14"/>
  <c r="I40" i="14"/>
  <c r="I41" i="14"/>
  <c r="I42" i="14"/>
  <c r="I43" i="14"/>
  <c r="I44" i="14"/>
  <c r="I45" i="14"/>
  <c r="I46" i="14"/>
  <c r="I47" i="14"/>
  <c r="I48" i="14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H37" i="6"/>
  <c r="H38" i="6"/>
  <c r="H39" i="6"/>
  <c r="H40" i="6"/>
  <c r="H41" i="6"/>
  <c r="H42" i="6"/>
  <c r="H43" i="6"/>
  <c r="H44" i="6"/>
  <c r="H45" i="6"/>
  <c r="H46" i="6"/>
  <c r="I34" i="8"/>
  <c r="I25" i="7"/>
  <c r="C74" i="3"/>
  <c r="Q57" i="1"/>
  <c r="C42" i="1"/>
  <c r="J55" i="1"/>
  <c r="J56" i="1"/>
  <c r="J57" i="1"/>
  <c r="J5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39" i="1"/>
  <c r="H40" i="1"/>
  <c r="H41" i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C23" i="13"/>
  <c r="I31" i="11"/>
  <c r="I32" i="11"/>
  <c r="I33" i="11"/>
  <c r="I34" i="11"/>
  <c r="I35" i="11"/>
  <c r="I36" i="11"/>
  <c r="I37" i="11"/>
  <c r="I38" i="11"/>
  <c r="I39" i="11"/>
  <c r="I40" i="11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I40" i="19"/>
  <c r="H40" i="19"/>
  <c r="I39" i="19"/>
  <c r="H39" i="19"/>
  <c r="I38" i="19"/>
  <c r="H38" i="19"/>
  <c r="J38" i="19" s="1"/>
  <c r="I37" i="19"/>
  <c r="H37" i="19"/>
  <c r="J37" i="19" s="1"/>
  <c r="I36" i="19"/>
  <c r="H36" i="19"/>
  <c r="I35" i="19"/>
  <c r="H35" i="19"/>
  <c r="J34" i="19"/>
  <c r="I34" i="19"/>
  <c r="H34" i="19"/>
  <c r="I33" i="19"/>
  <c r="J33" i="19" s="1"/>
  <c r="H33" i="19"/>
  <c r="I32" i="19"/>
  <c r="H32" i="19"/>
  <c r="I31" i="19"/>
  <c r="H31" i="19"/>
  <c r="I30" i="19"/>
  <c r="H30" i="19"/>
  <c r="J30" i="19" s="1"/>
  <c r="I29" i="19"/>
  <c r="H29" i="19"/>
  <c r="J29" i="19" s="1"/>
  <c r="I28" i="19"/>
  <c r="H28" i="19"/>
  <c r="I27" i="19"/>
  <c r="H27" i="19"/>
  <c r="J26" i="19"/>
  <c r="I26" i="19"/>
  <c r="H26" i="19"/>
  <c r="I25" i="19"/>
  <c r="J25" i="19" s="1"/>
  <c r="H25" i="19"/>
  <c r="I24" i="19"/>
  <c r="H24" i="19"/>
  <c r="I23" i="19"/>
  <c r="H23" i="19"/>
  <c r="I22" i="19"/>
  <c r="H22" i="19"/>
  <c r="J22" i="19" s="1"/>
  <c r="I21" i="19"/>
  <c r="H21" i="19"/>
  <c r="J21" i="19" s="1"/>
  <c r="I20" i="19"/>
  <c r="H20" i="19"/>
  <c r="I19" i="19"/>
  <c r="H19" i="19"/>
  <c r="I18" i="19"/>
  <c r="H18" i="19"/>
  <c r="I17" i="19"/>
  <c r="H17" i="19"/>
  <c r="I16" i="19"/>
  <c r="H16" i="19"/>
  <c r="I15" i="19"/>
  <c r="H15" i="19"/>
  <c r="J14" i="19"/>
  <c r="I14" i="19"/>
  <c r="H14" i="19"/>
  <c r="I13" i="19"/>
  <c r="H13" i="19"/>
  <c r="I12" i="19"/>
  <c r="H12" i="19"/>
  <c r="J12" i="19" s="1"/>
  <c r="I11" i="19"/>
  <c r="H11" i="19"/>
  <c r="J11" i="19" s="1"/>
  <c r="I10" i="19"/>
  <c r="H10" i="19"/>
  <c r="J10" i="19" s="1"/>
  <c r="J9" i="19"/>
  <c r="I9" i="19"/>
  <c r="H9" i="19"/>
  <c r="I8" i="19"/>
  <c r="H8" i="19"/>
  <c r="J8" i="19" s="1"/>
  <c r="I7" i="19"/>
  <c r="H7" i="19"/>
  <c r="I6" i="19"/>
  <c r="H6" i="19"/>
  <c r="J6" i="19" s="1"/>
  <c r="I5" i="19"/>
  <c r="H5" i="19"/>
  <c r="J5" i="19" s="1"/>
  <c r="L4" i="19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I4" i="19"/>
  <c r="H4" i="19"/>
  <c r="J4" i="19" s="1"/>
  <c r="N4" i="19" s="1"/>
  <c r="C21" i="16"/>
  <c r="I11" i="2"/>
  <c r="J56" i="13" l="1"/>
  <c r="J48" i="13"/>
  <c r="J40" i="13"/>
  <c r="J18" i="19"/>
  <c r="J20" i="19"/>
  <c r="J23" i="19"/>
  <c r="J28" i="19"/>
  <c r="J31" i="19"/>
  <c r="J36" i="19"/>
  <c r="J39" i="19"/>
  <c r="J39" i="6"/>
  <c r="J50" i="13"/>
  <c r="J42" i="13"/>
  <c r="J19" i="19"/>
  <c r="J24" i="19"/>
  <c r="J27" i="19"/>
  <c r="J32" i="19"/>
  <c r="J35" i="19"/>
  <c r="J40" i="19"/>
  <c r="J17" i="19"/>
  <c r="J16" i="19"/>
  <c r="J15" i="19"/>
  <c r="J13" i="19"/>
  <c r="J7" i="19"/>
  <c r="N5" i="19"/>
  <c r="N6" i="19" s="1"/>
  <c r="H5" i="18"/>
  <c r="H6" i="18"/>
  <c r="H7" i="18"/>
  <c r="H8" i="18"/>
  <c r="H9" i="18"/>
  <c r="H10" i="18"/>
  <c r="H11" i="18"/>
  <c r="H12" i="18"/>
  <c r="H13" i="18"/>
  <c r="J13" i="18" s="1"/>
  <c r="H14" i="18"/>
  <c r="H15" i="18"/>
  <c r="H16" i="18"/>
  <c r="H17" i="18"/>
  <c r="J17" i="18" s="1"/>
  <c r="H18" i="18"/>
  <c r="H19" i="18"/>
  <c r="H20" i="18"/>
  <c r="H21" i="18"/>
  <c r="J21" i="18" s="1"/>
  <c r="H22" i="18"/>
  <c r="H23" i="18"/>
  <c r="H24" i="18"/>
  <c r="H25" i="18"/>
  <c r="J25" i="18" s="1"/>
  <c r="H26" i="18"/>
  <c r="H27" i="18"/>
  <c r="H28" i="18"/>
  <c r="H29" i="18"/>
  <c r="H30" i="18"/>
  <c r="H31" i="18"/>
  <c r="J31" i="18" s="1"/>
  <c r="H32" i="18"/>
  <c r="H33" i="18"/>
  <c r="J33" i="18" s="1"/>
  <c r="H34" i="18"/>
  <c r="H35" i="18"/>
  <c r="J35" i="18" s="1"/>
  <c r="H36" i="18"/>
  <c r="H37" i="18"/>
  <c r="H38" i="18"/>
  <c r="H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J38" i="18" s="1"/>
  <c r="J37" i="18"/>
  <c r="I37" i="18"/>
  <c r="I36" i="18"/>
  <c r="J36" i="18" s="1"/>
  <c r="I35" i="18"/>
  <c r="I34" i="18"/>
  <c r="J34" i="18" s="1"/>
  <c r="I33" i="18"/>
  <c r="I32" i="18"/>
  <c r="I31" i="18"/>
  <c r="I30" i="18"/>
  <c r="J30" i="18" s="1"/>
  <c r="J29" i="18"/>
  <c r="I29" i="18"/>
  <c r="I28" i="18"/>
  <c r="I27" i="18"/>
  <c r="J27" i="18"/>
  <c r="I26" i="18"/>
  <c r="J26" i="18"/>
  <c r="I25" i="18"/>
  <c r="I24" i="18"/>
  <c r="J24" i="18" s="1"/>
  <c r="I23" i="18"/>
  <c r="I22" i="18"/>
  <c r="I21" i="18"/>
  <c r="I20" i="18"/>
  <c r="I19" i="18"/>
  <c r="I18" i="18"/>
  <c r="I17" i="18"/>
  <c r="I16" i="18"/>
  <c r="J16" i="18" s="1"/>
  <c r="I15" i="18"/>
  <c r="I14" i="18"/>
  <c r="I13" i="18"/>
  <c r="I12" i="18"/>
  <c r="I11" i="18"/>
  <c r="I10" i="18"/>
  <c r="I9" i="18"/>
  <c r="I8" i="18"/>
  <c r="I7" i="18"/>
  <c r="I6" i="18"/>
  <c r="J6" i="18" s="1"/>
  <c r="I5" i="18"/>
  <c r="L4" i="18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I4" i="18"/>
  <c r="J21" i="12"/>
  <c r="J25" i="12"/>
  <c r="J30" i="12"/>
  <c r="J41" i="12"/>
  <c r="J45" i="12"/>
  <c r="J49" i="12"/>
  <c r="J53" i="12"/>
  <c r="J57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I42" i="12"/>
  <c r="J42" i="12" s="1"/>
  <c r="I43" i="12"/>
  <c r="J43" i="12" s="1"/>
  <c r="I44" i="12"/>
  <c r="J44" i="12" s="1"/>
  <c r="I45" i="12"/>
  <c r="I46" i="12"/>
  <c r="J46" i="12" s="1"/>
  <c r="I47" i="12"/>
  <c r="J47" i="12" s="1"/>
  <c r="I48" i="12"/>
  <c r="J48" i="12" s="1"/>
  <c r="I49" i="12"/>
  <c r="I50" i="12"/>
  <c r="J50" i="12" s="1"/>
  <c r="I51" i="12"/>
  <c r="J51" i="12" s="1"/>
  <c r="I52" i="12"/>
  <c r="J52" i="12" s="1"/>
  <c r="I53" i="12"/>
  <c r="I54" i="12"/>
  <c r="J54" i="12" s="1"/>
  <c r="I55" i="12"/>
  <c r="J55" i="12" s="1"/>
  <c r="I56" i="12"/>
  <c r="J56" i="12" s="1"/>
  <c r="I57" i="12"/>
  <c r="I58" i="12"/>
  <c r="J58" i="12" s="1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H21" i="12"/>
  <c r="H22" i="12"/>
  <c r="J22" i="12" s="1"/>
  <c r="H23" i="12"/>
  <c r="J23" i="12" s="1"/>
  <c r="H24" i="12"/>
  <c r="J24" i="12" s="1"/>
  <c r="H25" i="12"/>
  <c r="H26" i="12"/>
  <c r="J26" i="12" s="1"/>
  <c r="H27" i="12"/>
  <c r="J27" i="12" s="1"/>
  <c r="H28" i="12"/>
  <c r="J28" i="12" s="1"/>
  <c r="H29" i="12"/>
  <c r="J29" i="12" s="1"/>
  <c r="H30" i="12"/>
  <c r="H31" i="12"/>
  <c r="J31" i="12" s="1"/>
  <c r="H32" i="12"/>
  <c r="J32" i="12" s="1"/>
  <c r="P36" i="12" s="1"/>
  <c r="H33" i="12"/>
  <c r="J33" i="12" s="1"/>
  <c r="H73" i="12"/>
  <c r="H74" i="12"/>
  <c r="H75" i="12"/>
  <c r="H76" i="12"/>
  <c r="H77" i="12"/>
  <c r="H78" i="12"/>
  <c r="H79" i="12"/>
  <c r="H80" i="12"/>
  <c r="I26" i="6"/>
  <c r="I27" i="6"/>
  <c r="I29" i="6"/>
  <c r="I30" i="6"/>
  <c r="I31" i="6"/>
  <c r="I32" i="6"/>
  <c r="I33" i="6"/>
  <c r="I34" i="6"/>
  <c r="I35" i="6"/>
  <c r="I36" i="6"/>
  <c r="I37" i="6"/>
  <c r="J37" i="6" s="1"/>
  <c r="I38" i="6"/>
  <c r="J38" i="6" s="1"/>
  <c r="I39" i="6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J48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I25" i="4"/>
  <c r="I26" i="4"/>
  <c r="I27" i="4"/>
  <c r="I28" i="4"/>
  <c r="I29" i="4"/>
  <c r="I30" i="4"/>
  <c r="I31" i="4"/>
  <c r="I32" i="4"/>
  <c r="H25" i="4"/>
  <c r="J25" i="4" s="1"/>
  <c r="H26" i="4"/>
  <c r="J26" i="4" s="1"/>
  <c r="H27" i="4"/>
  <c r="H28" i="4"/>
  <c r="J28" i="4" s="1"/>
  <c r="H29" i="4"/>
  <c r="J29" i="4" s="1"/>
  <c r="H30" i="4"/>
  <c r="J30" i="4" s="1"/>
  <c r="H31" i="4"/>
  <c r="J31" i="4" s="1"/>
  <c r="H32" i="4"/>
  <c r="J32" i="4" s="1"/>
  <c r="I30" i="8"/>
  <c r="I29" i="8"/>
  <c r="I23" i="9"/>
  <c r="I24" i="9"/>
  <c r="I25" i="9"/>
  <c r="I26" i="9"/>
  <c r="I27" i="9"/>
  <c r="I28" i="9"/>
  <c r="I29" i="9"/>
  <c r="I30" i="9"/>
  <c r="I31" i="9"/>
  <c r="I32" i="9"/>
  <c r="I33" i="9"/>
  <c r="I34" i="9"/>
  <c r="I36" i="9"/>
  <c r="I37" i="9"/>
  <c r="I38" i="9"/>
  <c r="I39" i="9"/>
  <c r="I40" i="9"/>
  <c r="I41" i="9"/>
  <c r="I42" i="9"/>
  <c r="I43" i="9"/>
  <c r="H23" i="9"/>
  <c r="H24" i="9"/>
  <c r="H25" i="9"/>
  <c r="H26" i="9"/>
  <c r="H27" i="9"/>
  <c r="H28" i="9"/>
  <c r="H29" i="9"/>
  <c r="H30" i="9"/>
  <c r="H31" i="9"/>
  <c r="H32" i="9"/>
  <c r="H36" i="9"/>
  <c r="H37" i="9"/>
  <c r="H38" i="9"/>
  <c r="H39" i="9"/>
  <c r="H40" i="9"/>
  <c r="H41" i="9"/>
  <c r="H42" i="9"/>
  <c r="H43" i="9"/>
  <c r="H44" i="9"/>
  <c r="I29" i="13"/>
  <c r="J29" i="13" s="1"/>
  <c r="I30" i="13"/>
  <c r="J30" i="13" s="1"/>
  <c r="I31" i="13"/>
  <c r="J31" i="13" s="1"/>
  <c r="I32" i="13"/>
  <c r="J32" i="13" s="1"/>
  <c r="I33" i="13"/>
  <c r="J33" i="13" s="1"/>
  <c r="I34" i="13"/>
  <c r="J34" i="13" s="1"/>
  <c r="I35" i="13"/>
  <c r="J35" i="13" s="1"/>
  <c r="I36" i="13"/>
  <c r="J36" i="13" s="1"/>
  <c r="I37" i="13"/>
  <c r="J37" i="13" s="1"/>
  <c r="I38" i="13"/>
  <c r="J38" i="13" s="1"/>
  <c r="I39" i="13"/>
  <c r="J39" i="13" s="1"/>
  <c r="I40" i="13"/>
  <c r="I41" i="13"/>
  <c r="J41" i="13" s="1"/>
  <c r="I42" i="13"/>
  <c r="I43" i="13"/>
  <c r="J43" i="13" s="1"/>
  <c r="I44" i="13"/>
  <c r="J44" i="13" s="1"/>
  <c r="I45" i="13"/>
  <c r="J45" i="13" s="1"/>
  <c r="I46" i="13"/>
  <c r="J46" i="13" s="1"/>
  <c r="I47" i="13"/>
  <c r="J47" i="13" s="1"/>
  <c r="I48" i="13"/>
  <c r="I49" i="13"/>
  <c r="J49" i="13" s="1"/>
  <c r="I50" i="13"/>
  <c r="I51" i="13"/>
  <c r="J51" i="13" s="1"/>
  <c r="I52" i="13"/>
  <c r="J52" i="13" s="1"/>
  <c r="I53" i="13"/>
  <c r="J53" i="13" s="1"/>
  <c r="I54" i="13"/>
  <c r="J54" i="13" s="1"/>
  <c r="I55" i="13"/>
  <c r="J55" i="13" s="1"/>
  <c r="I56" i="13"/>
  <c r="I57" i="13"/>
  <c r="J57" i="13" s="1"/>
  <c r="I58" i="13"/>
  <c r="I59" i="13"/>
  <c r="I60" i="13"/>
  <c r="I61" i="13"/>
  <c r="H60" i="13"/>
  <c r="H61" i="13"/>
  <c r="H62" i="13"/>
  <c r="H63" i="13"/>
  <c r="H64" i="13"/>
  <c r="H65" i="13"/>
  <c r="H66" i="13"/>
  <c r="H67" i="13"/>
  <c r="J55" i="14"/>
  <c r="J63" i="14"/>
  <c r="J71" i="14"/>
  <c r="J79" i="14"/>
  <c r="J87" i="14"/>
  <c r="J95" i="14"/>
  <c r="J103" i="14"/>
  <c r="J111" i="14"/>
  <c r="J119" i="14"/>
  <c r="J127" i="14"/>
  <c r="H36" i="14"/>
  <c r="H37" i="14"/>
  <c r="H38" i="14"/>
  <c r="H39" i="14"/>
  <c r="H40" i="14"/>
  <c r="H41" i="14"/>
  <c r="J41" i="14" s="1"/>
  <c r="H42" i="14"/>
  <c r="J42" i="14" s="1"/>
  <c r="H43" i="14"/>
  <c r="J43" i="14" s="1"/>
  <c r="H44" i="14"/>
  <c r="H45" i="14"/>
  <c r="H46" i="14"/>
  <c r="H47" i="14"/>
  <c r="H48" i="14"/>
  <c r="J48" i="14" s="1"/>
  <c r="H49" i="14"/>
  <c r="J49" i="14" s="1"/>
  <c r="H50" i="14"/>
  <c r="J50" i="14" s="1"/>
  <c r="H51" i="14"/>
  <c r="J51" i="14" s="1"/>
  <c r="H52" i="14"/>
  <c r="J52" i="14" s="1"/>
  <c r="H53" i="14"/>
  <c r="J53" i="14" s="1"/>
  <c r="H54" i="14"/>
  <c r="J54" i="14" s="1"/>
  <c r="H55" i="14"/>
  <c r="H56" i="14"/>
  <c r="J56" i="14" s="1"/>
  <c r="H57" i="14"/>
  <c r="J57" i="14" s="1"/>
  <c r="H58" i="14"/>
  <c r="J58" i="14" s="1"/>
  <c r="H59" i="14"/>
  <c r="J59" i="14" s="1"/>
  <c r="H60" i="14"/>
  <c r="J60" i="14" s="1"/>
  <c r="H61" i="14"/>
  <c r="J61" i="14" s="1"/>
  <c r="H62" i="14"/>
  <c r="J62" i="14" s="1"/>
  <c r="H63" i="14"/>
  <c r="H64" i="14"/>
  <c r="J64" i="14" s="1"/>
  <c r="H65" i="14"/>
  <c r="J65" i="14" s="1"/>
  <c r="H66" i="14"/>
  <c r="J66" i="14" s="1"/>
  <c r="H67" i="14"/>
  <c r="J67" i="14" s="1"/>
  <c r="H68" i="14"/>
  <c r="J68" i="14" s="1"/>
  <c r="H69" i="14"/>
  <c r="J69" i="14" s="1"/>
  <c r="H70" i="14"/>
  <c r="J70" i="14" s="1"/>
  <c r="H71" i="14"/>
  <c r="H72" i="14"/>
  <c r="J72" i="14" s="1"/>
  <c r="H73" i="14"/>
  <c r="J73" i="14" s="1"/>
  <c r="H74" i="14"/>
  <c r="J74" i="14" s="1"/>
  <c r="H75" i="14"/>
  <c r="J75" i="14" s="1"/>
  <c r="H76" i="14"/>
  <c r="J76" i="14" s="1"/>
  <c r="H77" i="14"/>
  <c r="J77" i="14" s="1"/>
  <c r="H78" i="14"/>
  <c r="J78" i="14" s="1"/>
  <c r="H79" i="14"/>
  <c r="H80" i="14"/>
  <c r="J80" i="14" s="1"/>
  <c r="H81" i="14"/>
  <c r="J81" i="14" s="1"/>
  <c r="H82" i="14"/>
  <c r="J82" i="14" s="1"/>
  <c r="H83" i="14"/>
  <c r="J83" i="14" s="1"/>
  <c r="H84" i="14"/>
  <c r="J84" i="14" s="1"/>
  <c r="H85" i="14"/>
  <c r="J85" i="14" s="1"/>
  <c r="H86" i="14"/>
  <c r="J86" i="14" s="1"/>
  <c r="H87" i="14"/>
  <c r="H88" i="14"/>
  <c r="J88" i="14" s="1"/>
  <c r="H89" i="14"/>
  <c r="J89" i="14" s="1"/>
  <c r="H90" i="14"/>
  <c r="J90" i="14" s="1"/>
  <c r="H91" i="14"/>
  <c r="J91" i="14" s="1"/>
  <c r="H92" i="14"/>
  <c r="J92" i="14" s="1"/>
  <c r="H93" i="14"/>
  <c r="J93" i="14" s="1"/>
  <c r="H94" i="14"/>
  <c r="J94" i="14" s="1"/>
  <c r="H95" i="14"/>
  <c r="H96" i="14"/>
  <c r="J96" i="14" s="1"/>
  <c r="H97" i="14"/>
  <c r="J97" i="14" s="1"/>
  <c r="H98" i="14"/>
  <c r="J98" i="14" s="1"/>
  <c r="H99" i="14"/>
  <c r="J99" i="14" s="1"/>
  <c r="H100" i="14"/>
  <c r="J100" i="14" s="1"/>
  <c r="H101" i="14"/>
  <c r="J101" i="14" s="1"/>
  <c r="H102" i="14"/>
  <c r="J102" i="14" s="1"/>
  <c r="H103" i="14"/>
  <c r="H104" i="14"/>
  <c r="J104" i="14" s="1"/>
  <c r="H105" i="14"/>
  <c r="J105" i="14" s="1"/>
  <c r="H106" i="14"/>
  <c r="J106" i="14" s="1"/>
  <c r="H107" i="14"/>
  <c r="J107" i="14" s="1"/>
  <c r="H108" i="14"/>
  <c r="J108" i="14" s="1"/>
  <c r="H109" i="14"/>
  <c r="J109" i="14" s="1"/>
  <c r="H110" i="14"/>
  <c r="J110" i="14" s="1"/>
  <c r="H111" i="14"/>
  <c r="H112" i="14"/>
  <c r="J112" i="14" s="1"/>
  <c r="H113" i="14"/>
  <c r="J113" i="14" s="1"/>
  <c r="H114" i="14"/>
  <c r="J114" i="14" s="1"/>
  <c r="H115" i="14"/>
  <c r="J115" i="14" s="1"/>
  <c r="H116" i="14"/>
  <c r="J116" i="14" s="1"/>
  <c r="H117" i="14"/>
  <c r="J117" i="14" s="1"/>
  <c r="H118" i="14"/>
  <c r="J118" i="14" s="1"/>
  <c r="H119" i="14"/>
  <c r="H120" i="14"/>
  <c r="J120" i="14" s="1"/>
  <c r="H121" i="14"/>
  <c r="J121" i="14" s="1"/>
  <c r="H122" i="14"/>
  <c r="J122" i="14" s="1"/>
  <c r="H123" i="14"/>
  <c r="J123" i="14" s="1"/>
  <c r="H124" i="14"/>
  <c r="J124" i="14" s="1"/>
  <c r="H125" i="14"/>
  <c r="J125" i="14" s="1"/>
  <c r="H126" i="14"/>
  <c r="J126" i="14" s="1"/>
  <c r="H127" i="14"/>
  <c r="H128" i="14"/>
  <c r="J128" i="14" s="1"/>
  <c r="H129" i="14"/>
  <c r="J129" i="14" s="1"/>
  <c r="H130" i="14"/>
  <c r="J130" i="14" s="1"/>
  <c r="H131" i="14"/>
  <c r="J131" i="14" s="1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J40" i="14"/>
  <c r="J44" i="14"/>
  <c r="J45" i="14"/>
  <c r="J46" i="14"/>
  <c r="J47" i="14"/>
  <c r="J8" i="17"/>
  <c r="J35" i="17"/>
  <c r="J36" i="17"/>
  <c r="I5" i="17"/>
  <c r="I6" i="17"/>
  <c r="I7" i="17"/>
  <c r="I8" i="17"/>
  <c r="I9" i="17"/>
  <c r="I10" i="17"/>
  <c r="I11" i="17"/>
  <c r="I12" i="17"/>
  <c r="I31" i="17"/>
  <c r="I32" i="17"/>
  <c r="I33" i="17"/>
  <c r="I34" i="17"/>
  <c r="J34" i="17" s="1"/>
  <c r="H5" i="17"/>
  <c r="J5" i="17" s="1"/>
  <c r="H6" i="17"/>
  <c r="J6" i="17" s="1"/>
  <c r="H7" i="17"/>
  <c r="J7" i="17" s="1"/>
  <c r="H8" i="17"/>
  <c r="H9" i="17"/>
  <c r="H10" i="17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I4" i="17"/>
  <c r="H4" i="17"/>
  <c r="H96" i="5"/>
  <c r="J96" i="5" s="1"/>
  <c r="H97" i="5"/>
  <c r="H98" i="5"/>
  <c r="J98" i="5" s="1"/>
  <c r="I96" i="5"/>
  <c r="I97" i="5"/>
  <c r="I98" i="5"/>
  <c r="I99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I21" i="11"/>
  <c r="I22" i="11"/>
  <c r="I23" i="11"/>
  <c r="I24" i="11"/>
  <c r="I25" i="11"/>
  <c r="I26" i="11"/>
  <c r="I27" i="11"/>
  <c r="I28" i="11"/>
  <c r="I29" i="11"/>
  <c r="I30" i="11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J9" i="17" l="1"/>
  <c r="J23" i="18"/>
  <c r="J97" i="5"/>
  <c r="J39" i="18"/>
  <c r="J5" i="18"/>
  <c r="J89" i="5"/>
  <c r="J9" i="18"/>
  <c r="J40" i="18"/>
  <c r="J27" i="4"/>
  <c r="J99" i="5"/>
  <c r="J15" i="18"/>
  <c r="J95" i="5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J10" i="17"/>
  <c r="J12" i="18"/>
  <c r="J28" i="18"/>
  <c r="J20" i="18"/>
  <c r="J32" i="18"/>
  <c r="J4" i="18"/>
  <c r="N4" i="18" s="1"/>
  <c r="J22" i="18"/>
  <c r="J11" i="18"/>
  <c r="J18" i="18"/>
  <c r="J7" i="18"/>
  <c r="J14" i="18"/>
  <c r="J8" i="18"/>
  <c r="J10" i="18"/>
  <c r="J19" i="18"/>
  <c r="J4" i="17"/>
  <c r="N4" i="17" s="1"/>
  <c r="N5" i="17" s="1"/>
  <c r="N6" i="17" s="1"/>
  <c r="N7" i="17" s="1"/>
  <c r="N8" i="17" s="1"/>
  <c r="N9" i="17" s="1"/>
  <c r="I79" i="5"/>
  <c r="J79" i="5" s="1"/>
  <c r="I80" i="5"/>
  <c r="J80" i="5" s="1"/>
  <c r="I81" i="5"/>
  <c r="I82" i="5"/>
  <c r="J82" i="5" s="1"/>
  <c r="I83" i="5"/>
  <c r="J83" i="5" s="1"/>
  <c r="I84" i="5"/>
  <c r="I85" i="5"/>
  <c r="I86" i="5"/>
  <c r="I87" i="5"/>
  <c r="I88" i="5"/>
  <c r="I89" i="5"/>
  <c r="I90" i="5"/>
  <c r="J90" i="5" s="1"/>
  <c r="I91" i="5"/>
  <c r="J91" i="5" s="1"/>
  <c r="I92" i="5"/>
  <c r="J92" i="5" s="1"/>
  <c r="I93" i="5"/>
  <c r="J93" i="5" s="1"/>
  <c r="I94" i="5"/>
  <c r="J94" i="5" s="1"/>
  <c r="I95" i="5"/>
  <c r="J81" i="5"/>
  <c r="J84" i="5"/>
  <c r="J85" i="5"/>
  <c r="J86" i="5"/>
  <c r="J87" i="5"/>
  <c r="J88" i="5"/>
  <c r="J26" i="6"/>
  <c r="J27" i="6"/>
  <c r="J28" i="6"/>
  <c r="J29" i="6"/>
  <c r="J30" i="6"/>
  <c r="J31" i="6"/>
  <c r="J32" i="6"/>
  <c r="J33" i="6"/>
  <c r="J34" i="6"/>
  <c r="J35" i="6"/>
  <c r="J36" i="6"/>
  <c r="G75" i="5"/>
  <c r="G16" i="1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J20" i="4" s="1"/>
  <c r="H21" i="4"/>
  <c r="J21" i="4" s="1"/>
  <c r="H22" i="4"/>
  <c r="J22" i="4" s="1"/>
  <c r="H23" i="4"/>
  <c r="J23" i="4" s="1"/>
  <c r="H24" i="4"/>
  <c r="J24" i="4" s="1"/>
  <c r="H4" i="4"/>
  <c r="H21" i="9"/>
  <c r="H22" i="9"/>
  <c r="J24" i="9"/>
  <c r="J28" i="9"/>
  <c r="J32" i="9"/>
  <c r="J36" i="9"/>
  <c r="I19" i="13"/>
  <c r="I20" i="13"/>
  <c r="I21" i="13"/>
  <c r="I22" i="13"/>
  <c r="J22" i="13" s="1"/>
  <c r="I23" i="13"/>
  <c r="J23" i="13" s="1"/>
  <c r="I24" i="13"/>
  <c r="J24" i="13" s="1"/>
  <c r="I25" i="13"/>
  <c r="I26" i="13"/>
  <c r="J26" i="13" s="1"/>
  <c r="I27" i="13"/>
  <c r="J27" i="13" s="1"/>
  <c r="I28" i="13"/>
  <c r="J28" i="13" s="1"/>
  <c r="H19" i="13"/>
  <c r="H20" i="13"/>
  <c r="H21" i="13"/>
  <c r="H14" i="13"/>
  <c r="H15" i="13"/>
  <c r="H18" i="13"/>
  <c r="H17" i="13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I23" i="7"/>
  <c r="G69" i="5"/>
  <c r="G72" i="5"/>
  <c r="C17" i="16"/>
  <c r="J23" i="9"/>
  <c r="J25" i="9"/>
  <c r="J26" i="9"/>
  <c r="J27" i="9"/>
  <c r="J29" i="9"/>
  <c r="J30" i="9"/>
  <c r="J31" i="9"/>
  <c r="J33" i="9"/>
  <c r="J34" i="9"/>
  <c r="J35" i="9"/>
  <c r="J37" i="9"/>
  <c r="J38" i="9"/>
  <c r="J39" i="9"/>
  <c r="J40" i="9"/>
  <c r="I22" i="9"/>
  <c r="J22" i="9" s="1"/>
  <c r="N5" i="18" l="1"/>
  <c r="N6" i="18" s="1"/>
  <c r="N10" i="17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J25" i="13"/>
  <c r="J21" i="13"/>
  <c r="C17" i="13"/>
  <c r="I20" i="7"/>
  <c r="G67" i="5"/>
  <c r="I67" i="5" s="1"/>
  <c r="I65" i="5"/>
  <c r="I66" i="5"/>
  <c r="I68" i="5"/>
  <c r="I69" i="5"/>
  <c r="I70" i="5"/>
  <c r="I71" i="5"/>
  <c r="I72" i="5"/>
  <c r="I73" i="5"/>
  <c r="I74" i="5"/>
  <c r="I75" i="5"/>
  <c r="I76" i="5"/>
  <c r="I77" i="5"/>
  <c r="J77" i="5" s="1"/>
  <c r="I78" i="5"/>
  <c r="J78" i="5" s="1"/>
  <c r="M33" i="1"/>
  <c r="H11" i="2"/>
  <c r="H12" i="2"/>
  <c r="J12" i="2" s="1"/>
  <c r="H13" i="2"/>
  <c r="J13" i="2" s="1"/>
  <c r="H14" i="2"/>
  <c r="H15" i="2"/>
  <c r="H16" i="2"/>
  <c r="H17" i="2"/>
  <c r="J17" i="2" s="1"/>
  <c r="H18" i="2"/>
  <c r="H19" i="2"/>
  <c r="H20" i="2"/>
  <c r="H21" i="2"/>
  <c r="J21" i="2" s="1"/>
  <c r="H22" i="2"/>
  <c r="H23" i="2"/>
  <c r="H24" i="2"/>
  <c r="H10" i="2"/>
  <c r="H20" i="14"/>
  <c r="H21" i="14"/>
  <c r="H22" i="14"/>
  <c r="H23" i="14"/>
  <c r="H24" i="14"/>
  <c r="H25" i="14"/>
  <c r="H26" i="14"/>
  <c r="H19" i="14"/>
  <c r="I19" i="14"/>
  <c r="I20" i="14"/>
  <c r="I21" i="14"/>
  <c r="I22" i="14"/>
  <c r="J22" i="14" s="1"/>
  <c r="I23" i="14"/>
  <c r="I24" i="14"/>
  <c r="I25" i="14"/>
  <c r="I26" i="14"/>
  <c r="J26" i="14" s="1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10" i="16"/>
  <c r="L11" i="16"/>
  <c r="L12" i="16"/>
  <c r="L7" i="16"/>
  <c r="L8" i="16"/>
  <c r="L9" i="16"/>
  <c r="J19" i="13"/>
  <c r="I62" i="3"/>
  <c r="I63" i="3"/>
  <c r="J63" i="3" s="1"/>
  <c r="I64" i="3"/>
  <c r="I65" i="3"/>
  <c r="I66" i="3"/>
  <c r="I67" i="3"/>
  <c r="I68" i="3"/>
  <c r="J68" i="3"/>
  <c r="I19" i="7"/>
  <c r="I21" i="7"/>
  <c r="I22" i="7"/>
  <c r="I24" i="7"/>
  <c r="I26" i="7"/>
  <c r="I27" i="7"/>
  <c r="I28" i="7"/>
  <c r="I18" i="7"/>
  <c r="H70" i="5"/>
  <c r="J70" i="5" s="1"/>
  <c r="H71" i="5"/>
  <c r="H72" i="5"/>
  <c r="H73" i="5"/>
  <c r="H74" i="5"/>
  <c r="J74" i="5" s="1"/>
  <c r="H75" i="5"/>
  <c r="H76" i="5"/>
  <c r="J76" i="5" s="1"/>
  <c r="J73" i="5"/>
  <c r="H19" i="7"/>
  <c r="H20" i="7"/>
  <c r="H21" i="7"/>
  <c r="H22" i="7"/>
  <c r="H23" i="7"/>
  <c r="J23" i="7" s="1"/>
  <c r="H24" i="7"/>
  <c r="H25" i="7"/>
  <c r="H26" i="7"/>
  <c r="H27" i="7"/>
  <c r="J27" i="7" s="1"/>
  <c r="H28" i="7"/>
  <c r="H29" i="7"/>
  <c r="J29" i="7" s="1"/>
  <c r="H30" i="7"/>
  <c r="J30" i="7" s="1"/>
  <c r="H31" i="7"/>
  <c r="J31" i="7" s="1"/>
  <c r="H32" i="7"/>
  <c r="J32" i="7" s="1"/>
  <c r="H33" i="7"/>
  <c r="J33" i="7" s="1"/>
  <c r="H18" i="7"/>
  <c r="L6" i="16"/>
  <c r="H17" i="11"/>
  <c r="H18" i="11"/>
  <c r="H19" i="11"/>
  <c r="H20" i="1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0" i="11"/>
  <c r="J30" i="11" s="1"/>
  <c r="H31" i="11"/>
  <c r="J31" i="11" s="1"/>
  <c r="H32" i="11"/>
  <c r="J32" i="11" s="1"/>
  <c r="H33" i="11"/>
  <c r="J33" i="11" s="1"/>
  <c r="H34" i="11"/>
  <c r="J34" i="11" s="1"/>
  <c r="H35" i="11"/>
  <c r="J35" i="11" s="1"/>
  <c r="H36" i="11"/>
  <c r="J36" i="11" s="1"/>
  <c r="H37" i="11"/>
  <c r="J37" i="11" s="1"/>
  <c r="H38" i="11"/>
  <c r="J38" i="11" s="1"/>
  <c r="H39" i="11"/>
  <c r="J39" i="11" s="1"/>
  <c r="H16" i="11"/>
  <c r="C62" i="5"/>
  <c r="I61" i="5"/>
  <c r="I62" i="5"/>
  <c r="I63" i="5"/>
  <c r="I64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J24" i="6" s="1"/>
  <c r="I25" i="6"/>
  <c r="J25" i="6" s="1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J21" i="6" s="1"/>
  <c r="H22" i="6"/>
  <c r="H23" i="6"/>
  <c r="H7" i="6"/>
  <c r="I23" i="8"/>
  <c r="H56" i="3"/>
  <c r="H57" i="3"/>
  <c r="J57" i="3" s="1"/>
  <c r="H58" i="3"/>
  <c r="J58" i="3" s="1"/>
  <c r="H59" i="3"/>
  <c r="H60" i="3"/>
  <c r="H61" i="3"/>
  <c r="H62" i="3"/>
  <c r="H63" i="3"/>
  <c r="H64" i="3"/>
  <c r="J64" i="3" s="1"/>
  <c r="H65" i="3"/>
  <c r="H66" i="3"/>
  <c r="J66" i="3" s="1"/>
  <c r="H67" i="3"/>
  <c r="H68" i="3"/>
  <c r="H69" i="3"/>
  <c r="J69" i="3" s="1"/>
  <c r="H70" i="3"/>
  <c r="J70" i="3" s="1"/>
  <c r="H71" i="3"/>
  <c r="G57" i="3"/>
  <c r="I57" i="3"/>
  <c r="G55" i="3"/>
  <c r="H55" i="3" s="1"/>
  <c r="H12" i="12"/>
  <c r="H13" i="12"/>
  <c r="H14" i="12"/>
  <c r="H15" i="12"/>
  <c r="H16" i="12"/>
  <c r="H17" i="12"/>
  <c r="H18" i="12"/>
  <c r="H19" i="12"/>
  <c r="H20" i="12"/>
  <c r="H11" i="12"/>
  <c r="I27" i="14"/>
  <c r="I28" i="14"/>
  <c r="I29" i="14"/>
  <c r="I30" i="14"/>
  <c r="I31" i="14"/>
  <c r="I32" i="14"/>
  <c r="I33" i="14"/>
  <c r="I34" i="14"/>
  <c r="I35" i="14"/>
  <c r="I36" i="14"/>
  <c r="J36" i="14" s="1"/>
  <c r="J37" i="14"/>
  <c r="J38" i="14"/>
  <c r="J39" i="14"/>
  <c r="H27" i="14"/>
  <c r="H28" i="14"/>
  <c r="H29" i="14"/>
  <c r="H30" i="14"/>
  <c r="H31" i="14"/>
  <c r="H32" i="14"/>
  <c r="H33" i="14"/>
  <c r="J33" i="14" s="1"/>
  <c r="H34" i="14"/>
  <c r="J34" i="14" s="1"/>
  <c r="H35" i="14"/>
  <c r="J35" i="14" s="1"/>
  <c r="H16" i="9"/>
  <c r="H17" i="9"/>
  <c r="H18" i="9"/>
  <c r="H19" i="9"/>
  <c r="H20" i="9"/>
  <c r="J26" i="8"/>
  <c r="J29" i="8"/>
  <c r="I22" i="8"/>
  <c r="I24" i="8"/>
  <c r="I25" i="8"/>
  <c r="I26" i="8"/>
  <c r="I27" i="8"/>
  <c r="I28" i="8"/>
  <c r="I31" i="8"/>
  <c r="I32" i="8"/>
  <c r="I33" i="8"/>
  <c r="I35" i="8"/>
  <c r="I37" i="8"/>
  <c r="I39" i="8"/>
  <c r="I40" i="8"/>
  <c r="J40" i="8" s="1"/>
  <c r="I41" i="8"/>
  <c r="J41" i="8" s="1"/>
  <c r="I42" i="8"/>
  <c r="J42" i="8" s="1"/>
  <c r="I43" i="8"/>
  <c r="J43" i="8" s="1"/>
  <c r="I44" i="8"/>
  <c r="I21" i="8"/>
  <c r="H22" i="8"/>
  <c r="J22" i="8" s="1"/>
  <c r="H23" i="8"/>
  <c r="H24" i="8"/>
  <c r="J24" i="8" s="1"/>
  <c r="H25" i="8"/>
  <c r="H26" i="8"/>
  <c r="H27" i="8"/>
  <c r="J27" i="8" s="1"/>
  <c r="H28" i="8"/>
  <c r="J28" i="8" s="1"/>
  <c r="H29" i="8"/>
  <c r="H30" i="8"/>
  <c r="H31" i="8"/>
  <c r="J31" i="8" s="1"/>
  <c r="H32" i="8"/>
  <c r="J32" i="8" s="1"/>
  <c r="H33" i="8"/>
  <c r="H34" i="8"/>
  <c r="J34" i="8" s="1"/>
  <c r="H35" i="8"/>
  <c r="J35" i="8" s="1"/>
  <c r="H36" i="8"/>
  <c r="J36" i="8" s="1"/>
  <c r="H37" i="8"/>
  <c r="H38" i="8"/>
  <c r="J38" i="8" s="1"/>
  <c r="H39" i="8"/>
  <c r="J39" i="8" s="1"/>
  <c r="H21" i="8"/>
  <c r="H20" i="8"/>
  <c r="I60" i="5"/>
  <c r="H57" i="5"/>
  <c r="J57" i="5" s="1"/>
  <c r="H58" i="5"/>
  <c r="J58" i="5" s="1"/>
  <c r="H56" i="5"/>
  <c r="H59" i="5"/>
  <c r="H60" i="5"/>
  <c r="H61" i="5"/>
  <c r="J61" i="5" s="1"/>
  <c r="H62" i="5"/>
  <c r="J62" i="5" s="1"/>
  <c r="H63" i="5"/>
  <c r="J63" i="5" s="1"/>
  <c r="H64" i="5"/>
  <c r="J64" i="5" s="1"/>
  <c r="H65" i="5"/>
  <c r="J65" i="5" s="1"/>
  <c r="H66" i="5"/>
  <c r="J66" i="5" s="1"/>
  <c r="H68" i="5"/>
  <c r="H69" i="5"/>
  <c r="J69" i="5" s="1"/>
  <c r="H55" i="5"/>
  <c r="J15" i="2"/>
  <c r="J16" i="2"/>
  <c r="J19" i="2"/>
  <c r="J20" i="2"/>
  <c r="J23" i="2"/>
  <c r="J24" i="2"/>
  <c r="J27" i="2"/>
  <c r="J28" i="2"/>
  <c r="J31" i="2"/>
  <c r="J32" i="2"/>
  <c r="I12" i="2"/>
  <c r="I13" i="2"/>
  <c r="I14" i="2"/>
  <c r="J14" i="2" s="1"/>
  <c r="I15" i="2"/>
  <c r="I16" i="2"/>
  <c r="I17" i="2"/>
  <c r="I18" i="2"/>
  <c r="J18" i="2" s="1"/>
  <c r="I19" i="2"/>
  <c r="I20" i="2"/>
  <c r="I21" i="2"/>
  <c r="I22" i="2"/>
  <c r="J22" i="2" s="1"/>
  <c r="I23" i="2"/>
  <c r="I24" i="2"/>
  <c r="I25" i="2"/>
  <c r="J25" i="2" s="1"/>
  <c r="I26" i="2"/>
  <c r="J26" i="2" s="1"/>
  <c r="I27" i="2"/>
  <c r="I28" i="2"/>
  <c r="I29" i="2"/>
  <c r="J29" i="2" s="1"/>
  <c r="I30" i="2"/>
  <c r="J30" i="2" s="1"/>
  <c r="I31" i="2"/>
  <c r="I32" i="2"/>
  <c r="I33" i="2"/>
  <c r="J33" i="2" s="1"/>
  <c r="I34" i="2"/>
  <c r="I35" i="2"/>
  <c r="I36" i="2"/>
  <c r="I37" i="2"/>
  <c r="I10" i="2"/>
  <c r="J40" i="1"/>
  <c r="I26" i="1"/>
  <c r="I27" i="1"/>
  <c r="I28" i="1"/>
  <c r="I29" i="1"/>
  <c r="I30" i="1"/>
  <c r="I31" i="1"/>
  <c r="I32" i="1"/>
  <c r="I33" i="1"/>
  <c r="I34" i="1"/>
  <c r="I38" i="1"/>
  <c r="I39" i="1"/>
  <c r="H54" i="1"/>
  <c r="J54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H32" i="1"/>
  <c r="J32" i="1" s="1"/>
  <c r="H33" i="1"/>
  <c r="J33" i="1" s="1"/>
  <c r="H34" i="1"/>
  <c r="J34" i="1" s="1"/>
  <c r="H38" i="1"/>
  <c r="J38" i="1" s="1"/>
  <c r="J39" i="1"/>
  <c r="J41" i="1"/>
  <c r="H25" i="1"/>
  <c r="I8" i="13"/>
  <c r="I9" i="13"/>
  <c r="I10" i="13"/>
  <c r="I11" i="13"/>
  <c r="I12" i="13"/>
  <c r="I13" i="13"/>
  <c r="I14" i="13"/>
  <c r="I15" i="13"/>
  <c r="I16" i="13"/>
  <c r="I17" i="13"/>
  <c r="I18" i="13"/>
  <c r="I7" i="13"/>
  <c r="I6" i="13"/>
  <c r="H10" i="13"/>
  <c r="C10" i="13"/>
  <c r="H15" i="9"/>
  <c r="H50" i="3"/>
  <c r="H51" i="3"/>
  <c r="H52" i="3"/>
  <c r="H53" i="3"/>
  <c r="J53" i="3" s="1"/>
  <c r="H54" i="3"/>
  <c r="J54" i="3" s="1"/>
  <c r="Q22" i="1"/>
  <c r="H11" i="15"/>
  <c r="J11" i="15" s="1"/>
  <c r="H12" i="15"/>
  <c r="H13" i="15"/>
  <c r="H14" i="15"/>
  <c r="H15" i="15"/>
  <c r="H16" i="15"/>
  <c r="H17" i="15"/>
  <c r="H18" i="15"/>
  <c r="J26" i="15"/>
  <c r="L4" i="16"/>
  <c r="L5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3" i="16"/>
  <c r="J31" i="16"/>
  <c r="J29" i="16"/>
  <c r="J28" i="16"/>
  <c r="J27" i="16"/>
  <c r="J25" i="16"/>
  <c r="J23" i="16"/>
  <c r="J21" i="16"/>
  <c r="J19" i="16"/>
  <c r="I15" i="16"/>
  <c r="I14" i="16"/>
  <c r="I13" i="16"/>
  <c r="I12" i="16"/>
  <c r="I11" i="16"/>
  <c r="I10" i="16"/>
  <c r="I9" i="16"/>
  <c r="I8" i="16"/>
  <c r="J8" i="16" s="1"/>
  <c r="I7" i="16"/>
  <c r="I6" i="16"/>
  <c r="I5" i="16"/>
  <c r="I4" i="16"/>
  <c r="J4" i="16" s="1"/>
  <c r="L3" i="16"/>
  <c r="I3" i="16"/>
  <c r="G50" i="3"/>
  <c r="I50" i="3" s="1"/>
  <c r="J20" i="15"/>
  <c r="J21" i="15"/>
  <c r="J28" i="15"/>
  <c r="J32" i="15"/>
  <c r="I13" i="15"/>
  <c r="I14" i="15"/>
  <c r="I15" i="15"/>
  <c r="J15" i="15" s="1"/>
  <c r="I16" i="15"/>
  <c r="I17" i="15"/>
  <c r="J17" i="15" s="1"/>
  <c r="I18" i="15"/>
  <c r="I19" i="15"/>
  <c r="J19" i="15" s="1"/>
  <c r="I20" i="15"/>
  <c r="I21" i="15"/>
  <c r="I22" i="15"/>
  <c r="J22" i="15" s="1"/>
  <c r="I23" i="15"/>
  <c r="J23" i="15" s="1"/>
  <c r="I24" i="15"/>
  <c r="J24" i="15" s="1"/>
  <c r="I25" i="15"/>
  <c r="J25" i="15" s="1"/>
  <c r="I26" i="15"/>
  <c r="I27" i="15"/>
  <c r="J27" i="15" s="1"/>
  <c r="I28" i="15"/>
  <c r="I29" i="15"/>
  <c r="J29" i="15" s="1"/>
  <c r="I30" i="15"/>
  <c r="J30" i="15" s="1"/>
  <c r="I31" i="15"/>
  <c r="J31" i="15" s="1"/>
  <c r="I32" i="15"/>
  <c r="I33" i="15"/>
  <c r="J33" i="15" s="1"/>
  <c r="I34" i="15"/>
  <c r="J34" i="15" s="1"/>
  <c r="I44" i="3"/>
  <c r="I45" i="3"/>
  <c r="I46" i="3"/>
  <c r="I47" i="3"/>
  <c r="I48" i="3"/>
  <c r="I49" i="3"/>
  <c r="I51" i="3"/>
  <c r="I52" i="3"/>
  <c r="I53" i="3"/>
  <c r="I54" i="3"/>
  <c r="I56" i="3"/>
  <c r="I58" i="3"/>
  <c r="I59" i="3"/>
  <c r="I60" i="3"/>
  <c r="J60" i="3" s="1"/>
  <c r="I61" i="3"/>
  <c r="J61" i="3" s="1"/>
  <c r="H49" i="3"/>
  <c r="J49" i="3"/>
  <c r="G48" i="3"/>
  <c r="H48" i="3" s="1"/>
  <c r="J48" i="3" s="1"/>
  <c r="F48" i="3"/>
  <c r="J51" i="3"/>
  <c r="J52" i="3"/>
  <c r="J56" i="3"/>
  <c r="J71" i="3"/>
  <c r="J72" i="3"/>
  <c r="H43" i="3"/>
  <c r="H44" i="3"/>
  <c r="J44" i="3" s="1"/>
  <c r="H45" i="3"/>
  <c r="J45" i="3" s="1"/>
  <c r="H46" i="3"/>
  <c r="J46" i="3" s="1"/>
  <c r="H47" i="3"/>
  <c r="J47" i="3" s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8" i="5"/>
  <c r="I59" i="5"/>
  <c r="J59" i="5" s="1"/>
  <c r="J56" i="5"/>
  <c r="J60" i="5"/>
  <c r="H51" i="5"/>
  <c r="J51" i="5" s="1"/>
  <c r="H52" i="5"/>
  <c r="J52" i="5" s="1"/>
  <c r="H53" i="5"/>
  <c r="J53" i="5" s="1"/>
  <c r="H54" i="5"/>
  <c r="J54" i="5" s="1"/>
  <c r="G44" i="3"/>
  <c r="H50" i="5"/>
  <c r="I5" i="15"/>
  <c r="I6" i="15"/>
  <c r="I7" i="15"/>
  <c r="I8" i="15"/>
  <c r="I9" i="15"/>
  <c r="I10" i="15"/>
  <c r="I11" i="15"/>
  <c r="I12" i="15"/>
  <c r="I4" i="15"/>
  <c r="J12" i="15"/>
  <c r="H10" i="15"/>
  <c r="H9" i="15"/>
  <c r="J9" i="15" s="1"/>
  <c r="H8" i="15"/>
  <c r="J8" i="15" s="1"/>
  <c r="H7" i="15"/>
  <c r="J7" i="15" s="1"/>
  <c r="H6" i="15"/>
  <c r="H5" i="15"/>
  <c r="J5" i="15" s="1"/>
  <c r="L4" i="15"/>
  <c r="L5" i="15" s="1"/>
  <c r="L6" i="15" s="1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H4" i="15"/>
  <c r="G37" i="3"/>
  <c r="I9" i="14"/>
  <c r="I10" i="14"/>
  <c r="I11" i="14"/>
  <c r="I12" i="14"/>
  <c r="I13" i="14"/>
  <c r="I14" i="14"/>
  <c r="I15" i="14"/>
  <c r="I16" i="14"/>
  <c r="I17" i="14"/>
  <c r="I18" i="14"/>
  <c r="I8" i="14"/>
  <c r="H18" i="14"/>
  <c r="H17" i="14"/>
  <c r="J17" i="14" s="1"/>
  <c r="H16" i="14"/>
  <c r="H15" i="14"/>
  <c r="J15" i="14" s="1"/>
  <c r="H14" i="14"/>
  <c r="H13" i="14"/>
  <c r="J13" i="14" s="1"/>
  <c r="H12" i="14"/>
  <c r="H11" i="14"/>
  <c r="J11" i="14" s="1"/>
  <c r="H10" i="14"/>
  <c r="H9" i="14"/>
  <c r="J9" i="14" s="1"/>
  <c r="H8" i="14"/>
  <c r="I7" i="14"/>
  <c r="H7" i="14"/>
  <c r="I6" i="14"/>
  <c r="H6" i="14"/>
  <c r="I5" i="14"/>
  <c r="H5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I4" i="14"/>
  <c r="H4" i="14"/>
  <c r="J20" i="13"/>
  <c r="J17" i="13"/>
  <c r="H16" i="13"/>
  <c r="J15" i="13"/>
  <c r="H13" i="13"/>
  <c r="H12" i="13"/>
  <c r="H11" i="13"/>
  <c r="J11" i="13" s="1"/>
  <c r="H9" i="13"/>
  <c r="J9" i="13" s="1"/>
  <c r="H8" i="13"/>
  <c r="H7" i="13"/>
  <c r="H6" i="13"/>
  <c r="I5" i="13"/>
  <c r="H5" i="13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I4" i="13"/>
  <c r="H4" i="13"/>
  <c r="H38" i="5"/>
  <c r="H39" i="5"/>
  <c r="H40" i="5"/>
  <c r="H41" i="5"/>
  <c r="H42" i="5"/>
  <c r="H43" i="5"/>
  <c r="H44" i="5"/>
  <c r="H45" i="5"/>
  <c r="H46" i="5"/>
  <c r="H47" i="5"/>
  <c r="H48" i="5"/>
  <c r="H49" i="5"/>
  <c r="I17" i="8"/>
  <c r="I18" i="8"/>
  <c r="I19" i="8"/>
  <c r="I20" i="8"/>
  <c r="I16" i="8"/>
  <c r="J50" i="3" l="1"/>
  <c r="I55" i="3"/>
  <c r="J55" i="3" s="1"/>
  <c r="J12" i="13"/>
  <c r="J6" i="15"/>
  <c r="J14" i="15"/>
  <c r="J23" i="6"/>
  <c r="J6" i="13"/>
  <c r="J16" i="13"/>
  <c r="J13" i="16"/>
  <c r="J23" i="8"/>
  <c r="J62" i="3"/>
  <c r="L36" i="14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J10" i="15"/>
  <c r="J5" i="13"/>
  <c r="J8" i="13"/>
  <c r="J4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J55" i="5"/>
  <c r="J16" i="15"/>
  <c r="J11" i="16"/>
  <c r="J6" i="16"/>
  <c r="J13" i="15"/>
  <c r="J37" i="8"/>
  <c r="J33" i="8"/>
  <c r="J25" i="8"/>
  <c r="J20" i="12"/>
  <c r="J59" i="3"/>
  <c r="J22" i="6"/>
  <c r="J26" i="7"/>
  <c r="J22" i="7"/>
  <c r="J28" i="14"/>
  <c r="J23" i="14"/>
  <c r="J10" i="14"/>
  <c r="J14" i="14"/>
  <c r="J18" i="14"/>
  <c r="J25" i="14"/>
  <c r="J21" i="14"/>
  <c r="J21" i="7"/>
  <c r="J28" i="7"/>
  <c r="J25" i="7"/>
  <c r="J31" i="1"/>
  <c r="J18" i="15"/>
  <c r="J24" i="7"/>
  <c r="J11" i="2"/>
  <c r="J30" i="8"/>
  <c r="J32" i="14"/>
  <c r="J31" i="14"/>
  <c r="J27" i="14"/>
  <c r="J30" i="16"/>
  <c r="J75" i="5"/>
  <c r="J67" i="3"/>
  <c r="J72" i="5"/>
  <c r="J71" i="5"/>
  <c r="J29" i="14"/>
  <c r="J15" i="16"/>
  <c r="J16" i="16"/>
  <c r="H67" i="5"/>
  <c r="J67" i="5" s="1"/>
  <c r="J68" i="5"/>
  <c r="J13" i="13"/>
  <c r="J65" i="3"/>
  <c r="J24" i="14"/>
  <c r="J30" i="14"/>
  <c r="J12" i="14"/>
  <c r="J16" i="14"/>
  <c r="J20" i="14"/>
  <c r="J19" i="14"/>
  <c r="J12" i="16"/>
  <c r="J14" i="13"/>
  <c r="J18" i="13"/>
  <c r="J7" i="13"/>
  <c r="J10" i="13"/>
  <c r="J5" i="16"/>
  <c r="J32" i="16"/>
  <c r="J18" i="16"/>
  <c r="J14" i="16"/>
  <c r="J3" i="16"/>
  <c r="N3" i="16" s="1"/>
  <c r="N4" i="16" s="1"/>
  <c r="J10" i="16"/>
  <c r="J17" i="16"/>
  <c r="J20" i="16"/>
  <c r="J22" i="16"/>
  <c r="J24" i="16"/>
  <c r="J26" i="16"/>
  <c r="J7" i="16"/>
  <c r="J9" i="16"/>
  <c r="J7" i="14"/>
  <c r="J6" i="14"/>
  <c r="J5" i="14"/>
  <c r="J4" i="14"/>
  <c r="N4" i="14" s="1"/>
  <c r="J8" i="14"/>
  <c r="J4" i="13"/>
  <c r="N4" i="13" s="1"/>
  <c r="I31" i="3"/>
  <c r="J31" i="3" s="1"/>
  <c r="I32" i="3"/>
  <c r="I33" i="3"/>
  <c r="J33" i="3" s="1"/>
  <c r="I34" i="3"/>
  <c r="I35" i="3"/>
  <c r="I36" i="3"/>
  <c r="I37" i="3"/>
  <c r="I38" i="3"/>
  <c r="I39" i="3"/>
  <c r="I40" i="3"/>
  <c r="I41" i="3"/>
  <c r="I42" i="3"/>
  <c r="I43" i="3"/>
  <c r="J43" i="3" s="1"/>
  <c r="H29" i="3"/>
  <c r="H30" i="3"/>
  <c r="J30" i="3" s="1"/>
  <c r="H31" i="3"/>
  <c r="H32" i="3"/>
  <c r="J32" i="3" s="1"/>
  <c r="H33" i="3"/>
  <c r="H34" i="3"/>
  <c r="J34" i="3" s="1"/>
  <c r="H35" i="3"/>
  <c r="H36" i="3"/>
  <c r="J36" i="3" s="1"/>
  <c r="H37" i="3"/>
  <c r="H38" i="3"/>
  <c r="J38" i="3" s="1"/>
  <c r="H39" i="3"/>
  <c r="H40" i="3"/>
  <c r="J40" i="3" s="1"/>
  <c r="H41" i="3"/>
  <c r="H42" i="3"/>
  <c r="J42" i="3" s="1"/>
  <c r="J38" i="5"/>
  <c r="J40" i="5"/>
  <c r="J41" i="5"/>
  <c r="J42" i="5"/>
  <c r="J43" i="5"/>
  <c r="J44" i="5"/>
  <c r="J45" i="5"/>
  <c r="J46" i="5"/>
  <c r="J47" i="5"/>
  <c r="J48" i="5"/>
  <c r="J49" i="5"/>
  <c r="J50" i="5"/>
  <c r="J24" i="1"/>
  <c r="I23" i="1"/>
  <c r="I24" i="1"/>
  <c r="I25" i="1"/>
  <c r="J25" i="1" s="1"/>
  <c r="H22" i="1"/>
  <c r="H23" i="1"/>
  <c r="H24" i="1"/>
  <c r="H34" i="5"/>
  <c r="J34" i="5" s="1"/>
  <c r="H35" i="5"/>
  <c r="H36" i="5"/>
  <c r="J36" i="5" s="1"/>
  <c r="H37" i="5"/>
  <c r="J37" i="5" s="1"/>
  <c r="J39" i="5"/>
  <c r="I7" i="8"/>
  <c r="I8" i="8"/>
  <c r="I9" i="8"/>
  <c r="I10" i="8"/>
  <c r="I11" i="8"/>
  <c r="I12" i="8"/>
  <c r="I13" i="8"/>
  <c r="I14" i="8"/>
  <c r="I15" i="8"/>
  <c r="H29" i="5"/>
  <c r="J29" i="5" s="1"/>
  <c r="H30" i="5"/>
  <c r="J30" i="5" s="1"/>
  <c r="H31" i="5"/>
  <c r="J31" i="5" s="1"/>
  <c r="H32" i="5"/>
  <c r="J32" i="5" s="1"/>
  <c r="H33" i="5"/>
  <c r="J33" i="5" s="1"/>
  <c r="C9" i="8"/>
  <c r="J35" i="5"/>
  <c r="J25" i="5"/>
  <c r="H22" i="5"/>
  <c r="J22" i="5" s="1"/>
  <c r="H23" i="5"/>
  <c r="J23" i="5" s="1"/>
  <c r="H24" i="5"/>
  <c r="J24" i="5" s="1"/>
  <c r="H25" i="5"/>
  <c r="H26" i="5"/>
  <c r="J26" i="5" s="1"/>
  <c r="H27" i="5"/>
  <c r="J27" i="5" s="1"/>
  <c r="H28" i="5"/>
  <c r="J28" i="5" s="1"/>
  <c r="I19" i="3"/>
  <c r="I20" i="3"/>
  <c r="I21" i="3"/>
  <c r="J21" i="3" s="1"/>
  <c r="I22" i="3"/>
  <c r="I23" i="3"/>
  <c r="I24" i="3"/>
  <c r="J24" i="3" s="1"/>
  <c r="I25" i="3"/>
  <c r="J25" i="3" s="1"/>
  <c r="I26" i="3"/>
  <c r="I27" i="3"/>
  <c r="I28" i="3"/>
  <c r="I29" i="3"/>
  <c r="J29" i="3" s="1"/>
  <c r="I30" i="3"/>
  <c r="H21" i="3"/>
  <c r="H22" i="3"/>
  <c r="H23" i="3"/>
  <c r="H24" i="3"/>
  <c r="H25" i="3"/>
  <c r="H26" i="3"/>
  <c r="H27" i="3"/>
  <c r="H28" i="3"/>
  <c r="J22" i="3"/>
  <c r="J23" i="3"/>
  <c r="J26" i="3"/>
  <c r="J27" i="3"/>
  <c r="I20" i="12"/>
  <c r="I19" i="12"/>
  <c r="J19" i="12" s="1"/>
  <c r="I18" i="12"/>
  <c r="J18" i="12" s="1"/>
  <c r="I17" i="12"/>
  <c r="J17" i="12" s="1"/>
  <c r="I16" i="12"/>
  <c r="J16" i="12"/>
  <c r="I15" i="12"/>
  <c r="J15" i="12"/>
  <c r="I14" i="12"/>
  <c r="J14" i="12"/>
  <c r="I13" i="12"/>
  <c r="J13" i="12"/>
  <c r="I12" i="12"/>
  <c r="J12" i="12"/>
  <c r="I11" i="12"/>
  <c r="J11" i="12" s="1"/>
  <c r="I10" i="12"/>
  <c r="H10" i="12"/>
  <c r="I9" i="12"/>
  <c r="H9" i="12"/>
  <c r="I8" i="12"/>
  <c r="H8" i="12"/>
  <c r="I7" i="12"/>
  <c r="H7" i="12"/>
  <c r="I6" i="12"/>
  <c r="H6" i="12"/>
  <c r="I5" i="12"/>
  <c r="H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I4" i="12"/>
  <c r="H4" i="1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6" i="2"/>
  <c r="I7" i="2"/>
  <c r="I8" i="2"/>
  <c r="I9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22" i="1" s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J17" i="11" s="1"/>
  <c r="I18" i="11"/>
  <c r="J18" i="11" s="1"/>
  <c r="I19" i="11"/>
  <c r="J19" i="11" s="1"/>
  <c r="I20" i="1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J18" i="9" s="1"/>
  <c r="I19" i="9"/>
  <c r="J19" i="9" s="1"/>
  <c r="I20" i="9"/>
  <c r="J20" i="9" s="1"/>
  <c r="I21" i="9"/>
  <c r="J21" i="9" s="1"/>
  <c r="I6" i="6"/>
  <c r="J20" i="11"/>
  <c r="J16" i="11"/>
  <c r="H15" i="11"/>
  <c r="H14" i="11"/>
  <c r="J14" i="11" s="1"/>
  <c r="H13" i="11"/>
  <c r="H12" i="11"/>
  <c r="J12" i="11" s="1"/>
  <c r="H11" i="11"/>
  <c r="H10" i="11"/>
  <c r="J10" i="11" s="1"/>
  <c r="H9" i="11"/>
  <c r="H8" i="11"/>
  <c r="J8" i="11" s="1"/>
  <c r="H7" i="11"/>
  <c r="H6" i="11"/>
  <c r="J6" i="11" s="1"/>
  <c r="H5" i="1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I4" i="11"/>
  <c r="H4" i="11"/>
  <c r="J4" i="11" s="1"/>
  <c r="N4" i="11" s="1"/>
  <c r="J17" i="9"/>
  <c r="J16" i="9"/>
  <c r="J15" i="9"/>
  <c r="H14" i="9"/>
  <c r="H13" i="9"/>
  <c r="J13" i="9" s="1"/>
  <c r="H12" i="9"/>
  <c r="J12" i="9" s="1"/>
  <c r="H11" i="9"/>
  <c r="J11" i="9" s="1"/>
  <c r="H10" i="9"/>
  <c r="H9" i="9"/>
  <c r="J9" i="9" s="1"/>
  <c r="H8" i="9"/>
  <c r="H7" i="9"/>
  <c r="J7" i="9" s="1"/>
  <c r="H6" i="9"/>
  <c r="H5" i="9"/>
  <c r="J5" i="9" s="1"/>
  <c r="L4" i="9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I4" i="9"/>
  <c r="H4" i="9"/>
  <c r="I5" i="2"/>
  <c r="I6" i="8"/>
  <c r="J21" i="8"/>
  <c r="J20" i="8"/>
  <c r="H19" i="8"/>
  <c r="J19" i="8" s="1"/>
  <c r="H18" i="8"/>
  <c r="J18" i="8" s="1"/>
  <c r="H17" i="8"/>
  <c r="H16" i="8"/>
  <c r="J16" i="8" s="1"/>
  <c r="H15" i="8"/>
  <c r="J15" i="8" s="1"/>
  <c r="H14" i="8"/>
  <c r="H13" i="8"/>
  <c r="J13" i="8" s="1"/>
  <c r="H12" i="8"/>
  <c r="H11" i="8"/>
  <c r="J11" i="8" s="1"/>
  <c r="H10" i="8"/>
  <c r="H9" i="8"/>
  <c r="J9" i="8" s="1"/>
  <c r="H8" i="8"/>
  <c r="H7" i="8"/>
  <c r="J7" i="8" s="1"/>
  <c r="H6" i="8"/>
  <c r="J6" i="8" s="1"/>
  <c r="I5" i="8"/>
  <c r="H5" i="8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I4" i="8"/>
  <c r="H4" i="8"/>
  <c r="I6" i="7"/>
  <c r="I7" i="7"/>
  <c r="I8" i="7"/>
  <c r="I9" i="7"/>
  <c r="I10" i="7"/>
  <c r="I11" i="7"/>
  <c r="I12" i="7"/>
  <c r="I13" i="7"/>
  <c r="I14" i="7"/>
  <c r="I15" i="7"/>
  <c r="I16" i="7"/>
  <c r="I17" i="7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I5" i="7"/>
  <c r="J20" i="7"/>
  <c r="J18" i="7"/>
  <c r="H17" i="7"/>
  <c r="H16" i="7"/>
  <c r="J16" i="7" s="1"/>
  <c r="H15" i="7"/>
  <c r="H14" i="7"/>
  <c r="J14" i="7" s="1"/>
  <c r="H13" i="7"/>
  <c r="H12" i="7"/>
  <c r="J12" i="7" s="1"/>
  <c r="H11" i="7"/>
  <c r="H10" i="7"/>
  <c r="J10" i="7" s="1"/>
  <c r="H9" i="7"/>
  <c r="H8" i="7"/>
  <c r="J8" i="7" s="1"/>
  <c r="H7" i="7"/>
  <c r="H6" i="7"/>
  <c r="J6" i="7" s="1"/>
  <c r="H5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I4" i="7"/>
  <c r="H4" i="7"/>
  <c r="J20" i="6"/>
  <c r="J19" i="6"/>
  <c r="J18" i="6"/>
  <c r="J17" i="6"/>
  <c r="J16" i="6"/>
  <c r="J15" i="6"/>
  <c r="J14" i="6"/>
  <c r="J13" i="6"/>
  <c r="J12" i="6"/>
  <c r="J11" i="6"/>
  <c r="J10" i="6"/>
  <c r="J8" i="6"/>
  <c r="H6" i="6"/>
  <c r="I5" i="6"/>
  <c r="H5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I4" i="6"/>
  <c r="H4" i="6"/>
  <c r="J5" i="8" l="1"/>
  <c r="J8" i="8"/>
  <c r="J12" i="8"/>
  <c r="J4" i="9"/>
  <c r="N4" i="9" s="1"/>
  <c r="N5" i="9" s="1"/>
  <c r="J14" i="9"/>
  <c r="J9" i="11"/>
  <c r="J13" i="11"/>
  <c r="J6" i="12"/>
  <c r="J8" i="12"/>
  <c r="J10" i="12"/>
  <c r="J28" i="3"/>
  <c r="J39" i="3"/>
  <c r="J35" i="3"/>
  <c r="N5" i="13"/>
  <c r="N6" i="13" s="1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J23" i="1"/>
  <c r="J5" i="6"/>
  <c r="J10" i="8"/>
  <c r="J14" i="8"/>
  <c r="J11" i="11"/>
  <c r="J15" i="11"/>
  <c r="J5" i="12"/>
  <c r="J7" i="12"/>
  <c r="J9" i="12"/>
  <c r="J41" i="3"/>
  <c r="J37" i="3"/>
  <c r="J4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5" i="14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J9" i="6"/>
  <c r="N7" i="13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J17" i="8"/>
  <c r="J10" i="9"/>
  <c r="J8" i="9"/>
  <c r="J7" i="11"/>
  <c r="J6" i="9"/>
  <c r="J5" i="11"/>
  <c r="N5" i="11" s="1"/>
  <c r="N6" i="11" s="1"/>
  <c r="J7" i="6"/>
  <c r="J6" i="6"/>
  <c r="J4" i="6"/>
  <c r="N4" i="6" s="1"/>
  <c r="N5" i="6" s="1"/>
  <c r="J4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J5" i="7"/>
  <c r="J7" i="7"/>
  <c r="J9" i="7"/>
  <c r="J11" i="7"/>
  <c r="J13" i="7"/>
  <c r="J15" i="7"/>
  <c r="J17" i="7"/>
  <c r="J19" i="7"/>
  <c r="J4" i="7"/>
  <c r="N4" i="7" s="1"/>
  <c r="N5" i="7" s="1"/>
  <c r="N6" i="7" s="1"/>
  <c r="N7" i="7" s="1"/>
  <c r="N8" i="7" s="1"/>
  <c r="N6" i="6" l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7" i="11"/>
  <c r="N8" i="11" s="1"/>
  <c r="N9" i="11" s="1"/>
  <c r="N10" i="11" s="1"/>
  <c r="N11" i="11" s="1"/>
  <c r="N12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36" i="14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N84" i="14" s="1"/>
  <c r="N41" i="8"/>
  <c r="N42" i="8" s="1"/>
  <c r="N43" i="8" s="1"/>
  <c r="N6" i="9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9" i="7"/>
  <c r="N10" i="7" s="1"/>
  <c r="N11" i="7" s="1"/>
  <c r="N12" i="7" s="1"/>
  <c r="N13" i="7" s="1"/>
  <c r="N14" i="7" s="1"/>
  <c r="N15" i="7" s="1"/>
  <c r="N16" i="7" s="1"/>
  <c r="N17" i="7" s="1"/>
  <c r="N18" i="7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H14" i="5"/>
  <c r="H13" i="5"/>
  <c r="J13" i="5" s="1"/>
  <c r="H12" i="5"/>
  <c r="J12" i="5" s="1"/>
  <c r="H11" i="5"/>
  <c r="H10" i="5"/>
  <c r="J10" i="5" s="1"/>
  <c r="H9" i="5"/>
  <c r="J9" i="5" s="1"/>
  <c r="H8" i="5"/>
  <c r="J8" i="5" s="1"/>
  <c r="H7" i="5"/>
  <c r="J7" i="5" s="1"/>
  <c r="H6" i="5"/>
  <c r="J6" i="5" s="1"/>
  <c r="H5" i="5"/>
  <c r="J5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I4" i="5"/>
  <c r="H4" i="5"/>
  <c r="N44" i="8" l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22" i="6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J4" i="5"/>
  <c r="N4" i="5" s="1"/>
  <c r="N5" i="5" s="1"/>
  <c r="N6" i="5" s="1"/>
  <c r="N7" i="5" s="1"/>
  <c r="N8" i="5" s="1"/>
  <c r="N9" i="5" s="1"/>
  <c r="N10" i="5" s="1"/>
  <c r="N19" i="7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J15" i="5"/>
  <c r="J14" i="5"/>
  <c r="J11" i="5"/>
  <c r="J19" i="4"/>
  <c r="J18" i="4"/>
  <c r="J17" i="4"/>
  <c r="J16" i="4"/>
  <c r="J15" i="4"/>
  <c r="J14" i="4"/>
  <c r="J13" i="4"/>
  <c r="J11" i="4"/>
  <c r="J9" i="4"/>
  <c r="J7" i="4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I4" i="4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4" i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H9" i="3"/>
  <c r="J9" i="3" s="1"/>
  <c r="H8" i="3"/>
  <c r="J8" i="3" s="1"/>
  <c r="H7" i="3"/>
  <c r="J7" i="3" s="1"/>
  <c r="H6" i="3"/>
  <c r="J6" i="3" s="1"/>
  <c r="I5" i="3"/>
  <c r="H5" i="3"/>
  <c r="J5" i="3" s="1"/>
  <c r="I4" i="3"/>
  <c r="H4" i="3"/>
  <c r="J4" i="3" s="1"/>
  <c r="N4" i="3" s="1"/>
  <c r="N5" i="3" s="1"/>
  <c r="N6" i="3" s="1"/>
  <c r="N7" i="3" s="1"/>
  <c r="N8" i="3" s="1"/>
  <c r="N9" i="3" s="1"/>
  <c r="J10" i="2"/>
  <c r="H9" i="2"/>
  <c r="J9" i="2" s="1"/>
  <c r="H8" i="2"/>
  <c r="J8" i="2" s="1"/>
  <c r="H7" i="2"/>
  <c r="J7" i="2" s="1"/>
  <c r="H6" i="2"/>
  <c r="H5" i="2"/>
  <c r="J5" i="2" s="1"/>
  <c r="I4" i="2"/>
  <c r="H4" i="2"/>
  <c r="J4" i="2" s="1"/>
  <c r="N4" i="2" s="1"/>
  <c r="J19" i="1"/>
  <c r="H5" i="1"/>
  <c r="H6" i="1"/>
  <c r="H7" i="1"/>
  <c r="H8" i="1"/>
  <c r="H9" i="1"/>
  <c r="H10" i="1"/>
  <c r="H11" i="1"/>
  <c r="H12" i="1"/>
  <c r="H13" i="1"/>
  <c r="H14" i="1"/>
  <c r="H15" i="1"/>
  <c r="J15" i="1" s="1"/>
  <c r="H16" i="1"/>
  <c r="J16" i="1" s="1"/>
  <c r="H17" i="1"/>
  <c r="H19" i="1"/>
  <c r="H20" i="1"/>
  <c r="H21" i="1"/>
  <c r="J21" i="1" s="1"/>
  <c r="J5" i="1"/>
  <c r="J6" i="1"/>
  <c r="J7" i="1"/>
  <c r="J8" i="1"/>
  <c r="J9" i="1"/>
  <c r="J10" i="1"/>
  <c r="J11" i="1"/>
  <c r="J12" i="1"/>
  <c r="J13" i="1"/>
  <c r="J14" i="1"/>
  <c r="J18" i="1"/>
  <c r="J20" i="1"/>
  <c r="I4" i="1"/>
  <c r="H4" i="1"/>
  <c r="J4" i="1" s="1"/>
  <c r="N4" i="1" s="1"/>
  <c r="N5" i="1" l="1"/>
  <c r="N5" i="2"/>
  <c r="N11" i="5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J8" i="4"/>
  <c r="J10" i="4"/>
  <c r="J4" i="4"/>
  <c r="N4" i="4" s="1"/>
  <c r="J6" i="4"/>
  <c r="J12" i="4"/>
  <c r="N66" i="5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J10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J6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J5" i="4"/>
  <c r="J17" i="1"/>
  <c r="N5" i="4" l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17" i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1" i="1" s="1"/>
  <c r="N32" i="1" s="1"/>
  <c r="N33" i="1" s="1"/>
  <c r="N34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</calcChain>
</file>

<file path=xl/comments1.xml><?xml version="1.0" encoding="utf-8"?>
<comments xmlns="http://schemas.openxmlformats.org/spreadsheetml/2006/main">
  <authors>
    <author>pc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TOTAL 270 000 - 100 000 = 170000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20 SACS ET 200 000 PAYE RESTE 160 000
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BOUTIQUIER 10 SACS RESTE 80000
 EN PLUS IL YA 9
 SACS D ANGRAIS AVEC LUI NON PYE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NOUVEAU SAC
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PLUS PLANTEUR 3 SACS POUR 207 KG</t>
        </r>
      </text>
    </comment>
  </commentList>
</comments>
</file>

<file path=xl/comments3.xml><?xml version="1.0" encoding="utf-8"?>
<comments xmlns="http://schemas.openxmlformats.org/spreadsheetml/2006/main">
  <authors>
    <author>pc</author>
    <author>UTILISATEUR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NOUVEAU SACS CCC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 xml:space="preserve">projet
</t>
        </r>
      </text>
    </comment>
  </commentList>
</comments>
</file>

<file path=xl/comments4.xml><?xml version="1.0" encoding="utf-8"?>
<comments xmlns="http://schemas.openxmlformats.org/spreadsheetml/2006/main">
  <authors>
    <author>pc</author>
    <author>UTILISATEUR</author>
  </authors>
  <commentList>
    <comment ref="C28" authorId="0" shapeId="0">
      <text>
        <r>
          <rPr>
            <sz val="9"/>
            <color indexed="81"/>
            <rFont val="Tahoma"/>
            <family val="2"/>
          </rPr>
          <t xml:space="preserve">madi pour 2000000 planteur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 xml:space="preserve">MDT AMADOU
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AZIZ VIA LASSO DEVANT LE BOSS MAGASIN VERS 19 H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ACHAT MOUTON PAR ALI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PROJET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 xml:space="preserve">PROJET
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 xml:space="preserve">PROJET
</t>
        </r>
      </text>
    </comment>
    <comment ref="G91" authorId="1" shapeId="0">
      <text>
        <r>
          <rPr>
            <b/>
            <sz val="9"/>
            <color indexed="81"/>
            <rFont val="Tahoma"/>
            <charset val="1"/>
          </rPr>
          <t xml:space="preserve">kko noir refoule par aziz et pese par le boss
</t>
        </r>
      </text>
    </comment>
  </commentList>
</comments>
</file>

<file path=xl/comments5.xml><?xml version="1.0" encoding="utf-8"?>
<comments xmlns="http://schemas.openxmlformats.org/spreadsheetml/2006/main">
  <authors>
    <author>UTILISATEUR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KKO QI ACCOMPAGNAIT LA REMORQUE ET PRIE EN  PANNE</t>
        </r>
      </text>
    </comment>
  </commentList>
</comments>
</file>

<file path=xl/comments6.xml><?xml version="1.0" encoding="utf-8"?>
<comments xmlns="http://schemas.openxmlformats.org/spreadsheetml/2006/main">
  <authors>
    <author>UTILISATEUR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SOMME REMIS A SP POUR 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DEPENSES 
JUSQU AU 29/10/2016
</t>
        </r>
      </text>
    </comment>
  </commentList>
</comments>
</file>

<file path=xl/comments7.xml><?xml version="1.0" encoding="utf-8"?>
<comments xmlns="http://schemas.openxmlformats.org/spreadsheetml/2006/main">
  <authors>
    <author>UTILISATEUR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DEPOT POUR CLIENTS A SAN PEDRO</t>
        </r>
      </text>
    </comment>
  </commentList>
</comments>
</file>

<file path=xl/sharedStrings.xml><?xml version="1.0" encoding="utf-8"?>
<sst xmlns="http://schemas.openxmlformats.org/spreadsheetml/2006/main" count="899" uniqueCount="224">
  <si>
    <t>BOUKARY  ANGELO CEL 77 70 09 81</t>
  </si>
  <si>
    <t>MANDAT</t>
  </si>
  <si>
    <t>LIVRAISON</t>
  </si>
  <si>
    <t>SOLDE</t>
  </si>
  <si>
    <t>DATES</t>
  </si>
  <si>
    <t>LIBELLES</t>
  </si>
  <si>
    <t xml:space="preserve">SACS </t>
  </si>
  <si>
    <t>QTES</t>
  </si>
  <si>
    <t>POIDS</t>
  </si>
  <si>
    <t>MONTANT</t>
  </si>
  <si>
    <t>COMM</t>
  </si>
  <si>
    <t>TOTAL</t>
  </si>
  <si>
    <t>TRANSPORT</t>
  </si>
  <si>
    <t>MDT</t>
  </si>
  <si>
    <t>MOUMINI</t>
  </si>
  <si>
    <t>MDT PAR IB</t>
  </si>
  <si>
    <t>MADY MINGABOUGOU</t>
  </si>
  <si>
    <t>DANIEL CEL 77 70 09 76</t>
  </si>
  <si>
    <t>DEPOT MTN</t>
  </si>
  <si>
    <t>MDT CHAUFFEUR IB</t>
  </si>
  <si>
    <t>MDT SAYOUBA</t>
  </si>
  <si>
    <t xml:space="preserve">LIVRAISON </t>
  </si>
  <si>
    <t>DRAMANE BRAHIMAKRO</t>
  </si>
  <si>
    <t>SOLDE ANGRAIS</t>
  </si>
  <si>
    <t>MDT AROUNA</t>
  </si>
  <si>
    <t>CHRISTOPHE  BRAHIMAKRO</t>
  </si>
  <si>
    <t>MDT CHAUFFEUR AMADOU</t>
  </si>
  <si>
    <t>MDT AMADOU</t>
  </si>
  <si>
    <t>ANGRAIS 3T</t>
  </si>
  <si>
    <t>MDT PETIT FRERE</t>
  </si>
  <si>
    <t>AZIZ</t>
  </si>
  <si>
    <t>OUSSENI JOSEPH CARREFOUR</t>
  </si>
  <si>
    <t xml:space="preserve">MDT AZIZ </t>
  </si>
  <si>
    <t xml:space="preserve">MDT </t>
  </si>
  <si>
    <t>MDT ACHAT RIZ</t>
  </si>
  <si>
    <t>MDT MOI-PETIT FRERE</t>
  </si>
  <si>
    <t>MDT SENY- JOSEPH CAR</t>
  </si>
  <si>
    <t xml:space="preserve">ANGRAIS </t>
  </si>
  <si>
    <t>MDT ANGRAIS</t>
  </si>
  <si>
    <t>ANGRAIS</t>
  </si>
  <si>
    <t>MDT SENY</t>
  </si>
  <si>
    <t>MDT LUI-MÊME</t>
  </si>
  <si>
    <t>LIVRAIN</t>
  </si>
  <si>
    <t xml:space="preserve"> </t>
  </si>
  <si>
    <t>MDT AZIZ</t>
  </si>
  <si>
    <t>MADY SAMBAKRO</t>
  </si>
  <si>
    <t>MDT BOSS</t>
  </si>
  <si>
    <t>DEPOT SAMBAKRO</t>
  </si>
  <si>
    <t>RETOUR ANGRAIS</t>
  </si>
  <si>
    <t>ESPECE REMIS</t>
  </si>
  <si>
    <t>MDT CLIENT</t>
  </si>
  <si>
    <t>MDT PLANTEUR</t>
  </si>
  <si>
    <t>RESTE ANGRAIS</t>
  </si>
  <si>
    <t>MDT seny chauffeur</t>
  </si>
  <si>
    <t>TP</t>
  </si>
  <si>
    <t>LASSO</t>
  </si>
  <si>
    <t>RETOUR MDT</t>
  </si>
  <si>
    <t>bon lasso</t>
  </si>
  <si>
    <t>RETOURS MDT</t>
  </si>
  <si>
    <t>LIVAI</t>
  </si>
  <si>
    <t/>
  </si>
  <si>
    <t>PRÊT / VILLAGE</t>
  </si>
  <si>
    <t>MDT PETIT</t>
  </si>
  <si>
    <t>MDT AZIZ THEO</t>
  </si>
  <si>
    <t>MDT THEO BOSS</t>
  </si>
  <si>
    <t>livraison</t>
  </si>
  <si>
    <t xml:space="preserve">MDT EN VILLE </t>
  </si>
  <si>
    <t>KKO</t>
  </si>
  <si>
    <t>MDT ALI</t>
  </si>
  <si>
    <t>MDT PAR MOTO</t>
  </si>
  <si>
    <t>AVANCE ANGRAIS</t>
  </si>
  <si>
    <t>DIFFERENT DU REGISTRE DE 100 000 A CAUSE D ANGRAIS</t>
  </si>
  <si>
    <t>MDT / IB</t>
  </si>
  <si>
    <t>ALEXIE ST DOMINIQUE</t>
  </si>
  <si>
    <t>SOULEY</t>
  </si>
  <si>
    <t>mdt</t>
  </si>
  <si>
    <t>MDT THEO BOSS  POUR SOLDE DE KKO AVEC AZIZ 2099(2000 000)</t>
  </si>
  <si>
    <t>MDT A LA VEILLE DE FETE</t>
  </si>
  <si>
    <t>MDT JOUR DE FETE</t>
  </si>
  <si>
    <t>MDT SP</t>
  </si>
  <si>
    <t>ERIC</t>
  </si>
  <si>
    <t xml:space="preserve">MDT FRERE </t>
  </si>
  <si>
    <t>FRAIS BASCULE</t>
  </si>
  <si>
    <t>GAGNY</t>
  </si>
  <si>
    <t>SOLDE ISSAKA</t>
  </si>
  <si>
    <t>MDT CHARLES</t>
  </si>
  <si>
    <t>MALDIE</t>
  </si>
  <si>
    <t>TRANSFERT</t>
  </si>
  <si>
    <t>MDT CHARLES B</t>
  </si>
  <si>
    <t>SACS</t>
  </si>
  <si>
    <t>0/10</t>
  </si>
  <si>
    <t>TRANSPORT SP</t>
  </si>
  <si>
    <t>MDT A SON PETIT LASSO</t>
  </si>
  <si>
    <t>MDT BOSS A MINGA</t>
  </si>
  <si>
    <t>TOLES 33</t>
  </si>
  <si>
    <t>LIVRAISON USINE</t>
  </si>
  <si>
    <t>MDT / AZIZ</t>
  </si>
  <si>
    <t>MDT A SP</t>
  </si>
  <si>
    <t>ACHAT DE CEL INFINIX</t>
  </si>
  <si>
    <t>MDT CLIT SP</t>
  </si>
  <si>
    <t xml:space="preserve">DEPOOT BURKINA </t>
  </si>
  <si>
    <t xml:space="preserve">ACHAT DE BACHE </t>
  </si>
  <si>
    <t>MDT BOSS GAGNY</t>
  </si>
  <si>
    <t>AMADOU</t>
  </si>
  <si>
    <t>MDT A CHARLES</t>
  </si>
  <si>
    <t>AVANCE PLANTEUR</t>
  </si>
  <si>
    <t>REGLEMENT</t>
  </si>
  <si>
    <t>MDT PRÊT PLANTEUR</t>
  </si>
  <si>
    <t>MDT ATTO</t>
  </si>
  <si>
    <t>MDT ALI TOLE</t>
  </si>
  <si>
    <t>DEPOT MATHIAS</t>
  </si>
  <si>
    <t>TOLES 73</t>
  </si>
  <si>
    <t>DEPOT WEGGONABA</t>
  </si>
  <si>
    <t>MDT REMIS PAR AZIZ</t>
  </si>
  <si>
    <t>PAIEMENT POUR SOLDE</t>
  </si>
  <si>
    <t>POUR SOLDE</t>
  </si>
  <si>
    <t>MDT BOSS RETOUR BKE</t>
  </si>
  <si>
    <t>MDT HALIDOU</t>
  </si>
  <si>
    <t xml:space="preserve">qQQq </t>
  </si>
  <si>
    <t>MDT PPOUR SOLDE</t>
  </si>
  <si>
    <t>MDT SAMOGO</t>
  </si>
  <si>
    <t>PERTE DE POIDS</t>
  </si>
  <si>
    <t>MDT LE BOSS /RTOUR SP - 5 KIA</t>
  </si>
  <si>
    <t>LIVRAISON/MDT BOSS</t>
  </si>
  <si>
    <t>MDT BOSS/VERS SANA</t>
  </si>
  <si>
    <t>MDT BOSSVERS 18H 41/AZIZ</t>
  </si>
  <si>
    <t>MDT A EMM OUED</t>
  </si>
  <si>
    <t xml:space="preserve">MDT BOSS MATIN </t>
  </si>
  <si>
    <t>BADO FRANCIS BRAHIMAKRO</t>
  </si>
  <si>
    <t>MDT SAMBAKRO</t>
  </si>
  <si>
    <t>MDT AZIZ /FORMATION ADVANCE</t>
  </si>
  <si>
    <t>MDT A SENY</t>
  </si>
  <si>
    <t>MDT ADAMA</t>
  </si>
  <si>
    <t>MDT BOSS RETOUR SP</t>
  </si>
  <si>
    <t>MDT POUR SOLDE</t>
  </si>
  <si>
    <t>CHRISTOPHE  PERKOMA</t>
  </si>
  <si>
    <t>LIDV</t>
  </si>
  <si>
    <t>MDT DENIS</t>
  </si>
  <si>
    <t>MDT SOLDE</t>
  </si>
  <si>
    <t>MDT LE BOSS</t>
  </si>
  <si>
    <t>MDT CHEZ ABDOU</t>
  </si>
  <si>
    <t>MDT POUR LASSO</t>
  </si>
  <si>
    <t xml:space="preserve">MDT DENIS </t>
  </si>
  <si>
    <t>ERREUR PERKOMA</t>
  </si>
  <si>
    <t>MDT DEPOT PR DAGADJI</t>
  </si>
  <si>
    <t>MDT PAR AZIZ</t>
  </si>
  <si>
    <t>LIVRAISON ET SOLDE</t>
  </si>
  <si>
    <t>CHRISTOPHE  DAO</t>
  </si>
  <si>
    <t>DEPOT SAN PEDRO</t>
  </si>
  <si>
    <t>MDT CROISSEMENT SAPH</t>
  </si>
  <si>
    <t>SOLDE AZZIZ</t>
  </si>
  <si>
    <t>MDT TITO</t>
  </si>
  <si>
    <t>LIVRAISON+ MDT AZIZ</t>
  </si>
  <si>
    <t>MDT AZIZ/AMADOU</t>
  </si>
  <si>
    <t>LIVRAISON AMADOU</t>
  </si>
  <si>
    <t>KKO BOOSSOU YAO</t>
  </si>
  <si>
    <t>MDT SAN PEDRO</t>
  </si>
  <si>
    <t>ACHAT DE TOLE</t>
  </si>
  <si>
    <t>MDT POU SOLDE</t>
  </si>
  <si>
    <t>MDT BOSS ARRIVE DE SP</t>
  </si>
  <si>
    <t>MDT BOSS COMPLETER PAR MKA</t>
  </si>
  <si>
    <t>PHTYTO</t>
  </si>
  <si>
    <t>ANGRAIS 2</t>
  </si>
  <si>
    <t>DETTE SEYDOU</t>
  </si>
  <si>
    <t>LIVRAISON + MDT AMADOU</t>
  </si>
  <si>
    <t>ACHAT DE TOLES 66</t>
  </si>
  <si>
    <t>MDT GAGNY</t>
  </si>
  <si>
    <t>MDT AZIZ A ZAKARIADJA</t>
  </si>
  <si>
    <t>MDT ABDOU</t>
  </si>
  <si>
    <t xml:space="preserve">SOLDE </t>
  </si>
  <si>
    <t>MDT BOSS V3</t>
  </si>
  <si>
    <t>MDT BOSS AGAGNY AVEC ADG</t>
  </si>
  <si>
    <t>SOLDE AZIZ</t>
  </si>
  <si>
    <t>MDT/MOI-MÊME JR PANNE SOGO</t>
  </si>
  <si>
    <t>MDT BOSS A CHARLES MATIN</t>
  </si>
  <si>
    <t>MDT BOSS / APPEL SENY</t>
  </si>
  <si>
    <t>LIVRAAISON + MDT IB</t>
  </si>
  <si>
    <t>ACHAT DE TOLES</t>
  </si>
  <si>
    <t>MDT BOSS/ALASCO</t>
  </si>
  <si>
    <t>MDT A FRERE PAR AZIZ</t>
  </si>
  <si>
    <t>ENGRAIS 25</t>
  </si>
  <si>
    <t>MDT  AZIZ</t>
  </si>
  <si>
    <t>ENGRAIS</t>
  </si>
  <si>
    <t>MDT  ALI</t>
  </si>
  <si>
    <t>MDT SOUKOUGOU</t>
  </si>
  <si>
    <t>MDT BOSS / ORDONNANCE</t>
  </si>
  <si>
    <t>DEPOT KKO  SAP</t>
  </si>
  <si>
    <t>DEPOT POUR SAN PEDRO</t>
  </si>
  <si>
    <t>KKO BOSS 132 KG</t>
  </si>
  <si>
    <t>LIVRAISON/ COLLIS DE 10 -4</t>
  </si>
  <si>
    <t>COMMANDE</t>
  </si>
  <si>
    <t>MDT MATHIAS</t>
  </si>
  <si>
    <t>MDT AMED</t>
  </si>
  <si>
    <t>MDT COMIS POUR SOLDE</t>
  </si>
  <si>
    <t>MDT BOSS SP</t>
  </si>
  <si>
    <t>MDT CLEMENT V3</t>
  </si>
  <si>
    <t>MDT BOSS MAISON</t>
  </si>
  <si>
    <t>DEPOT BURKINA ALI</t>
  </si>
  <si>
    <t>MDT IB</t>
  </si>
  <si>
    <t>DEPOT FEMME DAGADJI</t>
  </si>
  <si>
    <t>MDT AZIZ A ATTO</t>
  </si>
  <si>
    <t>tel</t>
  </si>
  <si>
    <t xml:space="preserve">MDT BOSS </t>
  </si>
  <si>
    <t>DEPOT LASSO</t>
  </si>
  <si>
    <t>LIVRAISON + MDT</t>
  </si>
  <si>
    <t>SOLDE ALEXIE</t>
  </si>
  <si>
    <t>COMMANDE ANGRAIS</t>
  </si>
  <si>
    <t>DEPOT BRAHIMAKRO</t>
  </si>
  <si>
    <t>ENGRAIS 17</t>
  </si>
  <si>
    <t>DEPOT SP</t>
  </si>
  <si>
    <t>LIVRAISON + MDT SP</t>
  </si>
  <si>
    <t>LIVRAISON PLANTEUR</t>
  </si>
  <si>
    <t>MDT MADI MINGA</t>
  </si>
  <si>
    <t xml:space="preserve">MDT ABDOU </t>
  </si>
  <si>
    <t>RETRAIT DAGADJI</t>
  </si>
  <si>
    <t>MDT AZIZ /POUR VIEUX SOLDE</t>
  </si>
  <si>
    <t>ABDOU BRAHIMAKRO</t>
  </si>
  <si>
    <t>MDT AZIZ A FRANCIS</t>
  </si>
  <si>
    <t>DEPOT A MTN POUR SAMOGO</t>
  </si>
  <si>
    <t>MDT A CHARLES A SAN PEDRO</t>
  </si>
  <si>
    <t>LIVRAISON +MDT AZIZ</t>
  </si>
  <si>
    <t xml:space="preserve">MDT A CHARLES </t>
  </si>
  <si>
    <t>MDT BADO BRAHIMAKRO</t>
  </si>
  <si>
    <t>MDT AMADOU/KKO 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</si>
</sst>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[$-40C]d\-m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 tint="0.39997558519241921"/>
      <name val="Calibri"/>
      <family val="2"/>
      <scheme val="minor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" fontId="0" fillId="0" borderId="0" xfId="0" applyNumberFormat="1" applyAlignment="1">
      <alignment horizontal="center"/>
    </xf>
    <xf numFmtId="164" fontId="1" fillId="0" borderId="0" xfId="1" applyNumberFormat="1" applyFont="1"/>
    <xf numFmtId="164" fontId="3" fillId="3" borderId="0" xfId="1" applyNumberFormat="1" applyFont="1" applyFill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4" borderId="0" xfId="0" applyFont="1" applyFill="1"/>
    <xf numFmtId="16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0" fontId="0" fillId="6" borderId="0" xfId="0" applyFont="1" applyFill="1"/>
    <xf numFmtId="0" fontId="0" fillId="6" borderId="0" xfId="0" applyFill="1"/>
    <xf numFmtId="0" fontId="0" fillId="3" borderId="0" xfId="0" applyFont="1" applyFill="1" applyAlignment="1">
      <alignment horizontal="center"/>
    </xf>
    <xf numFmtId="164" fontId="0" fillId="0" borderId="0" xfId="1" applyNumberFormat="1" applyFont="1"/>
    <xf numFmtId="0" fontId="0" fillId="2" borderId="0" xfId="0" applyFill="1"/>
    <xf numFmtId="0" fontId="0" fillId="0" borderId="0" xfId="0" applyFont="1" applyAlignment="1">
      <alignment horizontal="center"/>
    </xf>
    <xf numFmtId="0" fontId="2" fillId="0" borderId="1" xfId="0" applyFont="1" applyBorder="1"/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0" xfId="0" applyFill="1"/>
    <xf numFmtId="16" fontId="0" fillId="0" borderId="0" xfId="0" applyNumberFormat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/>
    <xf numFmtId="0" fontId="0" fillId="0" borderId="1" xfId="0" applyFont="1" applyBorder="1" applyAlignment="1">
      <alignment horizontal="center"/>
    </xf>
    <xf numFmtId="0" fontId="0" fillId="6" borderId="1" xfId="0" applyFont="1" applyFill="1" applyBorder="1"/>
    <xf numFmtId="0" fontId="0" fillId="0" borderId="1" xfId="0" applyFont="1" applyBorder="1"/>
    <xf numFmtId="0" fontId="0" fillId="3" borderId="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ont="1" applyFill="1" applyBorder="1"/>
    <xf numFmtId="0" fontId="0" fillId="0" borderId="0" xfId="0" applyFont="1" applyBorder="1" applyAlignment="1">
      <alignment horizontal="center"/>
    </xf>
    <xf numFmtId="0" fontId="0" fillId="6" borderId="0" xfId="0" applyFont="1" applyFill="1" applyBorder="1"/>
    <xf numFmtId="0" fontId="0" fillId="3" borderId="0" xfId="0" applyFon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4" fontId="1" fillId="0" borderId="0" xfId="1" applyNumberFormat="1" applyFont="1" applyBorder="1"/>
    <xf numFmtId="0" fontId="0" fillId="4" borderId="0" xfId="0" applyFill="1" applyBorder="1"/>
    <xf numFmtId="0" fontId="0" fillId="6" borderId="0" xfId="0" applyFill="1" applyBorder="1"/>
    <xf numFmtId="164" fontId="0" fillId="0" borderId="0" xfId="0" applyNumberFormat="1" applyBorder="1"/>
    <xf numFmtId="164" fontId="3" fillId="3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Fill="1" applyBorder="1"/>
    <xf numFmtId="16" fontId="0" fillId="0" borderId="1" xfId="0" applyNumberFormat="1" applyBorder="1" applyAlignment="1">
      <alignment horizontal="center"/>
    </xf>
    <xf numFmtId="164" fontId="1" fillId="0" borderId="1" xfId="1" applyNumberFormat="1" applyFont="1" applyBorder="1"/>
    <xf numFmtId="0" fontId="0" fillId="4" borderId="1" xfId="0" applyFill="1" applyBorder="1"/>
    <xf numFmtId="0" fontId="0" fillId="6" borderId="1" xfId="0" applyFill="1" applyBorder="1"/>
    <xf numFmtId="164" fontId="0" fillId="0" borderId="1" xfId="0" applyNumberFormat="1" applyBorder="1"/>
    <xf numFmtId="164" fontId="3" fillId="3" borderId="1" xfId="1" applyNumberFormat="1" applyFont="1" applyFill="1" applyBorder="1"/>
    <xf numFmtId="164" fontId="0" fillId="0" borderId="1" xfId="1" applyNumberFormat="1" applyFont="1" applyBorder="1"/>
    <xf numFmtId="0" fontId="0" fillId="0" borderId="0" xfId="0" quotePrefix="1"/>
    <xf numFmtId="164" fontId="0" fillId="0" borderId="1" xfId="1" applyNumberFormat="1" applyFont="1" applyBorder="1" applyAlignment="1">
      <alignment horizontal="center"/>
    </xf>
    <xf numFmtId="16" fontId="0" fillId="0" borderId="1" xfId="0" applyNumberFormat="1" applyBorder="1"/>
    <xf numFmtId="0" fontId="0" fillId="0" borderId="0" xfId="0" applyNumberFormat="1" applyAlignment="1">
      <alignment horizontal="center"/>
    </xf>
    <xf numFmtId="0" fontId="0" fillId="0" borderId="1" xfId="0" applyFill="1" applyBorder="1"/>
    <xf numFmtId="164" fontId="0" fillId="0" borderId="1" xfId="1" applyNumberFormat="1" applyFont="1" applyFill="1" applyBorder="1"/>
    <xf numFmtId="16" fontId="0" fillId="4" borderId="0" xfId="0" applyNumberFormat="1" applyFill="1" applyAlignment="1">
      <alignment horizontal="center"/>
    </xf>
    <xf numFmtId="164" fontId="1" fillId="4" borderId="0" xfId="1" applyNumberFormat="1" applyFont="1" applyFill="1"/>
    <xf numFmtId="164" fontId="0" fillId="4" borderId="0" xfId="0" applyNumberFormat="1" applyFill="1"/>
    <xf numFmtId="164" fontId="3" fillId="4" borderId="0" xfId="1" applyNumberFormat="1" applyFont="1" applyFill="1"/>
    <xf numFmtId="0" fontId="0" fillId="10" borderId="0" xfId="0" applyFill="1" applyAlignment="1">
      <alignment horizontal="center"/>
    </xf>
    <xf numFmtId="0" fontId="0" fillId="10" borderId="0" xfId="0" applyFill="1"/>
    <xf numFmtId="164" fontId="1" fillId="10" borderId="0" xfId="1" applyNumberFormat="1" applyFont="1" applyFill="1"/>
    <xf numFmtId="164" fontId="0" fillId="10" borderId="0" xfId="1" applyNumberFormat="1" applyFont="1" applyFill="1"/>
    <xf numFmtId="164" fontId="3" fillId="10" borderId="0" xfId="1" applyNumberFormat="1" applyFont="1" applyFill="1"/>
    <xf numFmtId="164" fontId="1" fillId="9" borderId="0" xfId="1" applyNumberFormat="1" applyFont="1" applyFill="1"/>
    <xf numFmtId="164" fontId="1" fillId="0" borderId="0" xfId="1" applyNumberFormat="1" applyFont="1" applyFill="1" applyBorder="1"/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11" borderId="1" xfId="0" applyFill="1" applyBorder="1"/>
    <xf numFmtId="16" fontId="0" fillId="12" borderId="0" xfId="0" applyNumberFormat="1" applyFill="1" applyAlignment="1">
      <alignment horizontal="center"/>
    </xf>
    <xf numFmtId="0" fontId="0" fillId="12" borderId="0" xfId="0" applyFill="1"/>
    <xf numFmtId="164" fontId="1" fillId="12" borderId="0" xfId="1" applyNumberFormat="1" applyFont="1" applyFill="1"/>
    <xf numFmtId="0" fontId="0" fillId="12" borderId="0" xfId="0" applyFill="1" applyAlignment="1">
      <alignment horizontal="center"/>
    </xf>
    <xf numFmtId="164" fontId="0" fillId="12" borderId="0" xfId="0" applyNumberFormat="1" applyFill="1"/>
    <xf numFmtId="164" fontId="3" fillId="12" borderId="0" xfId="1" applyNumberFormat="1" applyFont="1" applyFill="1"/>
    <xf numFmtId="164" fontId="0" fillId="0" borderId="0" xfId="1" applyNumberFormat="1" applyFont="1" applyAlignment="1">
      <alignment horizontal="center"/>
    </xf>
    <xf numFmtId="0" fontId="8" fillId="4" borderId="0" xfId="0" applyFont="1" applyFill="1"/>
    <xf numFmtId="1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164" fontId="0" fillId="6" borderId="0" xfId="1" applyNumberFormat="1" applyFont="1" applyFill="1"/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164" fontId="0" fillId="10" borderId="0" xfId="0" applyNumberFormat="1" applyFill="1"/>
    <xf numFmtId="16" fontId="0" fillId="16" borderId="1" xfId="0" applyNumberFormat="1" applyFill="1" applyBorder="1" applyAlignment="1">
      <alignment horizontal="center"/>
    </xf>
    <xf numFmtId="0" fontId="0" fillId="16" borderId="1" xfId="0" applyFill="1" applyBorder="1"/>
    <xf numFmtId="164" fontId="1" fillId="16" borderId="1" xfId="1" applyNumberFormat="1" applyFont="1" applyFill="1" applyBorder="1"/>
    <xf numFmtId="0" fontId="8" fillId="16" borderId="1" xfId="0" applyFont="1" applyFill="1" applyBorder="1"/>
    <xf numFmtId="164" fontId="0" fillId="16" borderId="1" xfId="0" applyNumberFormat="1" applyFill="1" applyBorder="1"/>
    <xf numFmtId="164" fontId="0" fillId="16" borderId="1" xfId="1" applyNumberFormat="1" applyFont="1" applyFill="1" applyBorder="1"/>
    <xf numFmtId="164" fontId="3" fillId="16" borderId="1" xfId="1" applyNumberFormat="1" applyFont="1" applyFill="1" applyBorder="1"/>
    <xf numFmtId="0" fontId="8" fillId="4" borderId="1" xfId="0" applyFont="1" applyFill="1" applyBorder="1"/>
    <xf numFmtId="164" fontId="3" fillId="14" borderId="1" xfId="1" applyNumberFormat="1" applyFont="1" applyFill="1" applyBorder="1"/>
    <xf numFmtId="164" fontId="1" fillId="0" borderId="0" xfId="1" applyNumberFormat="1" applyFont="1" applyAlignment="1">
      <alignment horizontal="center"/>
    </xf>
    <xf numFmtId="20" fontId="0" fillId="0" borderId="0" xfId="0" applyNumberFormat="1"/>
    <xf numFmtId="164" fontId="3" fillId="9" borderId="1" xfId="1" applyNumberFormat="1" applyFont="1" applyFill="1" applyBorder="1"/>
    <xf numFmtId="164" fontId="0" fillId="0" borderId="0" xfId="1" applyNumberFormat="1" applyFont="1" applyAlignment="1"/>
    <xf numFmtId="0" fontId="10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7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4" fontId="10" fillId="0" borderId="0" xfId="1" applyNumberFormat="1" applyFont="1" applyBorder="1"/>
    <xf numFmtId="164" fontId="10" fillId="0" borderId="0" xfId="0" applyNumberFormat="1" applyFont="1" applyBorder="1"/>
    <xf numFmtId="164" fontId="12" fillId="3" borderId="0" xfId="1" applyNumberFormat="1" applyFont="1" applyFill="1" applyBorder="1"/>
    <xf numFmtId="164" fontId="10" fillId="0" borderId="0" xfId="1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left"/>
    </xf>
    <xf numFmtId="165" fontId="10" fillId="0" borderId="0" xfId="1" applyNumberFormat="1" applyFont="1" applyBorder="1" applyAlignment="1">
      <alignment horizontal="center"/>
    </xf>
    <xf numFmtId="164" fontId="10" fillId="13" borderId="0" xfId="1" applyNumberFormat="1" applyFont="1" applyFill="1" applyBorder="1"/>
    <xf numFmtId="0" fontId="10" fillId="5" borderId="0" xfId="0" applyFont="1" applyFill="1" applyBorder="1" applyAlignment="1">
      <alignment horizontal="center"/>
    </xf>
    <xf numFmtId="164" fontId="10" fillId="9" borderId="0" xfId="1" applyNumberFormat="1" applyFont="1" applyFill="1" applyBorder="1"/>
    <xf numFmtId="0" fontId="10" fillId="13" borderId="0" xfId="0" applyFont="1" applyFill="1" applyBorder="1"/>
    <xf numFmtId="0" fontId="10" fillId="13" borderId="0" xfId="0" applyFont="1" applyFill="1" applyBorder="1" applyAlignment="1">
      <alignment horizontal="center"/>
    </xf>
    <xf numFmtId="0" fontId="0" fillId="13" borderId="0" xfId="0" applyFill="1" applyBorder="1"/>
    <xf numFmtId="0" fontId="0" fillId="13" borderId="0" xfId="0" applyFill="1"/>
    <xf numFmtId="164" fontId="10" fillId="13" borderId="0" xfId="1" applyNumberFormat="1" applyFont="1" applyFill="1" applyBorder="1" applyAlignment="1">
      <alignment horizontal="center"/>
    </xf>
    <xf numFmtId="164" fontId="10" fillId="6" borderId="0" xfId="1" applyNumberFormat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/>
    <xf numFmtId="0" fontId="0" fillId="11" borderId="0" xfId="0" applyFill="1"/>
    <xf numFmtId="16" fontId="10" fillId="0" borderId="0" xfId="0" applyNumberFormat="1" applyFont="1" applyBorder="1"/>
    <xf numFmtId="16" fontId="0" fillId="0" borderId="0" xfId="0" applyNumberFormat="1" applyBorder="1"/>
    <xf numFmtId="0" fontId="10" fillId="0" borderId="0" xfId="0" applyFont="1" applyFill="1" applyBorder="1"/>
    <xf numFmtId="164" fontId="10" fillId="0" borderId="0" xfId="1" applyNumberFormat="1" applyFont="1" applyFill="1" applyBorder="1"/>
    <xf numFmtId="16" fontId="0" fillId="0" borderId="1" xfId="0" applyNumberFormat="1" applyBorder="1" applyAlignment="1"/>
    <xf numFmtId="0" fontId="4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58"/>
  <sheetViews>
    <sheetView topLeftCell="B1" zoomScale="98" zoomScaleNormal="98" workbookViewId="0">
      <selection activeCell="G52" sqref="F52:G63"/>
    </sheetView>
  </sheetViews>
  <sheetFormatPr baseColWidth="10" defaultRowHeight="15" x14ac:dyDescent="0.25"/>
  <cols>
    <col min="2" max="2" width="15.7109375" customWidth="1"/>
    <col min="3" max="3" width="12.5703125" customWidth="1"/>
    <col min="4" max="4" width="8" customWidth="1"/>
    <col min="5" max="5" width="2.5703125" customWidth="1"/>
    <col min="6" max="6" width="7.5703125" customWidth="1"/>
    <col min="7" max="7" width="8.42578125" customWidth="1"/>
    <col min="8" max="8" width="12.85546875" bestFit="1" customWidth="1"/>
    <col min="10" max="10" width="12" customWidth="1"/>
    <col min="11" max="11" width="2.42578125" customWidth="1"/>
    <col min="12" max="12" width="8.140625" customWidth="1"/>
    <col min="13" max="13" width="11.28515625" customWidth="1"/>
    <col min="14" max="14" width="12.85546875" bestFit="1" customWidth="1"/>
    <col min="15" max="15" width="11.7109375" bestFit="1" customWidth="1"/>
  </cols>
  <sheetData>
    <row r="1" spans="1:15" ht="18.75" x14ac:dyDescent="0.3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5" ht="21" x14ac:dyDescent="0.35">
      <c r="A2" s="1"/>
      <c r="B2" s="138" t="s">
        <v>1</v>
      </c>
      <c r="C2" s="139"/>
      <c r="D2" s="140"/>
      <c r="E2" s="12"/>
      <c r="F2" s="141" t="s">
        <v>2</v>
      </c>
      <c r="G2" s="141"/>
      <c r="H2" s="141"/>
      <c r="I2" s="141"/>
      <c r="J2" s="141"/>
      <c r="K2" s="14"/>
      <c r="L2" s="36" t="s">
        <v>3</v>
      </c>
      <c r="M2" s="1"/>
      <c r="N2" s="2" t="s">
        <v>3</v>
      </c>
    </row>
    <row r="3" spans="1:15" x14ac:dyDescent="0.25">
      <c r="A3" s="9" t="s">
        <v>4</v>
      </c>
      <c r="B3" s="9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15"/>
      <c r="L3" s="2" t="s">
        <v>6</v>
      </c>
      <c r="M3" s="1" t="s">
        <v>12</v>
      </c>
      <c r="N3" s="2" t="s">
        <v>1</v>
      </c>
    </row>
    <row r="4" spans="1:15" x14ac:dyDescent="0.25">
      <c r="A4" s="5">
        <v>42521</v>
      </c>
      <c r="B4" s="1" t="s">
        <v>13</v>
      </c>
      <c r="C4" s="6">
        <v>2000000</v>
      </c>
      <c r="D4" s="6">
        <v>25</v>
      </c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K4" s="16"/>
      <c r="L4" s="8">
        <f>D4-F4</f>
        <v>25</v>
      </c>
      <c r="M4" s="6"/>
      <c r="N4" s="7">
        <f>C4-J4+M4</f>
        <v>2000000</v>
      </c>
    </row>
    <row r="5" spans="1:15" x14ac:dyDescent="0.25">
      <c r="A5" s="5">
        <v>42523</v>
      </c>
      <c r="B5" s="1" t="s">
        <v>15</v>
      </c>
      <c r="C5" s="6">
        <v>900000</v>
      </c>
      <c r="D5" s="6">
        <v>25</v>
      </c>
      <c r="E5" s="13"/>
      <c r="F5" s="2"/>
      <c r="G5" s="2"/>
      <c r="H5" s="6">
        <f t="shared" ref="H5:H24" si="0">G5*1000</f>
        <v>0</v>
      </c>
      <c r="I5" s="6">
        <f t="shared" ref="I5:I54" si="1">G5*25</f>
        <v>0</v>
      </c>
      <c r="J5" s="6">
        <f t="shared" ref="J5:J58" si="2">H5+I5</f>
        <v>0</v>
      </c>
      <c r="K5" s="16"/>
      <c r="L5" s="8">
        <f>L4+D5-F5</f>
        <v>50</v>
      </c>
      <c r="M5" s="6"/>
      <c r="N5" s="7">
        <f>N4+C5-J5+M5</f>
        <v>2900000</v>
      </c>
    </row>
    <row r="6" spans="1:15" x14ac:dyDescent="0.25">
      <c r="A6" s="5">
        <v>42524</v>
      </c>
      <c r="B6" s="1" t="s">
        <v>2</v>
      </c>
      <c r="C6" s="6"/>
      <c r="D6" s="6">
        <v>25</v>
      </c>
      <c r="E6" s="13"/>
      <c r="F6" s="2">
        <v>37</v>
      </c>
      <c r="G6" s="2">
        <v>2708</v>
      </c>
      <c r="H6" s="6">
        <f t="shared" si="0"/>
        <v>2708000</v>
      </c>
      <c r="I6" s="6">
        <f t="shared" si="1"/>
        <v>67700</v>
      </c>
      <c r="J6" s="6">
        <f t="shared" si="2"/>
        <v>2775700</v>
      </c>
      <c r="K6" s="16"/>
      <c r="L6" s="8">
        <f t="shared" ref="L6:L50" si="3">L5+D6-F6</f>
        <v>38</v>
      </c>
      <c r="M6" s="6">
        <v>19000</v>
      </c>
      <c r="N6" s="7">
        <f t="shared" ref="N6:N52" si="4">N5+C6-J6+M6</f>
        <v>143300</v>
      </c>
    </row>
    <row r="7" spans="1:15" x14ac:dyDescent="0.25">
      <c r="A7" s="5">
        <v>42532</v>
      </c>
      <c r="B7" s="1" t="s">
        <v>13</v>
      </c>
      <c r="C7" s="6">
        <v>1600000</v>
      </c>
      <c r="D7" s="6"/>
      <c r="E7" s="13"/>
      <c r="F7" s="2"/>
      <c r="G7" s="2"/>
      <c r="H7" s="6">
        <f t="shared" si="0"/>
        <v>0</v>
      </c>
      <c r="I7" s="6">
        <f t="shared" si="1"/>
        <v>0</v>
      </c>
      <c r="J7" s="6">
        <f t="shared" si="2"/>
        <v>0</v>
      </c>
      <c r="K7" s="16"/>
      <c r="L7" s="8">
        <f t="shared" si="3"/>
        <v>38</v>
      </c>
      <c r="M7" s="6"/>
      <c r="N7" s="7">
        <f t="shared" si="4"/>
        <v>1743300</v>
      </c>
    </row>
    <row r="8" spans="1:15" x14ac:dyDescent="0.25">
      <c r="A8" s="5">
        <v>42538</v>
      </c>
      <c r="B8" s="1" t="s">
        <v>13</v>
      </c>
      <c r="C8" s="6">
        <v>1000000</v>
      </c>
      <c r="D8" s="6"/>
      <c r="E8" s="13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K8" s="16"/>
      <c r="L8" s="8">
        <f t="shared" si="3"/>
        <v>38</v>
      </c>
      <c r="M8" s="6"/>
      <c r="N8" s="7">
        <f t="shared" si="4"/>
        <v>2743300</v>
      </c>
    </row>
    <row r="9" spans="1:15" x14ac:dyDescent="0.25">
      <c r="A9" s="5">
        <v>42539</v>
      </c>
      <c r="B9" s="1" t="s">
        <v>2</v>
      </c>
      <c r="C9" s="6"/>
      <c r="D9" s="6">
        <v>25</v>
      </c>
      <c r="E9" s="13"/>
      <c r="F9" s="2">
        <v>29</v>
      </c>
      <c r="G9" s="2">
        <v>2049</v>
      </c>
      <c r="H9" s="6">
        <f t="shared" si="0"/>
        <v>2049000</v>
      </c>
      <c r="I9" s="6">
        <f t="shared" si="1"/>
        <v>51225</v>
      </c>
      <c r="J9" s="6">
        <f t="shared" si="2"/>
        <v>2100225</v>
      </c>
      <c r="K9" s="16"/>
      <c r="L9" s="8">
        <f t="shared" si="3"/>
        <v>34</v>
      </c>
      <c r="M9" s="18">
        <v>19000</v>
      </c>
      <c r="N9" s="7">
        <f t="shared" si="4"/>
        <v>662075</v>
      </c>
    </row>
    <row r="10" spans="1:15" x14ac:dyDescent="0.25">
      <c r="A10" s="5">
        <v>42541</v>
      </c>
      <c r="B10" s="1" t="s">
        <v>2</v>
      </c>
      <c r="C10" s="6">
        <v>770000</v>
      </c>
      <c r="D10" s="6">
        <v>25</v>
      </c>
      <c r="E10" s="13"/>
      <c r="F10" s="2">
        <v>21</v>
      </c>
      <c r="G10" s="2">
        <v>1398</v>
      </c>
      <c r="H10" s="6">
        <f t="shared" si="0"/>
        <v>1398000</v>
      </c>
      <c r="I10" s="6">
        <f t="shared" si="1"/>
        <v>34950</v>
      </c>
      <c r="J10" s="6">
        <f t="shared" si="2"/>
        <v>1432950</v>
      </c>
      <c r="K10" s="16"/>
      <c r="L10" s="8">
        <f t="shared" si="3"/>
        <v>38</v>
      </c>
      <c r="M10" s="6">
        <v>5000</v>
      </c>
      <c r="N10" s="7">
        <f t="shared" si="4"/>
        <v>4125</v>
      </c>
    </row>
    <row r="11" spans="1:15" x14ac:dyDescent="0.25">
      <c r="A11" s="5">
        <v>42549</v>
      </c>
      <c r="B11" s="1" t="s">
        <v>13</v>
      </c>
      <c r="C11" s="6">
        <v>550000</v>
      </c>
      <c r="D11" s="6"/>
      <c r="E11" s="13"/>
      <c r="F11" s="2"/>
      <c r="G11" s="2"/>
      <c r="H11" s="6">
        <f t="shared" si="0"/>
        <v>0</v>
      </c>
      <c r="I11" s="6">
        <f t="shared" si="1"/>
        <v>0</v>
      </c>
      <c r="J11" s="6">
        <f t="shared" si="2"/>
        <v>0</v>
      </c>
      <c r="K11" s="16"/>
      <c r="L11" s="8">
        <f t="shared" si="3"/>
        <v>38</v>
      </c>
      <c r="M11" s="6"/>
      <c r="N11" s="7">
        <f t="shared" si="4"/>
        <v>554125</v>
      </c>
    </row>
    <row r="12" spans="1:15" x14ac:dyDescent="0.25">
      <c r="A12" s="5">
        <v>42550</v>
      </c>
      <c r="B12" s="1" t="s">
        <v>38</v>
      </c>
      <c r="C12" s="6">
        <v>100000</v>
      </c>
      <c r="D12" s="6"/>
      <c r="E12" s="13"/>
      <c r="F12" s="2"/>
      <c r="G12" s="2"/>
      <c r="H12" s="6">
        <f t="shared" si="0"/>
        <v>0</v>
      </c>
      <c r="I12" s="6">
        <f t="shared" si="1"/>
        <v>0</v>
      </c>
      <c r="J12" s="6">
        <f t="shared" si="2"/>
        <v>0</v>
      </c>
      <c r="K12" s="16"/>
      <c r="L12" s="8">
        <f t="shared" si="3"/>
        <v>38</v>
      </c>
      <c r="M12" s="6"/>
      <c r="N12" s="7">
        <f t="shared" si="4"/>
        <v>654125</v>
      </c>
    </row>
    <row r="13" spans="1:15" x14ac:dyDescent="0.25">
      <c r="A13" s="5"/>
      <c r="B13" s="1" t="s">
        <v>40</v>
      </c>
      <c r="C13" s="6">
        <v>500000</v>
      </c>
      <c r="D13" s="6"/>
      <c r="E13" s="13"/>
      <c r="F13" s="2"/>
      <c r="G13" s="2"/>
      <c r="H13" s="6">
        <f t="shared" si="0"/>
        <v>0</v>
      </c>
      <c r="I13" s="6">
        <f t="shared" si="1"/>
        <v>0</v>
      </c>
      <c r="J13" s="6">
        <f t="shared" si="2"/>
        <v>0</v>
      </c>
      <c r="K13" s="16"/>
      <c r="L13" s="8">
        <f t="shared" si="3"/>
        <v>38</v>
      </c>
      <c r="M13" s="6"/>
      <c r="N13" s="7">
        <f t="shared" si="4"/>
        <v>1154125</v>
      </c>
    </row>
    <row r="14" spans="1:15" x14ac:dyDescent="0.25">
      <c r="A14" s="5">
        <v>42522</v>
      </c>
      <c r="B14" s="1" t="s">
        <v>41</v>
      </c>
      <c r="C14" s="6">
        <v>900000</v>
      </c>
      <c r="D14" s="6"/>
      <c r="E14" s="13"/>
      <c r="F14" s="2"/>
      <c r="G14" s="2"/>
      <c r="H14" s="6">
        <f t="shared" si="0"/>
        <v>0</v>
      </c>
      <c r="I14" s="6">
        <f t="shared" si="1"/>
        <v>0</v>
      </c>
      <c r="J14" s="6">
        <f t="shared" si="2"/>
        <v>0</v>
      </c>
      <c r="K14" s="16"/>
      <c r="L14" s="8">
        <f t="shared" si="3"/>
        <v>38</v>
      </c>
      <c r="M14" s="6"/>
      <c r="N14" s="7">
        <f t="shared" si="4"/>
        <v>2054125</v>
      </c>
    </row>
    <row r="15" spans="1:15" x14ac:dyDescent="0.25">
      <c r="A15" s="5">
        <v>42524</v>
      </c>
      <c r="B15" s="1" t="s">
        <v>2</v>
      </c>
      <c r="C15" s="6"/>
      <c r="D15" s="6">
        <v>150</v>
      </c>
      <c r="E15" s="13"/>
      <c r="F15" s="2">
        <v>11</v>
      </c>
      <c r="G15" s="2">
        <v>790</v>
      </c>
      <c r="H15" s="6">
        <f t="shared" si="0"/>
        <v>790000</v>
      </c>
      <c r="I15" s="6">
        <f t="shared" si="1"/>
        <v>19750</v>
      </c>
      <c r="J15" s="6">
        <f t="shared" si="2"/>
        <v>809750</v>
      </c>
      <c r="K15" s="16"/>
      <c r="L15" s="8">
        <f t="shared" si="3"/>
        <v>177</v>
      </c>
      <c r="M15" s="6">
        <v>7000</v>
      </c>
      <c r="N15" s="7">
        <f t="shared" si="4"/>
        <v>1251375</v>
      </c>
      <c r="O15" s="8"/>
    </row>
    <row r="16" spans="1:15" x14ac:dyDescent="0.25">
      <c r="A16" s="5">
        <v>42563</v>
      </c>
      <c r="B16" s="1" t="s">
        <v>13</v>
      </c>
      <c r="C16" s="6">
        <v>800000</v>
      </c>
      <c r="D16" s="6"/>
      <c r="E16" s="13"/>
      <c r="F16" s="2"/>
      <c r="G16" s="2"/>
      <c r="H16" s="6">
        <f t="shared" si="0"/>
        <v>0</v>
      </c>
      <c r="I16" s="6">
        <f t="shared" si="1"/>
        <v>0</v>
      </c>
      <c r="J16" s="6">
        <f t="shared" si="2"/>
        <v>0</v>
      </c>
      <c r="K16" s="16"/>
      <c r="L16" s="8">
        <f t="shared" si="3"/>
        <v>177</v>
      </c>
      <c r="M16" s="6"/>
      <c r="N16" s="7">
        <f t="shared" si="4"/>
        <v>2051375</v>
      </c>
    </row>
    <row r="17" spans="1:17" x14ac:dyDescent="0.25">
      <c r="A17" s="5">
        <v>42569</v>
      </c>
      <c r="B17" s="1" t="s">
        <v>13</v>
      </c>
      <c r="C17" s="74">
        <v>200000</v>
      </c>
      <c r="D17" s="6"/>
      <c r="E17" s="13"/>
      <c r="F17" s="2">
        <v>15</v>
      </c>
      <c r="G17" s="2">
        <v>988</v>
      </c>
      <c r="H17" s="6">
        <f t="shared" si="0"/>
        <v>988000</v>
      </c>
      <c r="I17" s="6">
        <f t="shared" si="1"/>
        <v>24700</v>
      </c>
      <c r="J17" s="6">
        <f t="shared" si="2"/>
        <v>1012700</v>
      </c>
      <c r="K17" s="16"/>
      <c r="L17" s="8">
        <f t="shared" si="3"/>
        <v>162</v>
      </c>
      <c r="M17" s="6">
        <v>5000</v>
      </c>
      <c r="N17" s="7">
        <f t="shared" si="4"/>
        <v>1243675</v>
      </c>
    </row>
    <row r="18" spans="1:17" x14ac:dyDescent="0.25">
      <c r="A18" s="5">
        <v>42574</v>
      </c>
      <c r="B18" s="1" t="s">
        <v>38</v>
      </c>
      <c r="C18" s="6"/>
      <c r="D18" s="6"/>
      <c r="E18" s="13"/>
      <c r="F18" s="2"/>
      <c r="G18" s="2"/>
      <c r="H18" s="6"/>
      <c r="I18" s="6">
        <f t="shared" si="1"/>
        <v>0</v>
      </c>
      <c r="J18" s="6">
        <f t="shared" si="2"/>
        <v>0</v>
      </c>
      <c r="K18" s="16"/>
      <c r="L18" s="8">
        <f t="shared" si="3"/>
        <v>162</v>
      </c>
      <c r="M18" s="6"/>
      <c r="N18" s="7">
        <f t="shared" si="4"/>
        <v>1243675</v>
      </c>
    </row>
    <row r="19" spans="1:17" x14ac:dyDescent="0.25">
      <c r="A19" s="5">
        <v>42575</v>
      </c>
      <c r="B19" s="1" t="s">
        <v>2</v>
      </c>
      <c r="C19" s="6"/>
      <c r="D19" s="6"/>
      <c r="E19" s="13"/>
      <c r="F19" s="2">
        <v>14</v>
      </c>
      <c r="G19" s="2">
        <v>949</v>
      </c>
      <c r="H19" s="6">
        <f t="shared" si="0"/>
        <v>949000</v>
      </c>
      <c r="I19" s="6">
        <f t="shared" si="1"/>
        <v>23725</v>
      </c>
      <c r="J19" s="6">
        <f t="shared" si="2"/>
        <v>972725</v>
      </c>
      <c r="K19" s="16"/>
      <c r="L19" s="8">
        <f t="shared" si="3"/>
        <v>148</v>
      </c>
      <c r="M19" s="6">
        <v>9000</v>
      </c>
      <c r="N19" s="7">
        <f t="shared" si="4"/>
        <v>279950</v>
      </c>
    </row>
    <row r="20" spans="1:17" x14ac:dyDescent="0.25">
      <c r="A20" s="5">
        <v>42583</v>
      </c>
      <c r="B20" s="1" t="s">
        <v>51</v>
      </c>
      <c r="C20" s="6">
        <v>30000</v>
      </c>
      <c r="D20" s="6"/>
      <c r="E20" s="13"/>
      <c r="F20" s="2"/>
      <c r="G20" s="2"/>
      <c r="H20" s="6">
        <f t="shared" si="0"/>
        <v>0</v>
      </c>
      <c r="I20" s="6">
        <f t="shared" si="1"/>
        <v>0</v>
      </c>
      <c r="J20" s="6">
        <f t="shared" si="2"/>
        <v>0</v>
      </c>
      <c r="K20" s="16"/>
      <c r="L20" s="8">
        <f t="shared" si="3"/>
        <v>148</v>
      </c>
      <c r="M20" s="6"/>
      <c r="N20" s="7">
        <f t="shared" si="4"/>
        <v>309950</v>
      </c>
      <c r="Q20">
        <v>18000</v>
      </c>
    </row>
    <row r="21" spans="1:17" x14ac:dyDescent="0.25">
      <c r="B21" s="1" t="s">
        <v>52</v>
      </c>
      <c r="C21" s="6"/>
      <c r="E21" s="13"/>
      <c r="H21" s="6">
        <f t="shared" si="0"/>
        <v>0</v>
      </c>
      <c r="I21" s="6">
        <f t="shared" si="1"/>
        <v>0</v>
      </c>
      <c r="J21" s="6">
        <f t="shared" si="2"/>
        <v>0</v>
      </c>
      <c r="K21" s="16"/>
      <c r="L21" s="8">
        <f t="shared" si="3"/>
        <v>148</v>
      </c>
      <c r="M21" s="18"/>
      <c r="N21" s="7">
        <f t="shared" si="4"/>
        <v>309950</v>
      </c>
      <c r="Q21">
        <v>19</v>
      </c>
    </row>
    <row r="22" spans="1:17" x14ac:dyDescent="0.25">
      <c r="A22" s="26">
        <v>42600</v>
      </c>
      <c r="B22" s="1" t="s">
        <v>13</v>
      </c>
      <c r="C22" s="6">
        <v>500000</v>
      </c>
      <c r="E22" s="13"/>
      <c r="H22" s="6">
        <f t="shared" si="0"/>
        <v>0</v>
      </c>
      <c r="I22" s="6">
        <f t="shared" si="1"/>
        <v>0</v>
      </c>
      <c r="J22" s="6">
        <f t="shared" si="2"/>
        <v>0</v>
      </c>
      <c r="K22" s="16"/>
      <c r="L22" s="8">
        <f t="shared" si="3"/>
        <v>148</v>
      </c>
      <c r="M22" s="18"/>
      <c r="N22" s="7">
        <f t="shared" si="4"/>
        <v>809950</v>
      </c>
      <c r="Q22">
        <f>Q20*Q21</f>
        <v>342000</v>
      </c>
    </row>
    <row r="23" spans="1:17" x14ac:dyDescent="0.25">
      <c r="A23" s="5">
        <v>42604</v>
      </c>
      <c r="B23" s="1" t="s">
        <v>13</v>
      </c>
      <c r="C23" s="6">
        <v>1000000</v>
      </c>
      <c r="E23" s="13"/>
      <c r="H23" s="6">
        <f t="shared" si="0"/>
        <v>0</v>
      </c>
      <c r="I23" s="6">
        <f t="shared" si="1"/>
        <v>0</v>
      </c>
      <c r="J23" s="6">
        <f t="shared" si="2"/>
        <v>0</v>
      </c>
      <c r="K23" s="16"/>
      <c r="L23" s="8">
        <f t="shared" si="3"/>
        <v>148</v>
      </c>
      <c r="M23" s="18"/>
      <c r="N23" s="7">
        <f t="shared" si="4"/>
        <v>1809950</v>
      </c>
    </row>
    <row r="24" spans="1:17" x14ac:dyDescent="0.25">
      <c r="A24" s="5">
        <v>42613</v>
      </c>
      <c r="B24" s="1" t="s">
        <v>57</v>
      </c>
      <c r="C24" s="6">
        <v>900000</v>
      </c>
      <c r="E24" s="13"/>
      <c r="F24">
        <v>32</v>
      </c>
      <c r="G24">
        <v>2087</v>
      </c>
      <c r="H24" s="6">
        <f t="shared" si="0"/>
        <v>2087000</v>
      </c>
      <c r="I24" s="6">
        <f t="shared" si="1"/>
        <v>52175</v>
      </c>
      <c r="J24" s="6">
        <f t="shared" si="2"/>
        <v>2139175</v>
      </c>
      <c r="K24" s="16"/>
      <c r="L24" s="8">
        <f t="shared" si="3"/>
        <v>116</v>
      </c>
      <c r="M24" s="18">
        <v>17000</v>
      </c>
      <c r="N24" s="7">
        <f t="shared" si="4"/>
        <v>587775</v>
      </c>
      <c r="O24" s="1" t="s">
        <v>71</v>
      </c>
    </row>
    <row r="25" spans="1:17" x14ac:dyDescent="0.25">
      <c r="A25" s="2"/>
      <c r="B25" s="1" t="s">
        <v>58</v>
      </c>
      <c r="C25" s="6">
        <v>-200000</v>
      </c>
      <c r="E25" s="13"/>
      <c r="H25" s="6">
        <f>G25*1100</f>
        <v>0</v>
      </c>
      <c r="I25" s="6">
        <f t="shared" si="1"/>
        <v>0</v>
      </c>
      <c r="J25" s="6">
        <f t="shared" si="2"/>
        <v>0</v>
      </c>
      <c r="K25" s="16"/>
      <c r="L25" s="8">
        <f t="shared" si="3"/>
        <v>116</v>
      </c>
      <c r="M25" s="18"/>
      <c r="N25" s="7">
        <f t="shared" si="4"/>
        <v>387775</v>
      </c>
    </row>
    <row r="26" spans="1:17" x14ac:dyDescent="0.25">
      <c r="A26" s="5">
        <v>42616</v>
      </c>
      <c r="B26" s="1" t="s">
        <v>58</v>
      </c>
      <c r="C26" s="6">
        <v>-300000</v>
      </c>
      <c r="E26" s="13"/>
      <c r="H26" s="6">
        <f t="shared" ref="H26:H54" si="5">G26*1100</f>
        <v>0</v>
      </c>
      <c r="I26" s="6">
        <f t="shared" si="1"/>
        <v>0</v>
      </c>
      <c r="J26" s="6">
        <f t="shared" si="2"/>
        <v>0</v>
      </c>
      <c r="K26" s="16"/>
      <c r="L26" s="8">
        <f t="shared" si="3"/>
        <v>116</v>
      </c>
      <c r="M26" s="18"/>
      <c r="N26" s="7">
        <f t="shared" si="4"/>
        <v>87775</v>
      </c>
    </row>
    <row r="27" spans="1:17" x14ac:dyDescent="0.25">
      <c r="A27" s="2"/>
      <c r="B27" s="1" t="s">
        <v>86</v>
      </c>
      <c r="C27" s="6">
        <v>150000</v>
      </c>
      <c r="E27" s="13"/>
      <c r="H27" s="6">
        <f t="shared" si="5"/>
        <v>0</v>
      </c>
      <c r="I27" s="6">
        <f t="shared" si="1"/>
        <v>0</v>
      </c>
      <c r="J27" s="6">
        <f t="shared" si="2"/>
        <v>0</v>
      </c>
      <c r="K27" s="16"/>
      <c r="L27" s="8">
        <f t="shared" si="3"/>
        <v>116</v>
      </c>
      <c r="M27" s="18"/>
      <c r="N27" s="7">
        <f t="shared" si="4"/>
        <v>237775</v>
      </c>
    </row>
    <row r="28" spans="1:17" x14ac:dyDescent="0.25">
      <c r="A28" s="2"/>
      <c r="B28" s="1" t="s">
        <v>87</v>
      </c>
      <c r="C28" s="6">
        <v>53000</v>
      </c>
      <c r="E28" s="13"/>
      <c r="H28" s="6">
        <f t="shared" si="5"/>
        <v>0</v>
      </c>
      <c r="I28" s="6">
        <f t="shared" si="1"/>
        <v>0</v>
      </c>
      <c r="J28" s="6">
        <f t="shared" si="2"/>
        <v>0</v>
      </c>
      <c r="K28" s="16"/>
      <c r="L28" s="8">
        <f t="shared" si="3"/>
        <v>116</v>
      </c>
      <c r="M28" s="18"/>
      <c r="N28" s="7">
        <f t="shared" si="4"/>
        <v>290775</v>
      </c>
    </row>
    <row r="29" spans="1:17" x14ac:dyDescent="0.25">
      <c r="A29" s="2"/>
      <c r="B29" s="1" t="s">
        <v>91</v>
      </c>
      <c r="C29" s="6">
        <v>40000</v>
      </c>
      <c r="E29" s="13"/>
      <c r="H29" s="6">
        <f t="shared" si="5"/>
        <v>0</v>
      </c>
      <c r="I29" s="6">
        <f t="shared" si="1"/>
        <v>0</v>
      </c>
      <c r="J29" s="6">
        <f t="shared" si="2"/>
        <v>0</v>
      </c>
      <c r="K29" s="16"/>
      <c r="L29" s="8">
        <f t="shared" si="3"/>
        <v>116</v>
      </c>
      <c r="M29" s="18"/>
      <c r="N29" s="7">
        <f t="shared" si="4"/>
        <v>330775</v>
      </c>
    </row>
    <row r="30" spans="1:17" x14ac:dyDescent="0.25">
      <c r="A30" s="69"/>
      <c r="B30" s="70"/>
      <c r="C30" s="70"/>
      <c r="D30" s="70"/>
      <c r="E30" s="70"/>
      <c r="F30" s="70"/>
      <c r="G30" s="70"/>
      <c r="H30" s="71">
        <f t="shared" si="5"/>
        <v>0</v>
      </c>
      <c r="I30" s="71">
        <f t="shared" si="1"/>
        <v>0</v>
      </c>
      <c r="J30" s="71">
        <f t="shared" si="2"/>
        <v>0</v>
      </c>
      <c r="K30" s="70"/>
      <c r="L30" s="8">
        <f t="shared" si="3"/>
        <v>116</v>
      </c>
      <c r="M30" s="72"/>
      <c r="N30" s="73"/>
    </row>
    <row r="31" spans="1:17" x14ac:dyDescent="0.25">
      <c r="A31" s="5">
        <v>42660</v>
      </c>
      <c r="B31" s="1" t="s">
        <v>2</v>
      </c>
      <c r="C31" s="6">
        <v>3199375</v>
      </c>
      <c r="E31" s="13"/>
      <c r="F31" s="2">
        <v>40</v>
      </c>
      <c r="G31" s="2">
        <v>2859</v>
      </c>
      <c r="H31" s="6">
        <f t="shared" si="5"/>
        <v>3144900</v>
      </c>
      <c r="I31" s="6">
        <f t="shared" si="1"/>
        <v>71475</v>
      </c>
      <c r="J31" s="6">
        <f t="shared" si="2"/>
        <v>3216375</v>
      </c>
      <c r="L31" s="8">
        <f t="shared" si="3"/>
        <v>76</v>
      </c>
      <c r="M31" s="18">
        <v>17000</v>
      </c>
      <c r="N31" s="7">
        <f t="shared" si="4"/>
        <v>0</v>
      </c>
    </row>
    <row r="32" spans="1:17" x14ac:dyDescent="0.25">
      <c r="A32" s="5">
        <v>42662</v>
      </c>
      <c r="B32" s="1" t="s">
        <v>13</v>
      </c>
      <c r="C32" s="6">
        <v>2000000</v>
      </c>
      <c r="E32" s="86"/>
      <c r="H32" s="6">
        <f t="shared" si="5"/>
        <v>0</v>
      </c>
      <c r="I32" s="6">
        <f t="shared" si="1"/>
        <v>0</v>
      </c>
      <c r="J32" s="6">
        <f t="shared" si="2"/>
        <v>0</v>
      </c>
      <c r="L32" s="8">
        <f t="shared" si="3"/>
        <v>76</v>
      </c>
      <c r="M32" s="18"/>
      <c r="N32" s="7">
        <f t="shared" si="4"/>
        <v>2000000</v>
      </c>
    </row>
    <row r="33" spans="1:14" x14ac:dyDescent="0.25">
      <c r="A33" s="5">
        <v>42666</v>
      </c>
      <c r="B33" s="1" t="s">
        <v>13</v>
      </c>
      <c r="C33" s="6">
        <v>3350000</v>
      </c>
      <c r="E33" s="86"/>
      <c r="F33" s="2">
        <v>40</v>
      </c>
      <c r="G33" s="18">
        <v>2900</v>
      </c>
      <c r="H33" s="6">
        <f t="shared" si="5"/>
        <v>3190000</v>
      </c>
      <c r="I33" s="6">
        <f t="shared" si="1"/>
        <v>72500</v>
      </c>
      <c r="J33" s="6">
        <f t="shared" si="2"/>
        <v>3262500</v>
      </c>
      <c r="L33" s="8">
        <f t="shared" si="3"/>
        <v>36</v>
      </c>
      <c r="M33" s="18">
        <f>17000</f>
        <v>17000</v>
      </c>
      <c r="N33" s="7">
        <f t="shared" si="4"/>
        <v>2104500</v>
      </c>
    </row>
    <row r="34" spans="1:14" x14ac:dyDescent="0.25">
      <c r="A34" s="5">
        <v>42668</v>
      </c>
      <c r="B34" s="1" t="s">
        <v>2</v>
      </c>
      <c r="C34" s="6">
        <v>1200000</v>
      </c>
      <c r="E34" s="86"/>
      <c r="F34" s="2">
        <v>41</v>
      </c>
      <c r="G34" s="18">
        <v>2945</v>
      </c>
      <c r="H34" s="6">
        <f t="shared" si="5"/>
        <v>3239500</v>
      </c>
      <c r="I34" s="6">
        <f t="shared" si="1"/>
        <v>73625</v>
      </c>
      <c r="J34" s="6">
        <f t="shared" si="2"/>
        <v>3313125</v>
      </c>
      <c r="L34" s="8">
        <f t="shared" si="3"/>
        <v>-5</v>
      </c>
      <c r="M34" s="18">
        <v>17000</v>
      </c>
      <c r="N34" s="7">
        <f t="shared" si="4"/>
        <v>8375</v>
      </c>
    </row>
    <row r="35" spans="1:14" s="1" customFormat="1" x14ac:dyDescent="0.25">
      <c r="A35" s="5"/>
      <c r="C35" s="6"/>
      <c r="E35" s="86"/>
      <c r="F35" s="2"/>
      <c r="G35" s="18"/>
      <c r="H35" s="6"/>
      <c r="I35" s="6"/>
      <c r="J35" s="6"/>
      <c r="L35" s="8"/>
      <c r="M35" s="18"/>
      <c r="N35" s="7"/>
    </row>
    <row r="36" spans="1:14" s="1" customFormat="1" x14ac:dyDescent="0.25">
      <c r="A36" s="5"/>
      <c r="C36" s="6"/>
      <c r="E36" s="86"/>
      <c r="F36" s="2"/>
      <c r="G36" s="18"/>
      <c r="H36" s="6"/>
      <c r="I36" s="6"/>
      <c r="J36" s="6"/>
      <c r="L36" s="8"/>
      <c r="M36" s="18"/>
      <c r="N36" s="7"/>
    </row>
    <row r="37" spans="1:14" s="1" customFormat="1" x14ac:dyDescent="0.25">
      <c r="A37" s="5"/>
      <c r="C37" s="6"/>
      <c r="E37" s="86"/>
      <c r="F37" s="2"/>
      <c r="G37" s="18"/>
      <c r="H37" s="6"/>
      <c r="I37" s="6"/>
      <c r="J37" s="6"/>
      <c r="L37" s="8"/>
      <c r="M37" s="18"/>
      <c r="N37" s="7"/>
    </row>
    <row r="38" spans="1:14" x14ac:dyDescent="0.25">
      <c r="A38" s="93">
        <v>42670</v>
      </c>
      <c r="B38" s="94" t="s">
        <v>46</v>
      </c>
      <c r="C38" s="95">
        <v>2000000</v>
      </c>
      <c r="D38" s="94"/>
      <c r="E38" s="96"/>
      <c r="F38" s="94"/>
      <c r="G38" s="94"/>
      <c r="H38" s="95">
        <f t="shared" si="5"/>
        <v>0</v>
      </c>
      <c r="I38" s="95">
        <f t="shared" si="1"/>
        <v>0</v>
      </c>
      <c r="J38" s="95">
        <f t="shared" si="2"/>
        <v>0</v>
      </c>
      <c r="K38" s="94"/>
      <c r="L38" s="97">
        <f>L34+D38-F38</f>
        <v>-5</v>
      </c>
      <c r="M38" s="98"/>
      <c r="N38" s="99">
        <f>N34+C38-J38+M38</f>
        <v>2008375</v>
      </c>
    </row>
    <row r="39" spans="1:14" x14ac:dyDescent="0.25">
      <c r="A39" s="52">
        <v>42674</v>
      </c>
      <c r="B39" s="24" t="s">
        <v>2</v>
      </c>
      <c r="C39" s="53">
        <v>1000000</v>
      </c>
      <c r="D39" s="24"/>
      <c r="E39" s="100"/>
      <c r="F39" s="29">
        <v>38</v>
      </c>
      <c r="G39" s="101">
        <v>2266</v>
      </c>
      <c r="H39" s="53">
        <f t="shared" si="5"/>
        <v>2492600</v>
      </c>
      <c r="I39" s="53">
        <f t="shared" si="1"/>
        <v>56650</v>
      </c>
      <c r="J39" s="53">
        <f t="shared" si="2"/>
        <v>2549250</v>
      </c>
      <c r="K39" s="24"/>
      <c r="L39" s="56">
        <f t="shared" si="3"/>
        <v>-43</v>
      </c>
      <c r="M39" s="60">
        <v>17000</v>
      </c>
      <c r="N39" s="99">
        <f t="shared" si="4"/>
        <v>476125</v>
      </c>
    </row>
    <row r="40" spans="1:14" x14ac:dyDescent="0.25">
      <c r="A40" s="52">
        <v>42675</v>
      </c>
      <c r="B40" s="24" t="s">
        <v>117</v>
      </c>
      <c r="C40" s="53">
        <v>750000</v>
      </c>
      <c r="D40" s="24"/>
      <c r="E40" s="100"/>
      <c r="F40" s="24"/>
      <c r="G40" s="24"/>
      <c r="H40" s="53">
        <f t="shared" si="5"/>
        <v>0</v>
      </c>
      <c r="I40" s="53">
        <f t="shared" si="1"/>
        <v>0</v>
      </c>
      <c r="J40" s="53">
        <f t="shared" si="2"/>
        <v>0</v>
      </c>
      <c r="K40" s="24"/>
      <c r="L40" s="56">
        <f t="shared" si="3"/>
        <v>-43</v>
      </c>
      <c r="M40" s="58"/>
      <c r="N40" s="99">
        <f t="shared" si="4"/>
        <v>1226125</v>
      </c>
    </row>
    <row r="41" spans="1:14" x14ac:dyDescent="0.25">
      <c r="A41" s="52">
        <v>42675</v>
      </c>
      <c r="B41" s="24" t="s">
        <v>13</v>
      </c>
      <c r="C41" s="53">
        <v>1500000</v>
      </c>
      <c r="D41" s="24"/>
      <c r="E41" s="54"/>
      <c r="F41" s="29">
        <v>30</v>
      </c>
      <c r="G41" s="29">
        <v>2207</v>
      </c>
      <c r="H41" s="53">
        <f t="shared" si="5"/>
        <v>2427700</v>
      </c>
      <c r="I41" s="53">
        <f t="shared" si="1"/>
        <v>55175</v>
      </c>
      <c r="J41" s="53">
        <f t="shared" si="2"/>
        <v>2482875</v>
      </c>
      <c r="K41" s="24"/>
      <c r="L41" s="56">
        <f t="shared" si="3"/>
        <v>-73</v>
      </c>
      <c r="M41" s="58">
        <v>17000</v>
      </c>
      <c r="N41" s="99">
        <f t="shared" si="4"/>
        <v>260250</v>
      </c>
    </row>
    <row r="42" spans="1:14" x14ac:dyDescent="0.25">
      <c r="A42" s="52">
        <v>42677</v>
      </c>
      <c r="B42" s="24" t="s">
        <v>161</v>
      </c>
      <c r="C42" s="53">
        <f>800000-180000</f>
        <v>620000</v>
      </c>
      <c r="D42" s="24"/>
      <c r="E42" s="54"/>
      <c r="F42" s="24"/>
      <c r="G42" s="24"/>
      <c r="H42" s="53">
        <f t="shared" si="5"/>
        <v>0</v>
      </c>
      <c r="I42" s="53">
        <f t="shared" si="1"/>
        <v>0</v>
      </c>
      <c r="J42" s="53">
        <f t="shared" si="2"/>
        <v>0</v>
      </c>
      <c r="K42" s="24"/>
      <c r="L42" s="56">
        <f t="shared" si="3"/>
        <v>-73</v>
      </c>
      <c r="M42" s="24"/>
      <c r="N42" s="99">
        <f t="shared" si="4"/>
        <v>880250</v>
      </c>
    </row>
    <row r="43" spans="1:14" x14ac:dyDescent="0.25">
      <c r="A43" s="24"/>
      <c r="B43" s="24" t="s">
        <v>162</v>
      </c>
      <c r="C43" s="53">
        <v>110000</v>
      </c>
      <c r="D43" s="24"/>
      <c r="E43" s="54"/>
      <c r="F43" s="24"/>
      <c r="G43" s="24"/>
      <c r="H43" s="53">
        <f t="shared" si="5"/>
        <v>0</v>
      </c>
      <c r="I43" s="53">
        <f t="shared" si="1"/>
        <v>0</v>
      </c>
      <c r="J43" s="53">
        <f t="shared" si="2"/>
        <v>0</v>
      </c>
      <c r="K43" s="24"/>
      <c r="L43" s="56">
        <f t="shared" si="3"/>
        <v>-73</v>
      </c>
      <c r="M43" s="24"/>
      <c r="N43" s="99">
        <f t="shared" si="4"/>
        <v>990250</v>
      </c>
    </row>
    <row r="44" spans="1:14" x14ac:dyDescent="0.25">
      <c r="A44" s="24"/>
      <c r="B44" s="24" t="s">
        <v>163</v>
      </c>
      <c r="C44" s="53"/>
      <c r="D44" s="24"/>
      <c r="E44" s="54"/>
      <c r="F44" s="24"/>
      <c r="G44" s="24"/>
      <c r="H44" s="53">
        <f t="shared" si="5"/>
        <v>0</v>
      </c>
      <c r="I44" s="53">
        <f t="shared" si="1"/>
        <v>0</v>
      </c>
      <c r="J44" s="53">
        <f t="shared" si="2"/>
        <v>0</v>
      </c>
      <c r="K44" s="24"/>
      <c r="L44" s="56">
        <f t="shared" si="3"/>
        <v>-73</v>
      </c>
      <c r="M44" s="24"/>
      <c r="N44" s="99">
        <f t="shared" si="4"/>
        <v>990250</v>
      </c>
    </row>
    <row r="45" spans="1:14" x14ac:dyDescent="0.25">
      <c r="A45" s="24"/>
      <c r="B45" s="24" t="s">
        <v>121</v>
      </c>
      <c r="C45" s="53">
        <v>-260250</v>
      </c>
      <c r="D45" s="24"/>
      <c r="E45" s="54"/>
      <c r="F45" s="24"/>
      <c r="G45" s="24"/>
      <c r="H45" s="53">
        <f t="shared" si="5"/>
        <v>0</v>
      </c>
      <c r="I45" s="53">
        <f t="shared" si="1"/>
        <v>0</v>
      </c>
      <c r="J45" s="53">
        <f t="shared" si="2"/>
        <v>0</v>
      </c>
      <c r="K45" s="24"/>
      <c r="L45" s="56">
        <f t="shared" si="3"/>
        <v>-73</v>
      </c>
      <c r="M45" s="24"/>
      <c r="N45" s="99">
        <f t="shared" si="4"/>
        <v>730000</v>
      </c>
    </row>
    <row r="46" spans="1:14" x14ac:dyDescent="0.25">
      <c r="A46" s="24"/>
      <c r="B46" s="24"/>
      <c r="C46" s="24"/>
      <c r="D46" s="24"/>
      <c r="E46" s="54"/>
      <c r="F46" s="24"/>
      <c r="G46" s="24"/>
      <c r="H46" s="53">
        <f t="shared" si="5"/>
        <v>0</v>
      </c>
      <c r="I46" s="53">
        <f t="shared" si="1"/>
        <v>0</v>
      </c>
      <c r="J46" s="53">
        <f t="shared" si="2"/>
        <v>0</v>
      </c>
      <c r="K46" s="24"/>
      <c r="L46" s="56">
        <f t="shared" si="3"/>
        <v>-73</v>
      </c>
      <c r="M46" s="24"/>
      <c r="N46" s="99">
        <f t="shared" si="4"/>
        <v>730000</v>
      </c>
    </row>
    <row r="47" spans="1:14" x14ac:dyDescent="0.25">
      <c r="A47" s="24"/>
      <c r="B47" s="24"/>
      <c r="C47" s="24"/>
      <c r="D47" s="24"/>
      <c r="E47" s="54"/>
      <c r="F47" s="24"/>
      <c r="G47" s="24"/>
      <c r="H47" s="53">
        <f t="shared" si="5"/>
        <v>0</v>
      </c>
      <c r="I47" s="53">
        <f t="shared" si="1"/>
        <v>0</v>
      </c>
      <c r="J47" s="53">
        <f t="shared" si="2"/>
        <v>0</v>
      </c>
      <c r="K47" s="24"/>
      <c r="L47" s="56">
        <f t="shared" si="3"/>
        <v>-73</v>
      </c>
      <c r="M47" s="24"/>
      <c r="N47" s="99">
        <f t="shared" si="4"/>
        <v>730000</v>
      </c>
    </row>
    <row r="48" spans="1:14" x14ac:dyDescent="0.25">
      <c r="A48" s="24"/>
      <c r="B48" s="24"/>
      <c r="C48" s="24"/>
      <c r="D48" s="24"/>
      <c r="E48" s="54"/>
      <c r="F48" s="24"/>
      <c r="G48" s="24"/>
      <c r="H48" s="53">
        <f t="shared" si="5"/>
        <v>0</v>
      </c>
      <c r="I48" s="53">
        <f t="shared" si="1"/>
        <v>0</v>
      </c>
      <c r="J48" s="53">
        <f t="shared" si="2"/>
        <v>0</v>
      </c>
      <c r="K48" s="24"/>
      <c r="L48" s="56">
        <f t="shared" si="3"/>
        <v>-73</v>
      </c>
      <c r="M48" s="24"/>
      <c r="N48" s="99">
        <f t="shared" si="4"/>
        <v>730000</v>
      </c>
    </row>
    <row r="49" spans="1:17" x14ac:dyDescent="0.25">
      <c r="A49" s="24"/>
      <c r="B49" s="24"/>
      <c r="C49" s="24"/>
      <c r="D49" s="24"/>
      <c r="E49" s="54"/>
      <c r="F49" s="24"/>
      <c r="G49" s="24"/>
      <c r="H49" s="53">
        <f t="shared" si="5"/>
        <v>0</v>
      </c>
      <c r="I49" s="53">
        <f t="shared" si="1"/>
        <v>0</v>
      </c>
      <c r="J49" s="53">
        <f t="shared" si="2"/>
        <v>0</v>
      </c>
      <c r="K49" s="24"/>
      <c r="L49" s="56">
        <f t="shared" si="3"/>
        <v>-73</v>
      </c>
      <c r="M49" s="24"/>
      <c r="N49" s="99">
        <f t="shared" si="4"/>
        <v>730000</v>
      </c>
    </row>
    <row r="50" spans="1:17" x14ac:dyDescent="0.25">
      <c r="A50" s="24"/>
      <c r="B50" s="24"/>
      <c r="C50" s="24"/>
      <c r="D50" s="24"/>
      <c r="E50" s="54"/>
      <c r="F50" s="24"/>
      <c r="G50" s="24"/>
      <c r="H50" s="53">
        <f t="shared" si="5"/>
        <v>0</v>
      </c>
      <c r="I50" s="53">
        <f t="shared" si="1"/>
        <v>0</v>
      </c>
      <c r="J50" s="53">
        <f t="shared" si="2"/>
        <v>0</v>
      </c>
      <c r="K50" s="24"/>
      <c r="L50" s="56">
        <f t="shared" si="3"/>
        <v>-73</v>
      </c>
      <c r="M50" s="24"/>
      <c r="N50" s="99">
        <f t="shared" si="4"/>
        <v>730000</v>
      </c>
    </row>
    <row r="51" spans="1:17" x14ac:dyDescent="0.25">
      <c r="A51" s="24"/>
      <c r="B51" s="24"/>
      <c r="C51" s="24"/>
      <c r="D51" s="24"/>
      <c r="E51" s="54"/>
      <c r="F51" s="24"/>
      <c r="G51" s="24"/>
      <c r="H51" s="53">
        <f t="shared" si="5"/>
        <v>0</v>
      </c>
      <c r="I51" s="53">
        <f t="shared" si="1"/>
        <v>0</v>
      </c>
      <c r="J51" s="53">
        <f t="shared" si="2"/>
        <v>0</v>
      </c>
      <c r="K51" s="24"/>
      <c r="L51" s="24"/>
      <c r="M51" s="24"/>
      <c r="N51" s="99">
        <f t="shared" si="4"/>
        <v>730000</v>
      </c>
    </row>
    <row r="52" spans="1:17" x14ac:dyDescent="0.25">
      <c r="A52" s="24"/>
      <c r="B52" s="24"/>
      <c r="C52" s="24"/>
      <c r="D52" s="24"/>
      <c r="E52" s="54"/>
      <c r="F52" s="24"/>
      <c r="G52" s="24"/>
      <c r="H52" s="53">
        <f t="shared" si="5"/>
        <v>0</v>
      </c>
      <c r="I52" s="53">
        <f t="shared" si="1"/>
        <v>0</v>
      </c>
      <c r="J52" s="53">
        <f t="shared" si="2"/>
        <v>0</v>
      </c>
      <c r="K52" s="24"/>
      <c r="L52" s="24"/>
      <c r="M52" s="24"/>
      <c r="N52" s="99">
        <f t="shared" si="4"/>
        <v>730000</v>
      </c>
    </row>
    <row r="53" spans="1:17" x14ac:dyDescent="0.25">
      <c r="A53" s="24"/>
      <c r="B53" s="24"/>
      <c r="C53" s="24"/>
      <c r="D53" s="24"/>
      <c r="E53" s="24"/>
      <c r="F53" s="24"/>
      <c r="G53" s="24"/>
      <c r="H53" s="53">
        <f t="shared" si="5"/>
        <v>0</v>
      </c>
      <c r="I53" s="53">
        <f t="shared" si="1"/>
        <v>0</v>
      </c>
      <c r="J53" s="53">
        <f t="shared" si="2"/>
        <v>0</v>
      </c>
      <c r="K53" s="24"/>
      <c r="L53" s="24"/>
      <c r="M53" s="24"/>
      <c r="N53" s="24"/>
    </row>
    <row r="54" spans="1:17" x14ac:dyDescent="0.25">
      <c r="H54" s="6">
        <f t="shared" si="5"/>
        <v>0</v>
      </c>
      <c r="I54" s="6">
        <f t="shared" si="1"/>
        <v>0</v>
      </c>
      <c r="J54" s="6">
        <f t="shared" si="2"/>
        <v>0</v>
      </c>
    </row>
    <row r="55" spans="1:17" x14ac:dyDescent="0.25">
      <c r="J55" s="6">
        <f t="shared" si="2"/>
        <v>0</v>
      </c>
    </row>
    <row r="56" spans="1:17" x14ac:dyDescent="0.25">
      <c r="J56" s="6">
        <f t="shared" si="2"/>
        <v>0</v>
      </c>
    </row>
    <row r="57" spans="1:17" x14ac:dyDescent="0.25">
      <c r="J57" s="6">
        <f t="shared" si="2"/>
        <v>0</v>
      </c>
      <c r="Q57">
        <f>Q52-Q54</f>
        <v>0</v>
      </c>
    </row>
    <row r="58" spans="1:17" x14ac:dyDescent="0.25">
      <c r="J58" s="6">
        <f t="shared" si="2"/>
        <v>0</v>
      </c>
    </row>
  </sheetData>
  <mergeCells count="3">
    <mergeCell ref="A1:N1"/>
    <mergeCell ref="B2:D2"/>
    <mergeCell ref="F2:J2"/>
  </mergeCells>
  <pageMargins left="0.33" right="0.56000000000000005" top="0.3" bottom="0.28999999999999998" header="0.31496062992125984" footer="0.31496062992125984"/>
  <pageSetup paperSize="9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0"/>
  <sheetViews>
    <sheetView topLeftCell="B25" workbookViewId="0">
      <selection activeCell="G38" sqref="G38:G40"/>
    </sheetView>
  </sheetViews>
  <sheetFormatPr baseColWidth="10" defaultRowHeight="15" x14ac:dyDescent="0.25"/>
  <cols>
    <col min="1" max="1" width="12.85546875" bestFit="1" customWidth="1"/>
    <col min="2" max="2" width="26.5703125" bestFit="1" customWidth="1"/>
    <col min="3" max="3" width="14.28515625" bestFit="1" customWidth="1"/>
    <col min="4" max="4" width="7.85546875" customWidth="1"/>
    <col min="5" max="5" width="2.7109375" style="13" customWidth="1"/>
    <col min="6" max="6" width="9.85546875" customWidth="1"/>
    <col min="11" max="11" width="2.7109375" style="131" customWidth="1"/>
    <col min="12" max="12" width="8.140625" customWidth="1"/>
    <col min="13" max="13" width="11.85546875" bestFit="1" customWidth="1"/>
    <col min="14" max="14" width="12.7109375" bestFit="1" customWidth="1"/>
    <col min="16" max="16" width="11.7109375" bestFit="1" customWidth="1"/>
  </cols>
  <sheetData>
    <row r="1" spans="1:14" ht="18.75" x14ac:dyDescent="0.3">
      <c r="A1" s="137" t="s">
        <v>45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1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29"/>
      <c r="L2" s="23" t="s">
        <v>3</v>
      </c>
      <c r="M2" s="21"/>
      <c r="N2" s="22" t="s">
        <v>3</v>
      </c>
    </row>
    <row r="3" spans="1:14" x14ac:dyDescent="0.25">
      <c r="A3" s="9" t="s">
        <v>4</v>
      </c>
      <c r="B3" s="9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130"/>
      <c r="L3" s="2" t="s">
        <v>6</v>
      </c>
      <c r="M3" s="4" t="s">
        <v>12</v>
      </c>
      <c r="N3" s="17" t="s">
        <v>1</v>
      </c>
    </row>
    <row r="4" spans="1:14" x14ac:dyDescent="0.25">
      <c r="A4" s="5">
        <v>42527</v>
      </c>
      <c r="B4" s="1" t="s">
        <v>13</v>
      </c>
      <c r="C4" s="6">
        <v>2000000</v>
      </c>
      <c r="D4" s="6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L4" s="8">
        <f>D4-F4</f>
        <v>0</v>
      </c>
      <c r="M4" s="6"/>
      <c r="N4" s="7">
        <f>C4-J4+M4</f>
        <v>2000000</v>
      </c>
    </row>
    <row r="5" spans="1:14" x14ac:dyDescent="0.25">
      <c r="A5" s="5">
        <v>42575</v>
      </c>
      <c r="B5" s="1" t="s">
        <v>47</v>
      </c>
      <c r="C5" s="6">
        <v>150000</v>
      </c>
      <c r="D5" s="6"/>
      <c r="F5" s="2"/>
      <c r="G5" s="2"/>
      <c r="H5" s="6">
        <f t="shared" ref="H5:H10" si="0">G5*1000</f>
        <v>0</v>
      </c>
      <c r="I5" s="6">
        <f t="shared" ref="I5:I68" si="1">G5*25</f>
        <v>0</v>
      </c>
      <c r="J5" s="6">
        <f t="shared" ref="J5:J58" si="2">H5+I5</f>
        <v>0</v>
      </c>
      <c r="L5" s="8">
        <f>L4+D5-F5</f>
        <v>0</v>
      </c>
      <c r="M5" s="6"/>
      <c r="N5" s="7">
        <f>N4+C5-J5+M5</f>
        <v>2150000</v>
      </c>
    </row>
    <row r="6" spans="1:14" x14ac:dyDescent="0.25">
      <c r="A6" s="5">
        <v>42576</v>
      </c>
      <c r="B6" s="1" t="s">
        <v>2</v>
      </c>
      <c r="C6" s="6"/>
      <c r="D6" s="6">
        <v>250</v>
      </c>
      <c r="F6" s="2">
        <v>29</v>
      </c>
      <c r="G6" s="2">
        <v>2055</v>
      </c>
      <c r="H6" s="6">
        <f t="shared" si="0"/>
        <v>2055000</v>
      </c>
      <c r="I6" s="6">
        <f t="shared" si="1"/>
        <v>51375</v>
      </c>
      <c r="J6" s="6">
        <f t="shared" si="2"/>
        <v>2106375</v>
      </c>
      <c r="L6" s="8">
        <f t="shared" ref="L6:L37" si="3">L5+D6-F6</f>
        <v>221</v>
      </c>
      <c r="M6" s="6">
        <v>12500</v>
      </c>
      <c r="N6" s="7">
        <f t="shared" ref="N6:N69" si="4">N5+C6-J6+M6</f>
        <v>56125</v>
      </c>
    </row>
    <row r="7" spans="1:14" x14ac:dyDescent="0.25">
      <c r="A7" s="5">
        <v>42581</v>
      </c>
      <c r="B7" s="1" t="s">
        <v>13</v>
      </c>
      <c r="C7" s="6">
        <v>10000</v>
      </c>
      <c r="D7" s="6"/>
      <c r="F7" s="2"/>
      <c r="G7" s="2"/>
      <c r="H7" s="6">
        <f t="shared" si="0"/>
        <v>0</v>
      </c>
      <c r="I7" s="6">
        <f t="shared" si="1"/>
        <v>0</v>
      </c>
      <c r="J7" s="6">
        <f t="shared" si="2"/>
        <v>0</v>
      </c>
      <c r="L7" s="8">
        <f t="shared" si="3"/>
        <v>221</v>
      </c>
      <c r="M7" s="6"/>
      <c r="N7" s="7">
        <f t="shared" si="4"/>
        <v>66125</v>
      </c>
    </row>
    <row r="8" spans="1:14" x14ac:dyDescent="0.25">
      <c r="A8" s="5">
        <v>42582</v>
      </c>
      <c r="B8" s="1" t="s">
        <v>50</v>
      </c>
      <c r="C8" s="6">
        <v>30000</v>
      </c>
      <c r="D8" s="6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L8" s="8">
        <f t="shared" si="3"/>
        <v>221</v>
      </c>
      <c r="M8" s="6"/>
      <c r="N8" s="7">
        <f t="shared" si="4"/>
        <v>96125</v>
      </c>
    </row>
    <row r="9" spans="1:14" x14ac:dyDescent="0.25">
      <c r="A9" s="5">
        <v>42614</v>
      </c>
      <c r="B9" s="1" t="s">
        <v>13</v>
      </c>
      <c r="C9" s="6">
        <v>2500000</v>
      </c>
      <c r="D9" s="6"/>
      <c r="F9" s="2"/>
      <c r="G9" s="2"/>
      <c r="H9" s="6">
        <f t="shared" si="0"/>
        <v>0</v>
      </c>
      <c r="I9" s="6">
        <f t="shared" si="1"/>
        <v>0</v>
      </c>
      <c r="J9" s="6">
        <f t="shared" si="2"/>
        <v>0</v>
      </c>
      <c r="L9" s="8">
        <f t="shared" si="3"/>
        <v>221</v>
      </c>
      <c r="M9" s="18"/>
      <c r="N9" s="7">
        <f t="shared" si="4"/>
        <v>2596125</v>
      </c>
    </row>
    <row r="10" spans="1:14" x14ac:dyDescent="0.25">
      <c r="A10" s="5">
        <v>42626</v>
      </c>
      <c r="B10" s="1" t="s">
        <v>27</v>
      </c>
      <c r="C10" s="6">
        <v>500000</v>
      </c>
      <c r="D10" s="6"/>
      <c r="F10" s="2"/>
      <c r="G10" s="2">
        <v>2779</v>
      </c>
      <c r="H10" s="6">
        <f t="shared" si="0"/>
        <v>2779000</v>
      </c>
      <c r="I10" s="6">
        <f t="shared" si="1"/>
        <v>69475</v>
      </c>
      <c r="J10" s="6">
        <f t="shared" si="2"/>
        <v>2848475</v>
      </c>
      <c r="L10" s="8">
        <f t="shared" si="3"/>
        <v>221</v>
      </c>
      <c r="M10" s="6">
        <v>15000</v>
      </c>
      <c r="N10" s="7">
        <f t="shared" si="4"/>
        <v>262650</v>
      </c>
    </row>
    <row r="11" spans="1:14" x14ac:dyDescent="0.25">
      <c r="A11" s="5">
        <v>42656</v>
      </c>
      <c r="B11" s="1" t="s">
        <v>13</v>
      </c>
      <c r="C11" s="6">
        <v>2000000</v>
      </c>
      <c r="D11" s="6"/>
      <c r="F11" s="2"/>
      <c r="G11" s="2"/>
      <c r="H11" s="6">
        <f>G11*1100</f>
        <v>0</v>
      </c>
      <c r="I11" s="6">
        <f t="shared" si="1"/>
        <v>0</v>
      </c>
      <c r="J11" s="6">
        <f t="shared" si="2"/>
        <v>0</v>
      </c>
      <c r="L11" s="8">
        <f t="shared" si="3"/>
        <v>221</v>
      </c>
      <c r="M11" s="6"/>
      <c r="N11" s="7">
        <f t="shared" si="4"/>
        <v>2262650</v>
      </c>
    </row>
    <row r="12" spans="1:14" x14ac:dyDescent="0.25">
      <c r="A12" s="5">
        <v>42658</v>
      </c>
      <c r="B12" s="1" t="s">
        <v>2</v>
      </c>
      <c r="C12" s="6">
        <v>115000</v>
      </c>
      <c r="D12" s="6"/>
      <c r="F12" s="2">
        <v>43</v>
      </c>
      <c r="G12" s="2">
        <v>3473</v>
      </c>
      <c r="H12" s="6">
        <f t="shared" ref="H12:H75" si="5">G12*1100</f>
        <v>3820300</v>
      </c>
      <c r="I12" s="6">
        <f t="shared" si="1"/>
        <v>86825</v>
      </c>
      <c r="J12" s="6">
        <f t="shared" si="2"/>
        <v>3907125</v>
      </c>
      <c r="L12" s="8">
        <f t="shared" si="3"/>
        <v>178</v>
      </c>
      <c r="M12" s="6">
        <v>16000</v>
      </c>
      <c r="N12" s="7">
        <f t="shared" si="4"/>
        <v>-1513475</v>
      </c>
    </row>
    <row r="13" spans="1:14" x14ac:dyDescent="0.25">
      <c r="A13" s="5">
        <v>42659</v>
      </c>
      <c r="B13" s="1" t="s">
        <v>3</v>
      </c>
      <c r="C13" s="6">
        <v>1514000</v>
      </c>
      <c r="D13" s="6"/>
      <c r="F13" s="2"/>
      <c r="G13" s="2"/>
      <c r="H13" s="6">
        <f t="shared" si="5"/>
        <v>0</v>
      </c>
      <c r="I13" s="6">
        <f t="shared" si="1"/>
        <v>0</v>
      </c>
      <c r="J13" s="6">
        <f t="shared" si="2"/>
        <v>0</v>
      </c>
      <c r="L13" s="8">
        <f t="shared" si="3"/>
        <v>178</v>
      </c>
      <c r="M13" s="6"/>
      <c r="N13" s="7">
        <f t="shared" si="4"/>
        <v>525</v>
      </c>
    </row>
    <row r="14" spans="1:14" x14ac:dyDescent="0.25">
      <c r="A14" s="5">
        <v>42661</v>
      </c>
      <c r="B14" s="1" t="s">
        <v>100</v>
      </c>
      <c r="C14" s="6">
        <v>550000</v>
      </c>
      <c r="D14" s="6"/>
      <c r="F14" s="2"/>
      <c r="G14" s="2"/>
      <c r="H14" s="6">
        <f t="shared" si="5"/>
        <v>0</v>
      </c>
      <c r="I14" s="6">
        <f t="shared" si="1"/>
        <v>0</v>
      </c>
      <c r="J14" s="6">
        <f t="shared" si="2"/>
        <v>0</v>
      </c>
      <c r="L14" s="8">
        <f t="shared" si="3"/>
        <v>178</v>
      </c>
      <c r="M14" s="6"/>
      <c r="N14" s="7">
        <f t="shared" si="4"/>
        <v>550525</v>
      </c>
    </row>
    <row r="15" spans="1:14" x14ac:dyDescent="0.25">
      <c r="A15" s="5">
        <v>42665</v>
      </c>
      <c r="B15" s="1" t="s">
        <v>27</v>
      </c>
      <c r="C15" s="6">
        <v>2000000</v>
      </c>
      <c r="D15" s="6"/>
      <c r="F15" s="2">
        <v>43</v>
      </c>
      <c r="G15" s="2">
        <v>3055</v>
      </c>
      <c r="H15" s="6">
        <f t="shared" si="5"/>
        <v>3360500</v>
      </c>
      <c r="I15" s="6">
        <f t="shared" si="1"/>
        <v>76375</v>
      </c>
      <c r="J15" s="6">
        <f t="shared" si="2"/>
        <v>3436875</v>
      </c>
      <c r="L15" s="8">
        <f t="shared" si="3"/>
        <v>135</v>
      </c>
      <c r="M15" s="6">
        <v>15000</v>
      </c>
      <c r="N15" s="7">
        <f t="shared" si="4"/>
        <v>-871350</v>
      </c>
    </row>
    <row r="16" spans="1:14" x14ac:dyDescent="0.25">
      <c r="A16" s="5">
        <v>42665</v>
      </c>
      <c r="B16" s="1" t="s">
        <v>13</v>
      </c>
      <c r="C16" s="6">
        <v>3000000</v>
      </c>
      <c r="D16" s="6"/>
      <c r="F16" s="2"/>
      <c r="G16" s="2"/>
      <c r="H16" s="6">
        <f t="shared" si="5"/>
        <v>0</v>
      </c>
      <c r="I16" s="6">
        <f t="shared" si="1"/>
        <v>0</v>
      </c>
      <c r="J16" s="6">
        <f t="shared" si="2"/>
        <v>0</v>
      </c>
      <c r="L16" s="8">
        <f t="shared" si="3"/>
        <v>135</v>
      </c>
      <c r="M16" s="6"/>
      <c r="N16" s="7">
        <f t="shared" si="4"/>
        <v>2128650</v>
      </c>
    </row>
    <row r="17" spans="1:16" x14ac:dyDescent="0.25">
      <c r="A17" s="5">
        <v>42673</v>
      </c>
      <c r="B17" s="1" t="s">
        <v>44</v>
      </c>
      <c r="C17" s="6">
        <v>1000000</v>
      </c>
      <c r="D17" s="6"/>
      <c r="F17" s="2"/>
      <c r="G17" s="2"/>
      <c r="H17" s="6">
        <f t="shared" si="5"/>
        <v>0</v>
      </c>
      <c r="I17" s="6">
        <f t="shared" si="1"/>
        <v>0</v>
      </c>
      <c r="J17" s="6">
        <f t="shared" si="2"/>
        <v>0</v>
      </c>
      <c r="L17" s="8">
        <f t="shared" si="3"/>
        <v>135</v>
      </c>
      <c r="M17" s="6"/>
      <c r="N17" s="7">
        <f t="shared" si="4"/>
        <v>3128650</v>
      </c>
    </row>
    <row r="18" spans="1:16" x14ac:dyDescent="0.25">
      <c r="A18" s="5">
        <v>42674</v>
      </c>
      <c r="B18" s="1" t="s">
        <v>2</v>
      </c>
      <c r="C18" s="6"/>
      <c r="D18" s="6"/>
      <c r="F18" s="2">
        <v>41</v>
      </c>
      <c r="G18" s="12">
        <v>3096</v>
      </c>
      <c r="H18" s="6">
        <f t="shared" si="5"/>
        <v>3405600</v>
      </c>
      <c r="I18" s="6">
        <f t="shared" si="1"/>
        <v>77400</v>
      </c>
      <c r="J18" s="6">
        <f t="shared" si="2"/>
        <v>3483000</v>
      </c>
      <c r="L18" s="8">
        <f t="shared" si="3"/>
        <v>94</v>
      </c>
      <c r="M18" s="6">
        <v>16000</v>
      </c>
      <c r="N18" s="7">
        <f t="shared" si="4"/>
        <v>-338350</v>
      </c>
    </row>
    <row r="19" spans="1:16" x14ac:dyDescent="0.25">
      <c r="A19" s="5">
        <v>42675</v>
      </c>
      <c r="B19" s="1" t="s">
        <v>2</v>
      </c>
      <c r="C19" s="6">
        <v>1966800</v>
      </c>
      <c r="D19" s="6"/>
      <c r="F19" s="2"/>
      <c r="G19" s="12">
        <v>2891</v>
      </c>
      <c r="H19" s="6">
        <f t="shared" si="5"/>
        <v>3180100</v>
      </c>
      <c r="I19" s="6">
        <f t="shared" si="1"/>
        <v>72275</v>
      </c>
      <c r="J19" s="6">
        <f t="shared" si="2"/>
        <v>3252375</v>
      </c>
      <c r="L19" s="8">
        <f t="shared" si="3"/>
        <v>94</v>
      </c>
      <c r="M19" s="6">
        <v>16000</v>
      </c>
      <c r="N19" s="7">
        <f t="shared" si="4"/>
        <v>-1607925</v>
      </c>
    </row>
    <row r="20" spans="1:16" x14ac:dyDescent="0.25">
      <c r="A20" s="5">
        <v>42675</v>
      </c>
      <c r="B20" s="1" t="s">
        <v>115</v>
      </c>
      <c r="C20" s="6">
        <v>1610000</v>
      </c>
      <c r="D20" s="6"/>
      <c r="F20" s="2"/>
      <c r="G20" s="2"/>
      <c r="H20" s="6">
        <f t="shared" si="5"/>
        <v>0</v>
      </c>
      <c r="I20" s="6">
        <f t="shared" si="1"/>
        <v>0</v>
      </c>
      <c r="J20" s="6">
        <f t="shared" si="2"/>
        <v>0</v>
      </c>
      <c r="L20" s="8">
        <f t="shared" si="3"/>
        <v>94</v>
      </c>
      <c r="M20" s="6"/>
      <c r="N20" s="7">
        <f t="shared" si="4"/>
        <v>2075</v>
      </c>
    </row>
    <row r="21" spans="1:16" x14ac:dyDescent="0.25">
      <c r="A21" s="5">
        <v>42680</v>
      </c>
      <c r="B21" s="1" t="s">
        <v>129</v>
      </c>
      <c r="C21" s="6">
        <v>2750000</v>
      </c>
      <c r="D21" s="1"/>
      <c r="F21" s="1"/>
      <c r="G21" s="1"/>
      <c r="H21" s="6">
        <f t="shared" si="5"/>
        <v>0</v>
      </c>
      <c r="I21" s="6">
        <f t="shared" si="1"/>
        <v>0</v>
      </c>
      <c r="J21" s="6">
        <f t="shared" si="2"/>
        <v>0</v>
      </c>
      <c r="L21" s="8">
        <f t="shared" si="3"/>
        <v>94</v>
      </c>
      <c r="M21" s="1"/>
      <c r="N21" s="7">
        <f t="shared" si="4"/>
        <v>2752075</v>
      </c>
    </row>
    <row r="22" spans="1:16" x14ac:dyDescent="0.25">
      <c r="A22" s="5">
        <v>42684</v>
      </c>
      <c r="B22" s="18" t="s">
        <v>2</v>
      </c>
      <c r="C22" s="18">
        <v>500000</v>
      </c>
      <c r="D22" s="18"/>
      <c r="F22" s="2">
        <v>42</v>
      </c>
      <c r="G22" s="12">
        <v>3117</v>
      </c>
      <c r="H22" s="6">
        <f t="shared" si="5"/>
        <v>3428700</v>
      </c>
      <c r="I22" s="6">
        <f t="shared" si="1"/>
        <v>77925</v>
      </c>
      <c r="J22" s="6">
        <f t="shared" si="2"/>
        <v>3506625</v>
      </c>
      <c r="L22" s="8">
        <f t="shared" si="3"/>
        <v>52</v>
      </c>
      <c r="M22" s="18">
        <v>16000</v>
      </c>
      <c r="N22" s="7">
        <f t="shared" si="4"/>
        <v>-238550</v>
      </c>
      <c r="P22" s="1"/>
    </row>
    <row r="23" spans="1:16" x14ac:dyDescent="0.25">
      <c r="A23" s="5">
        <v>42686</v>
      </c>
      <c r="B23" s="18" t="s">
        <v>137</v>
      </c>
      <c r="C23" s="18">
        <v>3000000</v>
      </c>
      <c r="D23" s="18"/>
      <c r="H23" s="6">
        <f t="shared" si="5"/>
        <v>0</v>
      </c>
      <c r="I23" s="6">
        <f t="shared" si="1"/>
        <v>0</v>
      </c>
      <c r="J23" s="6">
        <f t="shared" si="2"/>
        <v>0</v>
      </c>
      <c r="L23" s="8">
        <f t="shared" si="3"/>
        <v>52</v>
      </c>
      <c r="N23" s="7">
        <f t="shared" si="4"/>
        <v>2761450</v>
      </c>
    </row>
    <row r="24" spans="1:16" x14ac:dyDescent="0.25">
      <c r="A24" s="5">
        <v>42686</v>
      </c>
      <c r="B24" s="18" t="s">
        <v>142</v>
      </c>
      <c r="C24" s="18">
        <v>1000000</v>
      </c>
      <c r="D24" s="18"/>
      <c r="H24" s="6">
        <f t="shared" si="5"/>
        <v>0</v>
      </c>
      <c r="I24" s="6">
        <f t="shared" si="1"/>
        <v>0</v>
      </c>
      <c r="J24" s="6">
        <f t="shared" si="2"/>
        <v>0</v>
      </c>
      <c r="L24" s="8">
        <f t="shared" si="3"/>
        <v>52</v>
      </c>
      <c r="M24" s="18"/>
      <c r="N24" s="7">
        <f t="shared" si="4"/>
        <v>3761450</v>
      </c>
    </row>
    <row r="25" spans="1:16" x14ac:dyDescent="0.25">
      <c r="A25" s="5">
        <v>42690</v>
      </c>
      <c r="B25" s="18" t="s">
        <v>154</v>
      </c>
      <c r="C25" s="18">
        <v>500000</v>
      </c>
      <c r="D25" s="18"/>
      <c r="F25" s="2">
        <v>42</v>
      </c>
      <c r="G25" s="12">
        <v>3238</v>
      </c>
      <c r="H25" s="6">
        <f t="shared" si="5"/>
        <v>3561800</v>
      </c>
      <c r="I25" s="6">
        <f t="shared" si="1"/>
        <v>80950</v>
      </c>
      <c r="J25" s="6">
        <f t="shared" si="2"/>
        <v>3642750</v>
      </c>
      <c r="L25" s="8">
        <f t="shared" si="3"/>
        <v>10</v>
      </c>
      <c r="M25" s="18">
        <v>16000</v>
      </c>
      <c r="N25" s="7">
        <f t="shared" si="4"/>
        <v>634700</v>
      </c>
    </row>
    <row r="26" spans="1:16" x14ac:dyDescent="0.25">
      <c r="A26" s="11"/>
      <c r="B26" s="18" t="s">
        <v>27</v>
      </c>
      <c r="C26" s="18">
        <v>2000000</v>
      </c>
      <c r="D26" s="18"/>
      <c r="F26" s="2">
        <v>42</v>
      </c>
      <c r="G26" s="12">
        <v>3247</v>
      </c>
      <c r="H26" s="6">
        <f t="shared" si="5"/>
        <v>3571700</v>
      </c>
      <c r="I26" s="6">
        <f t="shared" si="1"/>
        <v>81175</v>
      </c>
      <c r="J26" s="6">
        <f t="shared" si="2"/>
        <v>3652875</v>
      </c>
      <c r="L26" s="8">
        <f t="shared" si="3"/>
        <v>-32</v>
      </c>
      <c r="M26" s="18">
        <v>16000</v>
      </c>
      <c r="N26" s="7">
        <f t="shared" si="4"/>
        <v>-1002175</v>
      </c>
    </row>
    <row r="27" spans="1:16" x14ac:dyDescent="0.25">
      <c r="A27" s="11"/>
      <c r="B27" s="18" t="s">
        <v>172</v>
      </c>
      <c r="C27" s="18">
        <v>1002000</v>
      </c>
      <c r="D27" s="18"/>
      <c r="H27" s="6">
        <f t="shared" si="5"/>
        <v>0</v>
      </c>
      <c r="I27" s="6">
        <f t="shared" si="1"/>
        <v>0</v>
      </c>
      <c r="J27" s="6">
        <f t="shared" si="2"/>
        <v>0</v>
      </c>
      <c r="L27" s="8">
        <f t="shared" si="3"/>
        <v>-32</v>
      </c>
      <c r="M27" s="18"/>
      <c r="N27" s="7">
        <f t="shared" si="4"/>
        <v>-175</v>
      </c>
    </row>
    <row r="28" spans="1:16" x14ac:dyDescent="0.25">
      <c r="A28" s="11">
        <v>42705</v>
      </c>
      <c r="B28" s="18"/>
      <c r="C28" s="18">
        <v>3560000</v>
      </c>
      <c r="D28" s="18"/>
      <c r="F28" s="2">
        <v>42</v>
      </c>
      <c r="G28" s="2">
        <v>3177</v>
      </c>
      <c r="H28" s="6">
        <f t="shared" si="5"/>
        <v>3494700</v>
      </c>
      <c r="I28" s="6">
        <f t="shared" si="1"/>
        <v>79425</v>
      </c>
      <c r="J28" s="6">
        <f t="shared" si="2"/>
        <v>3574125</v>
      </c>
      <c r="L28" s="8">
        <f t="shared" si="3"/>
        <v>-74</v>
      </c>
      <c r="M28" s="18">
        <v>16000</v>
      </c>
      <c r="N28" s="7">
        <f t="shared" si="4"/>
        <v>1700</v>
      </c>
    </row>
    <row r="29" spans="1:16" x14ac:dyDescent="0.25">
      <c r="A29" s="11">
        <v>42708</v>
      </c>
      <c r="B29" s="18" t="s">
        <v>185</v>
      </c>
      <c r="C29" s="18">
        <v>50000</v>
      </c>
      <c r="D29" s="18"/>
      <c r="H29" s="6">
        <f t="shared" si="5"/>
        <v>0</v>
      </c>
      <c r="I29" s="6">
        <f t="shared" si="1"/>
        <v>0</v>
      </c>
      <c r="J29" s="6">
        <f t="shared" si="2"/>
        <v>0</v>
      </c>
      <c r="L29" s="8">
        <f t="shared" si="3"/>
        <v>-74</v>
      </c>
      <c r="M29" s="18"/>
      <c r="N29" s="7">
        <f t="shared" si="4"/>
        <v>51700</v>
      </c>
    </row>
    <row r="30" spans="1:16" x14ac:dyDescent="0.25">
      <c r="A30" s="11"/>
      <c r="B30" s="18" t="s">
        <v>186</v>
      </c>
      <c r="C30" s="18">
        <v>1000000</v>
      </c>
      <c r="D30" s="18"/>
      <c r="H30" s="6">
        <f t="shared" si="5"/>
        <v>0</v>
      </c>
      <c r="I30" s="6">
        <f t="shared" si="1"/>
        <v>0</v>
      </c>
      <c r="J30" s="6">
        <f t="shared" si="2"/>
        <v>0</v>
      </c>
      <c r="L30" s="8">
        <f t="shared" si="3"/>
        <v>-74</v>
      </c>
      <c r="M30" s="18"/>
      <c r="N30" s="7">
        <f t="shared" si="4"/>
        <v>1051700</v>
      </c>
    </row>
    <row r="31" spans="1:16" x14ac:dyDescent="0.25">
      <c r="A31" s="11"/>
      <c r="B31" s="18" t="s">
        <v>187</v>
      </c>
      <c r="C31" s="18">
        <v>785000</v>
      </c>
      <c r="D31" s="18"/>
      <c r="H31" s="6">
        <f t="shared" si="5"/>
        <v>0</v>
      </c>
      <c r="I31" s="6">
        <f t="shared" si="1"/>
        <v>0</v>
      </c>
      <c r="J31" s="6">
        <f t="shared" si="2"/>
        <v>0</v>
      </c>
      <c r="L31" s="8">
        <f t="shared" si="3"/>
        <v>-74</v>
      </c>
      <c r="M31" s="18"/>
      <c r="N31" s="7">
        <f t="shared" si="4"/>
        <v>1836700</v>
      </c>
    </row>
    <row r="32" spans="1:16" x14ac:dyDescent="0.25">
      <c r="A32" s="18"/>
      <c r="B32" s="18" t="s">
        <v>188</v>
      </c>
      <c r="C32" s="18">
        <f>132*1100</f>
        <v>145200</v>
      </c>
      <c r="D32" s="18"/>
      <c r="F32" s="85">
        <v>43</v>
      </c>
      <c r="G32" s="12">
        <v>3189</v>
      </c>
      <c r="H32" s="6">
        <f t="shared" si="5"/>
        <v>3507900</v>
      </c>
      <c r="I32" s="6">
        <f t="shared" si="1"/>
        <v>79725</v>
      </c>
      <c r="J32" s="6">
        <f t="shared" si="2"/>
        <v>3587625</v>
      </c>
      <c r="L32" s="8">
        <f t="shared" si="3"/>
        <v>-117</v>
      </c>
      <c r="M32" s="18">
        <v>16000</v>
      </c>
      <c r="N32" s="7">
        <f t="shared" si="4"/>
        <v>-1589725</v>
      </c>
    </row>
    <row r="33" spans="1:16" x14ac:dyDescent="0.25">
      <c r="A33" s="18"/>
      <c r="B33" s="18" t="s">
        <v>197</v>
      </c>
      <c r="C33" s="18">
        <v>1021600</v>
      </c>
      <c r="D33" s="18"/>
      <c r="F33" s="2"/>
      <c r="H33" s="6">
        <f t="shared" si="5"/>
        <v>0</v>
      </c>
      <c r="I33" s="6">
        <f t="shared" si="1"/>
        <v>0</v>
      </c>
      <c r="J33" s="6">
        <f t="shared" si="2"/>
        <v>0</v>
      </c>
      <c r="L33" s="8">
        <f t="shared" si="3"/>
        <v>-117</v>
      </c>
      <c r="M33" s="18"/>
      <c r="N33" s="7">
        <f t="shared" si="4"/>
        <v>-568125</v>
      </c>
    </row>
    <row r="34" spans="1:16" x14ac:dyDescent="0.25">
      <c r="A34" s="11">
        <v>42714</v>
      </c>
      <c r="B34" s="103" t="s">
        <v>44</v>
      </c>
      <c r="C34" s="18">
        <v>4000000</v>
      </c>
      <c r="F34" s="2"/>
      <c r="H34" s="6">
        <f t="shared" si="5"/>
        <v>0</v>
      </c>
      <c r="I34" s="6">
        <f t="shared" si="1"/>
        <v>0</v>
      </c>
      <c r="J34" s="6">
        <f t="shared" si="2"/>
        <v>0</v>
      </c>
      <c r="L34" s="8">
        <f t="shared" si="3"/>
        <v>-117</v>
      </c>
      <c r="N34" s="7">
        <f t="shared" si="4"/>
        <v>3431875</v>
      </c>
    </row>
    <row r="35" spans="1:16" x14ac:dyDescent="0.25">
      <c r="A35" s="11">
        <v>42718</v>
      </c>
      <c r="B35" s="18" t="s">
        <v>204</v>
      </c>
      <c r="C35" s="18">
        <v>2280000</v>
      </c>
      <c r="F35" s="2">
        <v>42</v>
      </c>
      <c r="G35" s="12">
        <v>3312</v>
      </c>
      <c r="H35" s="6">
        <f t="shared" si="5"/>
        <v>3643200</v>
      </c>
      <c r="I35" s="6">
        <f t="shared" si="1"/>
        <v>82800</v>
      </c>
      <c r="J35" s="6">
        <f t="shared" si="2"/>
        <v>3726000</v>
      </c>
      <c r="L35" s="8">
        <f t="shared" si="3"/>
        <v>-159</v>
      </c>
      <c r="M35" s="18">
        <v>16000</v>
      </c>
      <c r="N35" s="7">
        <f t="shared" si="4"/>
        <v>2001875</v>
      </c>
    </row>
    <row r="36" spans="1:16" x14ac:dyDescent="0.25">
      <c r="A36" s="11">
        <v>42724</v>
      </c>
      <c r="B36" s="18" t="s">
        <v>2</v>
      </c>
      <c r="C36" s="18">
        <v>613000</v>
      </c>
      <c r="F36" s="2">
        <v>42</v>
      </c>
      <c r="G36" s="18">
        <v>3228</v>
      </c>
      <c r="H36" s="6">
        <f t="shared" si="5"/>
        <v>3550800</v>
      </c>
      <c r="I36" s="6">
        <f t="shared" si="1"/>
        <v>80700</v>
      </c>
      <c r="J36" s="6">
        <f t="shared" si="2"/>
        <v>3631500</v>
      </c>
      <c r="L36" s="8">
        <f t="shared" si="3"/>
        <v>-201</v>
      </c>
      <c r="M36" s="18">
        <v>16000</v>
      </c>
      <c r="N36" s="7">
        <f t="shared" si="4"/>
        <v>-1000625</v>
      </c>
      <c r="P36" s="8">
        <f>J32-M32</f>
        <v>3571625</v>
      </c>
    </row>
    <row r="37" spans="1:16" x14ac:dyDescent="0.25">
      <c r="A37" s="11">
        <v>42728</v>
      </c>
      <c r="F37" s="2">
        <v>43</v>
      </c>
      <c r="G37" s="85">
        <v>3215</v>
      </c>
      <c r="H37" s="6">
        <f t="shared" si="5"/>
        <v>3536500</v>
      </c>
      <c r="I37" s="6">
        <f t="shared" si="1"/>
        <v>80375</v>
      </c>
      <c r="J37" s="6">
        <f t="shared" si="2"/>
        <v>3616875</v>
      </c>
      <c r="L37" s="8">
        <f t="shared" si="3"/>
        <v>-244</v>
      </c>
      <c r="M37" s="18">
        <v>16000</v>
      </c>
      <c r="N37" s="7">
        <f t="shared" si="4"/>
        <v>-4601500</v>
      </c>
    </row>
    <row r="38" spans="1:16" x14ac:dyDescent="0.25">
      <c r="F38" s="2">
        <v>42</v>
      </c>
      <c r="G38" s="18">
        <v>3207</v>
      </c>
      <c r="H38" s="6">
        <f t="shared" si="5"/>
        <v>3527700</v>
      </c>
      <c r="I38" s="6">
        <f t="shared" si="1"/>
        <v>80175</v>
      </c>
      <c r="J38" s="6">
        <f t="shared" si="2"/>
        <v>3607875</v>
      </c>
      <c r="M38" s="18">
        <v>16000</v>
      </c>
      <c r="N38" s="7">
        <f t="shared" si="4"/>
        <v>-8193375</v>
      </c>
    </row>
    <row r="39" spans="1:16" x14ac:dyDescent="0.25">
      <c r="F39" s="2">
        <v>41</v>
      </c>
      <c r="G39" s="18">
        <v>3174</v>
      </c>
      <c r="H39" s="6">
        <f t="shared" si="5"/>
        <v>3491400</v>
      </c>
      <c r="I39" s="6">
        <f t="shared" si="1"/>
        <v>79350</v>
      </c>
      <c r="J39" s="6">
        <f t="shared" si="2"/>
        <v>3570750</v>
      </c>
      <c r="M39" s="18">
        <v>16000</v>
      </c>
      <c r="N39" s="7">
        <f t="shared" si="4"/>
        <v>-11748125</v>
      </c>
    </row>
    <row r="40" spans="1:16" x14ac:dyDescent="0.25">
      <c r="G40" s="18"/>
      <c r="H40" s="6">
        <f t="shared" si="5"/>
        <v>0</v>
      </c>
      <c r="I40" s="6">
        <f t="shared" si="1"/>
        <v>0</v>
      </c>
      <c r="J40" s="6">
        <f t="shared" si="2"/>
        <v>0</v>
      </c>
      <c r="N40" s="7">
        <f t="shared" si="4"/>
        <v>-11748125</v>
      </c>
    </row>
    <row r="41" spans="1:16" x14ac:dyDescent="0.25">
      <c r="H41" s="6">
        <f t="shared" si="5"/>
        <v>0</v>
      </c>
      <c r="I41" s="6">
        <f t="shared" si="1"/>
        <v>0</v>
      </c>
      <c r="J41" s="6">
        <f t="shared" si="2"/>
        <v>0</v>
      </c>
      <c r="N41" s="7">
        <f t="shared" si="4"/>
        <v>-11748125</v>
      </c>
    </row>
    <row r="42" spans="1:16" x14ac:dyDescent="0.25">
      <c r="H42" s="6">
        <f t="shared" si="5"/>
        <v>0</v>
      </c>
      <c r="I42" s="6">
        <f t="shared" si="1"/>
        <v>0</v>
      </c>
      <c r="J42" s="6">
        <f t="shared" si="2"/>
        <v>0</v>
      </c>
      <c r="N42" s="7">
        <f t="shared" si="4"/>
        <v>-11748125</v>
      </c>
    </row>
    <row r="43" spans="1:16" x14ac:dyDescent="0.25">
      <c r="H43" s="6">
        <f t="shared" si="5"/>
        <v>0</v>
      </c>
      <c r="I43" s="6">
        <f t="shared" si="1"/>
        <v>0</v>
      </c>
      <c r="J43" s="6">
        <f t="shared" si="2"/>
        <v>0</v>
      </c>
      <c r="N43" s="7">
        <f t="shared" si="4"/>
        <v>-11748125</v>
      </c>
    </row>
    <row r="44" spans="1:16" x14ac:dyDescent="0.25">
      <c r="H44" s="6">
        <f t="shared" si="5"/>
        <v>0</v>
      </c>
      <c r="I44" s="6">
        <f t="shared" si="1"/>
        <v>0</v>
      </c>
      <c r="J44" s="6">
        <f t="shared" si="2"/>
        <v>0</v>
      </c>
      <c r="N44" s="7">
        <f t="shared" si="4"/>
        <v>-11748125</v>
      </c>
    </row>
    <row r="45" spans="1:16" x14ac:dyDescent="0.25">
      <c r="H45" s="6">
        <f t="shared" si="5"/>
        <v>0</v>
      </c>
      <c r="I45" s="6">
        <f t="shared" si="1"/>
        <v>0</v>
      </c>
      <c r="J45" s="6">
        <f t="shared" si="2"/>
        <v>0</v>
      </c>
      <c r="N45" s="7">
        <f t="shared" si="4"/>
        <v>-11748125</v>
      </c>
    </row>
    <row r="46" spans="1:16" x14ac:dyDescent="0.25">
      <c r="H46" s="6">
        <f t="shared" si="5"/>
        <v>0</v>
      </c>
      <c r="I46" s="6">
        <f t="shared" si="1"/>
        <v>0</v>
      </c>
      <c r="J46" s="6">
        <f t="shared" si="2"/>
        <v>0</v>
      </c>
      <c r="N46" s="7">
        <f t="shared" si="4"/>
        <v>-11748125</v>
      </c>
    </row>
    <row r="47" spans="1:16" x14ac:dyDescent="0.25">
      <c r="H47" s="6">
        <f t="shared" si="5"/>
        <v>0</v>
      </c>
      <c r="I47" s="6">
        <f t="shared" si="1"/>
        <v>0</v>
      </c>
      <c r="J47" s="6">
        <f t="shared" si="2"/>
        <v>0</v>
      </c>
      <c r="N47" s="7">
        <f t="shared" si="4"/>
        <v>-11748125</v>
      </c>
    </row>
    <row r="48" spans="1:16" x14ac:dyDescent="0.25">
      <c r="H48" s="6">
        <f t="shared" si="5"/>
        <v>0</v>
      </c>
      <c r="I48" s="6">
        <f t="shared" si="1"/>
        <v>0</v>
      </c>
      <c r="J48" s="6">
        <f t="shared" si="2"/>
        <v>0</v>
      </c>
      <c r="N48" s="7">
        <f t="shared" si="4"/>
        <v>-11748125</v>
      </c>
    </row>
    <row r="49" spans="8:14" x14ac:dyDescent="0.25">
      <c r="H49" s="6">
        <f t="shared" si="5"/>
        <v>0</v>
      </c>
      <c r="I49" s="6">
        <f t="shared" si="1"/>
        <v>0</v>
      </c>
      <c r="J49" s="6">
        <f t="shared" si="2"/>
        <v>0</v>
      </c>
      <c r="N49" s="7">
        <f t="shared" si="4"/>
        <v>-11748125</v>
      </c>
    </row>
    <row r="50" spans="8:14" x14ac:dyDescent="0.25">
      <c r="H50" s="6">
        <f t="shared" si="5"/>
        <v>0</v>
      </c>
      <c r="I50" s="6">
        <f t="shared" si="1"/>
        <v>0</v>
      </c>
      <c r="J50" s="6">
        <f t="shared" si="2"/>
        <v>0</v>
      </c>
      <c r="N50" s="7">
        <f t="shared" si="4"/>
        <v>-11748125</v>
      </c>
    </row>
    <row r="51" spans="8:14" x14ac:dyDescent="0.25">
      <c r="H51" s="6">
        <f t="shared" si="5"/>
        <v>0</v>
      </c>
      <c r="I51" s="6">
        <f t="shared" si="1"/>
        <v>0</v>
      </c>
      <c r="J51" s="6">
        <f t="shared" si="2"/>
        <v>0</v>
      </c>
      <c r="N51" s="7">
        <f t="shared" si="4"/>
        <v>-11748125</v>
      </c>
    </row>
    <row r="52" spans="8:14" x14ac:dyDescent="0.25">
      <c r="H52" s="6">
        <f t="shared" si="5"/>
        <v>0</v>
      </c>
      <c r="I52" s="6">
        <f t="shared" si="1"/>
        <v>0</v>
      </c>
      <c r="J52" s="6">
        <f t="shared" si="2"/>
        <v>0</v>
      </c>
      <c r="N52" s="7">
        <f t="shared" si="4"/>
        <v>-11748125</v>
      </c>
    </row>
    <row r="53" spans="8:14" x14ac:dyDescent="0.25">
      <c r="H53" s="6">
        <f t="shared" si="5"/>
        <v>0</v>
      </c>
      <c r="I53" s="6">
        <f t="shared" si="1"/>
        <v>0</v>
      </c>
      <c r="J53" s="6">
        <f t="shared" si="2"/>
        <v>0</v>
      </c>
      <c r="N53" s="7">
        <f t="shared" si="4"/>
        <v>-11748125</v>
      </c>
    </row>
    <row r="54" spans="8:14" x14ac:dyDescent="0.25">
      <c r="H54" s="6">
        <f t="shared" si="5"/>
        <v>0</v>
      </c>
      <c r="I54" s="6">
        <f t="shared" si="1"/>
        <v>0</v>
      </c>
      <c r="J54" s="6">
        <f t="shared" si="2"/>
        <v>0</v>
      </c>
      <c r="N54" s="7">
        <f t="shared" si="4"/>
        <v>-11748125</v>
      </c>
    </row>
    <row r="55" spans="8:14" x14ac:dyDescent="0.25">
      <c r="H55" s="6">
        <f t="shared" si="5"/>
        <v>0</v>
      </c>
      <c r="I55" s="6">
        <f t="shared" si="1"/>
        <v>0</v>
      </c>
      <c r="J55" s="6">
        <f t="shared" si="2"/>
        <v>0</v>
      </c>
      <c r="N55" s="7">
        <f t="shared" si="4"/>
        <v>-11748125</v>
      </c>
    </row>
    <row r="56" spans="8:14" x14ac:dyDescent="0.25">
      <c r="H56" s="6">
        <f t="shared" si="5"/>
        <v>0</v>
      </c>
      <c r="I56" s="6">
        <f t="shared" si="1"/>
        <v>0</v>
      </c>
      <c r="J56" s="6">
        <f t="shared" si="2"/>
        <v>0</v>
      </c>
      <c r="N56" s="7">
        <f t="shared" si="4"/>
        <v>-11748125</v>
      </c>
    </row>
    <row r="57" spans="8:14" x14ac:dyDescent="0.25">
      <c r="H57" s="6">
        <f t="shared" si="5"/>
        <v>0</v>
      </c>
      <c r="I57" s="6">
        <f t="shared" si="1"/>
        <v>0</v>
      </c>
      <c r="J57" s="6">
        <f t="shared" si="2"/>
        <v>0</v>
      </c>
      <c r="N57" s="7">
        <f t="shared" si="4"/>
        <v>-11748125</v>
      </c>
    </row>
    <row r="58" spans="8:14" x14ac:dyDescent="0.25">
      <c r="H58" s="6">
        <f t="shared" si="5"/>
        <v>0</v>
      </c>
      <c r="I58" s="6">
        <f t="shared" si="1"/>
        <v>0</v>
      </c>
      <c r="J58" s="6">
        <f t="shared" si="2"/>
        <v>0</v>
      </c>
      <c r="N58" s="7">
        <f t="shared" si="4"/>
        <v>-11748125</v>
      </c>
    </row>
    <row r="59" spans="8:14" x14ac:dyDescent="0.25">
      <c r="H59" s="6">
        <f t="shared" si="5"/>
        <v>0</v>
      </c>
      <c r="I59" s="6">
        <f t="shared" si="1"/>
        <v>0</v>
      </c>
      <c r="N59" s="7">
        <f t="shared" si="4"/>
        <v>-11748125</v>
      </c>
    </row>
    <row r="60" spans="8:14" x14ac:dyDescent="0.25">
      <c r="H60" s="6">
        <f t="shared" si="5"/>
        <v>0</v>
      </c>
      <c r="I60" s="6">
        <f t="shared" si="1"/>
        <v>0</v>
      </c>
      <c r="N60" s="7">
        <f t="shared" si="4"/>
        <v>-11748125</v>
      </c>
    </row>
    <row r="61" spans="8:14" x14ac:dyDescent="0.25">
      <c r="H61" s="6">
        <f t="shared" si="5"/>
        <v>0</v>
      </c>
      <c r="I61" s="6">
        <f t="shared" si="1"/>
        <v>0</v>
      </c>
      <c r="N61" s="7">
        <f t="shared" si="4"/>
        <v>-11748125</v>
      </c>
    </row>
    <row r="62" spans="8:14" x14ac:dyDescent="0.25">
      <c r="H62" s="6">
        <f t="shared" si="5"/>
        <v>0</v>
      </c>
      <c r="I62" s="6">
        <f t="shared" si="1"/>
        <v>0</v>
      </c>
      <c r="N62" s="7">
        <f t="shared" si="4"/>
        <v>-11748125</v>
      </c>
    </row>
    <row r="63" spans="8:14" x14ac:dyDescent="0.25">
      <c r="H63" s="6">
        <f t="shared" si="5"/>
        <v>0</v>
      </c>
      <c r="I63" s="6">
        <f t="shared" si="1"/>
        <v>0</v>
      </c>
      <c r="N63" s="7">
        <f t="shared" si="4"/>
        <v>-11748125</v>
      </c>
    </row>
    <row r="64" spans="8:14" x14ac:dyDescent="0.25">
      <c r="H64" s="6">
        <f t="shared" si="5"/>
        <v>0</v>
      </c>
      <c r="I64" s="6">
        <f t="shared" si="1"/>
        <v>0</v>
      </c>
      <c r="N64" s="7">
        <f t="shared" si="4"/>
        <v>-11748125</v>
      </c>
    </row>
    <row r="65" spans="8:14" x14ac:dyDescent="0.25">
      <c r="H65" s="6">
        <f t="shared" si="5"/>
        <v>0</v>
      </c>
      <c r="I65" s="6">
        <f t="shared" si="1"/>
        <v>0</v>
      </c>
      <c r="N65" s="7">
        <f t="shared" si="4"/>
        <v>-11748125</v>
      </c>
    </row>
    <row r="66" spans="8:14" x14ac:dyDescent="0.25">
      <c r="H66" s="6">
        <f t="shared" si="5"/>
        <v>0</v>
      </c>
      <c r="I66" s="6">
        <f t="shared" si="1"/>
        <v>0</v>
      </c>
      <c r="N66" s="7">
        <f t="shared" si="4"/>
        <v>-11748125</v>
      </c>
    </row>
    <row r="67" spans="8:14" x14ac:dyDescent="0.25">
      <c r="H67" s="6">
        <f t="shared" si="5"/>
        <v>0</v>
      </c>
      <c r="I67" s="6">
        <f t="shared" si="1"/>
        <v>0</v>
      </c>
      <c r="N67" s="7">
        <f t="shared" si="4"/>
        <v>-11748125</v>
      </c>
    </row>
    <row r="68" spans="8:14" x14ac:dyDescent="0.25">
      <c r="H68" s="6">
        <f t="shared" si="5"/>
        <v>0</v>
      </c>
      <c r="I68" s="6">
        <f t="shared" si="1"/>
        <v>0</v>
      </c>
      <c r="N68" s="7">
        <f t="shared" si="4"/>
        <v>-11748125</v>
      </c>
    </row>
    <row r="69" spans="8:14" x14ac:dyDescent="0.25">
      <c r="H69" s="6">
        <f t="shared" si="5"/>
        <v>0</v>
      </c>
      <c r="I69" s="6">
        <f t="shared" ref="I69:I72" si="6">G69*25</f>
        <v>0</v>
      </c>
      <c r="N69" s="7">
        <f t="shared" si="4"/>
        <v>-11748125</v>
      </c>
    </row>
    <row r="70" spans="8:14" x14ac:dyDescent="0.25">
      <c r="H70" s="6">
        <f t="shared" si="5"/>
        <v>0</v>
      </c>
      <c r="I70" s="6">
        <f t="shared" si="6"/>
        <v>0</v>
      </c>
      <c r="N70" s="7">
        <f t="shared" ref="N70" si="7">N69+C70-J70+M70</f>
        <v>-11748125</v>
      </c>
    </row>
    <row r="71" spans="8:14" x14ac:dyDescent="0.25">
      <c r="H71" s="6">
        <f t="shared" si="5"/>
        <v>0</v>
      </c>
      <c r="I71" s="6">
        <f t="shared" si="6"/>
        <v>0</v>
      </c>
    </row>
    <row r="72" spans="8:14" x14ac:dyDescent="0.25">
      <c r="H72" s="6">
        <f t="shared" si="5"/>
        <v>0</v>
      </c>
      <c r="I72" s="6">
        <f t="shared" si="6"/>
        <v>0</v>
      </c>
    </row>
    <row r="73" spans="8:14" x14ac:dyDescent="0.25">
      <c r="H73" s="6">
        <f t="shared" si="5"/>
        <v>0</v>
      </c>
    </row>
    <row r="74" spans="8:14" x14ac:dyDescent="0.25">
      <c r="H74" s="6">
        <f t="shared" si="5"/>
        <v>0</v>
      </c>
    </row>
    <row r="75" spans="8:14" x14ac:dyDescent="0.25">
      <c r="H75" s="6">
        <f t="shared" si="5"/>
        <v>0</v>
      </c>
    </row>
    <row r="76" spans="8:14" x14ac:dyDescent="0.25">
      <c r="H76" s="6">
        <f t="shared" ref="H76:H80" si="8">G76*1100</f>
        <v>0</v>
      </c>
    </row>
    <row r="77" spans="8:14" x14ac:dyDescent="0.25">
      <c r="H77" s="6">
        <f t="shared" si="8"/>
        <v>0</v>
      </c>
    </row>
    <row r="78" spans="8:14" x14ac:dyDescent="0.25">
      <c r="H78" s="6">
        <f t="shared" si="8"/>
        <v>0</v>
      </c>
    </row>
    <row r="79" spans="8:14" x14ac:dyDescent="0.25">
      <c r="H79" s="6">
        <f t="shared" si="8"/>
        <v>0</v>
      </c>
    </row>
    <row r="80" spans="8:14" x14ac:dyDescent="0.25">
      <c r="H80" s="6">
        <f t="shared" si="8"/>
        <v>0</v>
      </c>
    </row>
  </sheetData>
  <mergeCells count="3">
    <mergeCell ref="A1:N1"/>
    <mergeCell ref="B2:D2"/>
    <mergeCell ref="F2:J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2" workbookViewId="0">
      <selection activeCell="I28" sqref="I28"/>
    </sheetView>
  </sheetViews>
  <sheetFormatPr baseColWidth="10" defaultRowHeight="15" x14ac:dyDescent="0.25"/>
  <cols>
    <col min="2" max="2" width="21.85546875" bestFit="1" customWidth="1"/>
    <col min="3" max="3" width="14.28515625" bestFit="1" customWidth="1"/>
    <col min="4" max="4" width="9.140625" customWidth="1"/>
    <col min="5" max="5" width="2.42578125" customWidth="1"/>
    <col min="6" max="6" width="7.5703125" customWidth="1"/>
    <col min="8" max="8" width="11.7109375" bestFit="1" customWidth="1"/>
    <col min="11" max="11" width="2.140625" customWidth="1"/>
    <col min="13" max="13" width="11.140625" customWidth="1"/>
    <col min="17" max="17" width="11.7109375" bestFit="1" customWidth="1"/>
  </cols>
  <sheetData>
    <row r="1" spans="1:18" ht="18.75" x14ac:dyDescent="0.3">
      <c r="A1" s="137" t="s">
        <v>31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8" ht="21" x14ac:dyDescent="0.35">
      <c r="A2" s="1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4"/>
      <c r="L2" s="36" t="s">
        <v>3</v>
      </c>
      <c r="M2" s="37"/>
      <c r="N2" s="2" t="s">
        <v>3</v>
      </c>
    </row>
    <row r="3" spans="1:18" x14ac:dyDescent="0.25">
      <c r="A3" s="9" t="s">
        <v>4</v>
      </c>
      <c r="B3" s="9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15"/>
      <c r="L3" s="2" t="s">
        <v>6</v>
      </c>
      <c r="M3" s="4" t="s">
        <v>12</v>
      </c>
      <c r="N3" s="17" t="s">
        <v>1</v>
      </c>
    </row>
    <row r="4" spans="1:18" x14ac:dyDescent="0.25">
      <c r="A4" s="5">
        <v>42545</v>
      </c>
      <c r="B4" s="1" t="s">
        <v>32</v>
      </c>
      <c r="C4" s="6">
        <v>1000000</v>
      </c>
      <c r="D4" s="6">
        <v>25</v>
      </c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K4" s="16"/>
      <c r="L4" s="8">
        <f>D4-F4</f>
        <v>25</v>
      </c>
      <c r="M4" s="6"/>
      <c r="N4" s="7">
        <f>C4-J4+M4</f>
        <v>1000000</v>
      </c>
    </row>
    <row r="5" spans="1:18" x14ac:dyDescent="0.25">
      <c r="A5" s="5">
        <v>42548</v>
      </c>
      <c r="B5" s="1" t="s">
        <v>35</v>
      </c>
      <c r="C5" s="6">
        <v>350000</v>
      </c>
      <c r="D5" s="6"/>
      <c r="E5" s="13"/>
      <c r="F5" s="2"/>
      <c r="G5" s="2"/>
      <c r="H5" s="6">
        <f t="shared" ref="H5:H15" si="0">G5*1000</f>
        <v>0</v>
      </c>
      <c r="I5" s="6">
        <f t="shared" ref="I5:I40" si="1">G5*25</f>
        <v>0</v>
      </c>
      <c r="J5" s="6">
        <f t="shared" ref="J5:J39" si="2">H5+I5</f>
        <v>0</v>
      </c>
      <c r="K5" s="16"/>
      <c r="L5" s="8">
        <f>L4+D5-F5</f>
        <v>25</v>
      </c>
      <c r="M5" s="6"/>
      <c r="N5" s="7">
        <f>N4+C5-J5+M5</f>
        <v>1350000</v>
      </c>
    </row>
    <row r="6" spans="1:18" x14ac:dyDescent="0.25">
      <c r="A6" s="5">
        <v>42549</v>
      </c>
      <c r="B6" s="1" t="s">
        <v>36</v>
      </c>
      <c r="C6" s="6">
        <v>600000</v>
      </c>
      <c r="D6" s="6">
        <v>150</v>
      </c>
      <c r="E6" s="13"/>
      <c r="F6" s="2"/>
      <c r="G6" s="2"/>
      <c r="H6" s="6">
        <f t="shared" si="0"/>
        <v>0</v>
      </c>
      <c r="I6" s="6">
        <f t="shared" si="1"/>
        <v>0</v>
      </c>
      <c r="J6" s="6">
        <f t="shared" si="2"/>
        <v>0</v>
      </c>
      <c r="K6" s="16"/>
      <c r="L6" s="8">
        <f t="shared" ref="L6:L38" si="3">L5+D6-F6</f>
        <v>175</v>
      </c>
      <c r="M6" s="6"/>
      <c r="N6" s="7">
        <f t="shared" ref="N6:N40" si="4">N5+C6-J6+M6</f>
        <v>1950000</v>
      </c>
      <c r="Q6" s="18"/>
      <c r="R6" s="18"/>
    </row>
    <row r="7" spans="1:18" x14ac:dyDescent="0.25">
      <c r="A7" s="5"/>
      <c r="B7" s="1" t="s">
        <v>38</v>
      </c>
      <c r="C7" s="6">
        <v>160000</v>
      </c>
      <c r="D7" s="6"/>
      <c r="E7" s="13"/>
      <c r="F7" s="2">
        <v>28</v>
      </c>
      <c r="G7" s="2">
        <v>1971</v>
      </c>
      <c r="H7" s="6">
        <f t="shared" si="0"/>
        <v>1971000</v>
      </c>
      <c r="I7" s="6">
        <f t="shared" si="1"/>
        <v>49275</v>
      </c>
      <c r="J7" s="6">
        <f t="shared" si="2"/>
        <v>2020275</v>
      </c>
      <c r="K7" s="16"/>
      <c r="L7" s="8">
        <f t="shared" si="3"/>
        <v>147</v>
      </c>
      <c r="M7" s="6">
        <v>15000</v>
      </c>
      <c r="N7" s="7">
        <f t="shared" si="4"/>
        <v>104725</v>
      </c>
      <c r="Q7" s="18"/>
      <c r="R7" s="18"/>
    </row>
    <row r="8" spans="1:18" x14ac:dyDescent="0.25">
      <c r="A8" s="5">
        <v>42525</v>
      </c>
      <c r="B8" s="1" t="s">
        <v>13</v>
      </c>
      <c r="C8" s="6">
        <v>1000000</v>
      </c>
      <c r="D8" s="6"/>
      <c r="E8" s="13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K8" s="16"/>
      <c r="L8" s="8">
        <f t="shared" si="3"/>
        <v>147</v>
      </c>
      <c r="M8" s="6"/>
      <c r="N8" s="7">
        <f t="shared" si="4"/>
        <v>1104725</v>
      </c>
      <c r="Q8" s="18"/>
      <c r="R8" s="18"/>
    </row>
    <row r="9" spans="1:18" x14ac:dyDescent="0.25">
      <c r="A9" s="5">
        <v>42566</v>
      </c>
      <c r="B9" s="1" t="s">
        <v>53</v>
      </c>
      <c r="C9" s="6">
        <v>900000</v>
      </c>
      <c r="D9" s="6"/>
      <c r="E9" s="13"/>
      <c r="F9" s="2"/>
      <c r="G9" s="2"/>
      <c r="H9" s="6">
        <f t="shared" si="0"/>
        <v>0</v>
      </c>
      <c r="I9" s="6">
        <f t="shared" si="1"/>
        <v>0</v>
      </c>
      <c r="J9" s="6">
        <f t="shared" si="2"/>
        <v>0</v>
      </c>
      <c r="K9" s="16"/>
      <c r="L9" s="8">
        <f t="shared" si="3"/>
        <v>147</v>
      </c>
      <c r="M9" s="18"/>
      <c r="N9" s="7">
        <f t="shared" si="4"/>
        <v>2004725</v>
      </c>
      <c r="Q9" s="18"/>
      <c r="R9" s="18"/>
    </row>
    <row r="10" spans="1:18" x14ac:dyDescent="0.25">
      <c r="A10" s="5">
        <v>42568</v>
      </c>
      <c r="B10" s="1" t="s">
        <v>2</v>
      </c>
      <c r="C10" s="6"/>
      <c r="D10" s="6"/>
      <c r="E10" s="13"/>
      <c r="F10" s="2">
        <v>15</v>
      </c>
      <c r="G10" s="2">
        <v>924</v>
      </c>
      <c r="H10" s="6">
        <f t="shared" si="0"/>
        <v>924000</v>
      </c>
      <c r="I10" s="6">
        <f t="shared" si="1"/>
        <v>23100</v>
      </c>
      <c r="J10" s="6">
        <f t="shared" si="2"/>
        <v>947100</v>
      </c>
      <c r="K10" s="16"/>
      <c r="L10" s="8">
        <f t="shared" si="3"/>
        <v>132</v>
      </c>
      <c r="M10" s="6">
        <v>16000</v>
      </c>
      <c r="N10" s="7">
        <f t="shared" si="4"/>
        <v>1073625</v>
      </c>
      <c r="Q10" s="18"/>
      <c r="R10" s="18"/>
    </row>
    <row r="11" spans="1:18" x14ac:dyDescent="0.25">
      <c r="A11" s="5">
        <v>42574</v>
      </c>
      <c r="B11" s="1" t="s">
        <v>2</v>
      </c>
      <c r="C11" s="6"/>
      <c r="D11" s="6"/>
      <c r="E11" s="13"/>
      <c r="F11" s="2">
        <v>6</v>
      </c>
      <c r="G11" s="2">
        <v>410</v>
      </c>
      <c r="H11" s="6">
        <f t="shared" si="0"/>
        <v>410000</v>
      </c>
      <c r="I11" s="6">
        <f t="shared" si="1"/>
        <v>10250</v>
      </c>
      <c r="J11" s="6">
        <f t="shared" si="2"/>
        <v>420250</v>
      </c>
      <c r="K11" s="16"/>
      <c r="L11" s="8">
        <f t="shared" si="3"/>
        <v>126</v>
      </c>
      <c r="M11" s="6">
        <v>5500</v>
      </c>
      <c r="N11" s="7">
        <f t="shared" si="4"/>
        <v>658875</v>
      </c>
      <c r="Q11" s="18"/>
      <c r="R11" s="18"/>
    </row>
    <row r="12" spans="1:18" x14ac:dyDescent="0.25">
      <c r="A12" s="5">
        <v>42585</v>
      </c>
      <c r="B12" s="1" t="s">
        <v>2</v>
      </c>
      <c r="C12" s="6">
        <v>25000</v>
      </c>
      <c r="D12" s="6"/>
      <c r="E12" s="13"/>
      <c r="F12" s="2">
        <v>15</v>
      </c>
      <c r="G12" s="2">
        <v>1001</v>
      </c>
      <c r="H12" s="6">
        <f t="shared" si="0"/>
        <v>1001000</v>
      </c>
      <c r="I12" s="6">
        <f t="shared" si="1"/>
        <v>25025</v>
      </c>
      <c r="J12" s="6">
        <f t="shared" si="2"/>
        <v>1026025</v>
      </c>
      <c r="K12" s="16"/>
      <c r="L12" s="8">
        <f t="shared" si="3"/>
        <v>111</v>
      </c>
      <c r="M12" s="6">
        <v>5500</v>
      </c>
      <c r="N12" s="7">
        <f t="shared" si="4"/>
        <v>-336650</v>
      </c>
      <c r="Q12" s="18"/>
      <c r="R12" s="18"/>
    </row>
    <row r="13" spans="1:18" x14ac:dyDescent="0.25">
      <c r="A13" s="5"/>
      <c r="B13" s="1" t="s">
        <v>13</v>
      </c>
      <c r="C13" s="6">
        <v>240000</v>
      </c>
      <c r="D13" s="6"/>
      <c r="E13" s="13"/>
      <c r="F13" s="2"/>
      <c r="G13" s="2"/>
      <c r="H13" s="6">
        <f t="shared" si="0"/>
        <v>0</v>
      </c>
      <c r="I13" s="6">
        <f t="shared" si="1"/>
        <v>0</v>
      </c>
      <c r="J13" s="6">
        <f t="shared" si="2"/>
        <v>0</v>
      </c>
      <c r="K13" s="16"/>
      <c r="L13" s="8">
        <f t="shared" si="3"/>
        <v>111</v>
      </c>
      <c r="M13" s="6"/>
      <c r="N13" s="7"/>
      <c r="Q13" s="18"/>
      <c r="R13" s="18"/>
    </row>
    <row r="14" spans="1:18" x14ac:dyDescent="0.25">
      <c r="A14" s="5">
        <v>42657</v>
      </c>
      <c r="B14" s="1" t="s">
        <v>13</v>
      </c>
      <c r="C14" s="6">
        <v>2500000</v>
      </c>
      <c r="D14" s="6"/>
      <c r="E14" s="13"/>
      <c r="F14" s="2"/>
      <c r="G14" s="2"/>
      <c r="H14" s="6">
        <f t="shared" si="0"/>
        <v>0</v>
      </c>
      <c r="I14" s="6">
        <f t="shared" si="1"/>
        <v>0</v>
      </c>
      <c r="J14" s="6">
        <f t="shared" si="2"/>
        <v>0</v>
      </c>
      <c r="K14" s="16"/>
      <c r="L14" s="8">
        <f t="shared" si="3"/>
        <v>111</v>
      </c>
      <c r="M14" s="6"/>
      <c r="N14" s="7">
        <f t="shared" si="4"/>
        <v>2500000</v>
      </c>
      <c r="Q14" s="18"/>
      <c r="R14" s="18"/>
    </row>
    <row r="15" spans="1:18" x14ac:dyDescent="0.25">
      <c r="A15" s="5">
        <v>42659</v>
      </c>
      <c r="B15" s="1"/>
      <c r="C15" s="6"/>
      <c r="D15" s="6"/>
      <c r="E15" s="13"/>
      <c r="F15" s="2"/>
      <c r="G15" s="2"/>
      <c r="H15" s="6">
        <f t="shared" si="0"/>
        <v>0</v>
      </c>
      <c r="I15" s="6">
        <f t="shared" si="1"/>
        <v>0</v>
      </c>
      <c r="J15" s="6">
        <f t="shared" si="2"/>
        <v>0</v>
      </c>
      <c r="K15" s="16"/>
      <c r="L15" s="8">
        <f t="shared" si="3"/>
        <v>111</v>
      </c>
      <c r="M15" s="6"/>
      <c r="N15" s="7">
        <f t="shared" si="4"/>
        <v>2500000</v>
      </c>
      <c r="Q15" s="18"/>
      <c r="R15" s="18"/>
    </row>
    <row r="16" spans="1:18" x14ac:dyDescent="0.25">
      <c r="A16" s="5">
        <v>42660</v>
      </c>
      <c r="B16" s="1" t="s">
        <v>2</v>
      </c>
      <c r="C16" s="6"/>
      <c r="D16" s="6"/>
      <c r="E16" s="13"/>
      <c r="F16" s="2">
        <v>43</v>
      </c>
      <c r="G16" s="2">
        <v>3221</v>
      </c>
      <c r="H16" s="6">
        <f>G16*1100</f>
        <v>3543100</v>
      </c>
      <c r="I16" s="6">
        <f t="shared" si="1"/>
        <v>80525</v>
      </c>
      <c r="J16" s="6">
        <f t="shared" si="2"/>
        <v>3623625</v>
      </c>
      <c r="K16" s="16"/>
      <c r="L16" s="8">
        <f t="shared" si="3"/>
        <v>68</v>
      </c>
      <c r="M16" s="6">
        <v>15000</v>
      </c>
      <c r="N16" s="7">
        <f t="shared" si="4"/>
        <v>-1108625</v>
      </c>
      <c r="Q16" s="18"/>
      <c r="R16" s="18"/>
    </row>
    <row r="17" spans="1:18" x14ac:dyDescent="0.25">
      <c r="A17" s="5">
        <v>42664</v>
      </c>
      <c r="B17" s="1" t="s">
        <v>13</v>
      </c>
      <c r="C17" s="6">
        <v>6500000</v>
      </c>
      <c r="D17" s="6">
        <v>50</v>
      </c>
      <c r="E17" s="13"/>
      <c r="F17" s="2">
        <v>41</v>
      </c>
      <c r="G17" s="2">
        <v>2940</v>
      </c>
      <c r="H17" s="6">
        <f t="shared" ref="H17:H39" si="5">G17*1100</f>
        <v>3234000</v>
      </c>
      <c r="I17" s="6">
        <f t="shared" si="1"/>
        <v>73500</v>
      </c>
      <c r="J17" s="6">
        <f t="shared" si="2"/>
        <v>3307500</v>
      </c>
      <c r="K17" s="16"/>
      <c r="L17" s="8">
        <f t="shared" si="3"/>
        <v>77</v>
      </c>
      <c r="M17" s="6">
        <v>15000</v>
      </c>
      <c r="N17" s="7">
        <f t="shared" si="4"/>
        <v>2098875</v>
      </c>
      <c r="Q17" s="18"/>
      <c r="R17" s="18"/>
    </row>
    <row r="18" spans="1:18" x14ac:dyDescent="0.25">
      <c r="A18" s="5">
        <v>42665</v>
      </c>
      <c r="B18" s="1" t="s">
        <v>13</v>
      </c>
      <c r="C18" s="6">
        <v>1000000</v>
      </c>
      <c r="D18" s="6"/>
      <c r="E18" s="13"/>
      <c r="F18" s="2"/>
      <c r="G18" s="2"/>
      <c r="H18" s="6">
        <f t="shared" si="5"/>
        <v>0</v>
      </c>
      <c r="I18" s="6">
        <f t="shared" si="1"/>
        <v>0</v>
      </c>
      <c r="J18" s="6">
        <f t="shared" si="2"/>
        <v>0</v>
      </c>
      <c r="K18" s="16"/>
      <c r="L18" s="8">
        <f t="shared" si="3"/>
        <v>77</v>
      </c>
      <c r="M18" s="18"/>
      <c r="N18" s="7">
        <f t="shared" si="4"/>
        <v>3098875</v>
      </c>
      <c r="Q18" s="18"/>
      <c r="R18" s="18"/>
    </row>
    <row r="19" spans="1:18" x14ac:dyDescent="0.25">
      <c r="A19" s="5">
        <v>42669</v>
      </c>
      <c r="B19" s="1" t="s">
        <v>2</v>
      </c>
      <c r="C19" s="6"/>
      <c r="D19" s="6">
        <v>175</v>
      </c>
      <c r="E19" s="13"/>
      <c r="F19" s="2">
        <v>48</v>
      </c>
      <c r="G19" s="2">
        <v>3465</v>
      </c>
      <c r="H19" s="6">
        <f t="shared" si="5"/>
        <v>3811500</v>
      </c>
      <c r="I19" s="6">
        <f t="shared" si="1"/>
        <v>86625</v>
      </c>
      <c r="J19" s="6">
        <f t="shared" si="2"/>
        <v>3898125</v>
      </c>
      <c r="K19" s="16"/>
      <c r="L19" s="8">
        <f t="shared" si="3"/>
        <v>204</v>
      </c>
      <c r="M19" s="6">
        <v>15000</v>
      </c>
      <c r="N19" s="7">
        <f t="shared" si="4"/>
        <v>-784250</v>
      </c>
      <c r="Q19" s="18"/>
      <c r="R19" s="18"/>
    </row>
    <row r="20" spans="1:18" x14ac:dyDescent="0.25">
      <c r="A20" s="5">
        <v>42670</v>
      </c>
      <c r="B20" s="1" t="s">
        <v>13</v>
      </c>
      <c r="C20" s="6">
        <v>1000000</v>
      </c>
      <c r="D20" s="6">
        <v>25</v>
      </c>
      <c r="E20" s="13"/>
      <c r="F20" s="85"/>
      <c r="G20" s="85"/>
      <c r="H20" s="6">
        <f t="shared" si="5"/>
        <v>0</v>
      </c>
      <c r="I20" s="6">
        <f t="shared" si="1"/>
        <v>0</v>
      </c>
      <c r="J20" s="6">
        <f t="shared" si="2"/>
        <v>0</v>
      </c>
      <c r="K20" s="16"/>
      <c r="L20" s="8">
        <f t="shared" si="3"/>
        <v>229</v>
      </c>
      <c r="M20" s="6"/>
      <c r="N20" s="7">
        <f t="shared" si="4"/>
        <v>215750</v>
      </c>
      <c r="Q20" s="18"/>
      <c r="R20" s="18"/>
    </row>
    <row r="21" spans="1:18" x14ac:dyDescent="0.25">
      <c r="A21" s="11">
        <v>42671</v>
      </c>
      <c r="B21" s="1" t="s">
        <v>13</v>
      </c>
      <c r="C21" s="6">
        <v>2000000</v>
      </c>
      <c r="D21" s="1"/>
      <c r="E21" s="13"/>
      <c r="F21" s="18"/>
      <c r="G21" s="18"/>
      <c r="H21" s="6">
        <f t="shared" si="5"/>
        <v>0</v>
      </c>
      <c r="I21" s="6">
        <f t="shared" si="1"/>
        <v>0</v>
      </c>
      <c r="J21" s="6">
        <f t="shared" si="2"/>
        <v>0</v>
      </c>
      <c r="K21" s="16"/>
      <c r="L21" s="8">
        <f t="shared" si="3"/>
        <v>229</v>
      </c>
      <c r="M21" s="1"/>
      <c r="N21" s="7">
        <f t="shared" si="4"/>
        <v>2215750</v>
      </c>
      <c r="Q21" s="18"/>
      <c r="R21" s="18"/>
    </row>
    <row r="22" spans="1:18" x14ac:dyDescent="0.25">
      <c r="A22" s="11">
        <v>42679</v>
      </c>
      <c r="B22" s="1" t="s">
        <v>123</v>
      </c>
      <c r="C22" s="6">
        <v>2000000</v>
      </c>
      <c r="D22" s="2">
        <v>50</v>
      </c>
      <c r="E22" s="13"/>
      <c r="F22" s="18">
        <v>45</v>
      </c>
      <c r="G22" s="18">
        <v>3163</v>
      </c>
      <c r="H22" s="6">
        <f t="shared" si="5"/>
        <v>3479300</v>
      </c>
      <c r="I22" s="6">
        <f t="shared" si="1"/>
        <v>79075</v>
      </c>
      <c r="J22" s="6">
        <f t="shared" si="2"/>
        <v>3558375</v>
      </c>
      <c r="K22" s="16"/>
      <c r="L22" s="8">
        <f t="shared" si="3"/>
        <v>234</v>
      </c>
      <c r="M22" s="18">
        <v>15000</v>
      </c>
      <c r="N22" s="7">
        <f t="shared" si="4"/>
        <v>672375</v>
      </c>
      <c r="Q22" s="18"/>
      <c r="R22" s="18"/>
    </row>
    <row r="23" spans="1:18" x14ac:dyDescent="0.25">
      <c r="A23" s="11">
        <v>42681</v>
      </c>
      <c r="B23" s="1" t="s">
        <v>32</v>
      </c>
      <c r="C23" s="6">
        <v>2000000</v>
      </c>
      <c r="E23" s="13"/>
      <c r="F23" s="18"/>
      <c r="G23" s="18"/>
      <c r="H23" s="6">
        <f t="shared" si="5"/>
        <v>0</v>
      </c>
      <c r="I23" s="6">
        <f t="shared" si="1"/>
        <v>0</v>
      </c>
      <c r="J23" s="6">
        <f t="shared" si="2"/>
        <v>0</v>
      </c>
      <c r="K23" s="16"/>
      <c r="L23" s="8">
        <f t="shared" si="3"/>
        <v>234</v>
      </c>
      <c r="N23" s="7">
        <f t="shared" si="4"/>
        <v>2672375</v>
      </c>
      <c r="Q23" s="18"/>
      <c r="R23" s="18"/>
    </row>
    <row r="24" spans="1:18" x14ac:dyDescent="0.25">
      <c r="A24" s="11">
        <v>42687</v>
      </c>
      <c r="B24" s="1" t="s">
        <v>138</v>
      </c>
      <c r="C24" s="6">
        <v>200000</v>
      </c>
      <c r="E24" s="13"/>
      <c r="F24" s="18">
        <v>34</v>
      </c>
      <c r="G24" s="18">
        <v>2563</v>
      </c>
      <c r="H24" s="6">
        <f t="shared" si="5"/>
        <v>2819300</v>
      </c>
      <c r="I24" s="6">
        <f t="shared" si="1"/>
        <v>64075</v>
      </c>
      <c r="J24" s="6">
        <f t="shared" si="2"/>
        <v>2883375</v>
      </c>
      <c r="K24" s="16"/>
      <c r="L24" s="8">
        <f t="shared" si="3"/>
        <v>200</v>
      </c>
      <c r="M24" s="18">
        <v>15000</v>
      </c>
      <c r="N24" s="7">
        <f t="shared" si="4"/>
        <v>4000</v>
      </c>
      <c r="Q24" s="18"/>
      <c r="R24" s="18"/>
    </row>
    <row r="25" spans="1:18" x14ac:dyDescent="0.25">
      <c r="A25" s="11">
        <v>42687</v>
      </c>
      <c r="B25" s="1" t="s">
        <v>145</v>
      </c>
      <c r="C25" s="6">
        <v>1500000</v>
      </c>
      <c r="E25" s="13"/>
      <c r="F25" s="18">
        <v>32</v>
      </c>
      <c r="G25" s="18">
        <v>2298</v>
      </c>
      <c r="H25" s="6">
        <f t="shared" si="5"/>
        <v>2527800</v>
      </c>
      <c r="I25" s="6">
        <f t="shared" si="1"/>
        <v>57450</v>
      </c>
      <c r="J25" s="6">
        <f t="shared" si="2"/>
        <v>2585250</v>
      </c>
      <c r="K25" s="16"/>
      <c r="L25" s="8">
        <f t="shared" si="3"/>
        <v>168</v>
      </c>
      <c r="M25" s="18">
        <v>15000</v>
      </c>
      <c r="N25" s="7">
        <f t="shared" si="4"/>
        <v>-1066250</v>
      </c>
      <c r="Q25" s="18"/>
      <c r="R25" s="18"/>
    </row>
    <row r="26" spans="1:18" x14ac:dyDescent="0.25">
      <c r="A26" s="11">
        <v>42688</v>
      </c>
      <c r="B26" s="1" t="s">
        <v>150</v>
      </c>
      <c r="C26" s="6">
        <v>1066250</v>
      </c>
      <c r="E26" s="13"/>
      <c r="F26" s="18"/>
      <c r="G26" s="18"/>
      <c r="H26" s="6">
        <f t="shared" si="5"/>
        <v>0</v>
      </c>
      <c r="I26" s="6">
        <f t="shared" si="1"/>
        <v>0</v>
      </c>
      <c r="J26" s="6">
        <f t="shared" si="2"/>
        <v>0</v>
      </c>
      <c r="K26" s="16"/>
      <c r="L26" s="8">
        <f t="shared" si="3"/>
        <v>168</v>
      </c>
      <c r="N26" s="7">
        <f t="shared" si="4"/>
        <v>0</v>
      </c>
    </row>
    <row r="27" spans="1:18" x14ac:dyDescent="0.25">
      <c r="B27" s="1" t="s">
        <v>153</v>
      </c>
      <c r="C27" s="6">
        <v>2000000</v>
      </c>
      <c r="E27" s="13"/>
      <c r="F27" s="18"/>
      <c r="G27" s="18"/>
      <c r="H27" s="6">
        <f t="shared" si="5"/>
        <v>0</v>
      </c>
      <c r="I27" s="6">
        <f t="shared" si="1"/>
        <v>0</v>
      </c>
      <c r="J27" s="6">
        <f t="shared" si="2"/>
        <v>0</v>
      </c>
      <c r="K27" s="16"/>
      <c r="L27" s="8">
        <f t="shared" si="3"/>
        <v>168</v>
      </c>
      <c r="N27" s="7">
        <f t="shared" si="4"/>
        <v>2000000</v>
      </c>
    </row>
    <row r="28" spans="1:18" x14ac:dyDescent="0.25">
      <c r="A28" s="11">
        <v>42699</v>
      </c>
      <c r="B28" s="1" t="s">
        <v>150</v>
      </c>
      <c r="C28" s="6">
        <v>447625</v>
      </c>
      <c r="E28" s="13"/>
      <c r="F28" s="18">
        <v>29</v>
      </c>
      <c r="G28" s="18">
        <v>2189</v>
      </c>
      <c r="H28" s="6">
        <f t="shared" si="5"/>
        <v>2407900</v>
      </c>
      <c r="I28" s="6">
        <f t="shared" si="1"/>
        <v>54725</v>
      </c>
      <c r="J28" s="6">
        <f t="shared" si="2"/>
        <v>2462625</v>
      </c>
      <c r="K28" s="16"/>
      <c r="L28" s="8">
        <f t="shared" si="3"/>
        <v>139</v>
      </c>
      <c r="M28" s="18">
        <v>15000</v>
      </c>
      <c r="N28" s="7">
        <f t="shared" si="4"/>
        <v>0</v>
      </c>
    </row>
    <row r="29" spans="1:18" x14ac:dyDescent="0.25">
      <c r="E29" s="13"/>
      <c r="F29" s="18"/>
      <c r="G29" s="18"/>
      <c r="H29" s="6">
        <f t="shared" si="5"/>
        <v>0</v>
      </c>
      <c r="I29" s="6">
        <f t="shared" si="1"/>
        <v>0</v>
      </c>
      <c r="J29" s="6">
        <f t="shared" si="2"/>
        <v>0</v>
      </c>
      <c r="K29" s="16"/>
      <c r="L29" s="8">
        <f t="shared" si="3"/>
        <v>139</v>
      </c>
      <c r="N29" s="7">
        <f t="shared" si="4"/>
        <v>0</v>
      </c>
    </row>
    <row r="30" spans="1:18" x14ac:dyDescent="0.25">
      <c r="E30" s="13"/>
      <c r="F30" s="18"/>
      <c r="G30" s="18"/>
      <c r="H30" s="6">
        <f t="shared" si="5"/>
        <v>0</v>
      </c>
      <c r="I30" s="6">
        <f t="shared" si="1"/>
        <v>0</v>
      </c>
      <c r="J30" s="6">
        <f t="shared" si="2"/>
        <v>0</v>
      </c>
      <c r="K30" s="16"/>
      <c r="L30" s="8">
        <f t="shared" si="3"/>
        <v>139</v>
      </c>
      <c r="N30" s="7">
        <f t="shared" si="4"/>
        <v>0</v>
      </c>
    </row>
    <row r="31" spans="1:18" x14ac:dyDescent="0.25">
      <c r="E31" s="13"/>
      <c r="F31" s="18"/>
      <c r="G31" s="18"/>
      <c r="H31" s="6">
        <f t="shared" si="5"/>
        <v>0</v>
      </c>
      <c r="I31" s="6">
        <f t="shared" si="1"/>
        <v>0</v>
      </c>
      <c r="J31" s="6">
        <f t="shared" si="2"/>
        <v>0</v>
      </c>
      <c r="K31" s="16"/>
      <c r="L31" s="8">
        <f t="shared" si="3"/>
        <v>139</v>
      </c>
      <c r="N31" s="7">
        <f t="shared" si="4"/>
        <v>0</v>
      </c>
    </row>
    <row r="32" spans="1:18" x14ac:dyDescent="0.25">
      <c r="F32" s="18"/>
      <c r="G32" s="18"/>
      <c r="H32" s="6">
        <f t="shared" si="5"/>
        <v>0</v>
      </c>
      <c r="I32" s="6">
        <f t="shared" si="1"/>
        <v>0</v>
      </c>
      <c r="J32" s="6">
        <f t="shared" si="2"/>
        <v>0</v>
      </c>
      <c r="L32" s="8">
        <f t="shared" si="3"/>
        <v>139</v>
      </c>
      <c r="N32" s="7">
        <f t="shared" si="4"/>
        <v>0</v>
      </c>
    </row>
    <row r="33" spans="6:14" x14ac:dyDescent="0.25">
      <c r="F33" s="18"/>
      <c r="G33" s="18"/>
      <c r="H33" s="6">
        <f t="shared" si="5"/>
        <v>0</v>
      </c>
      <c r="I33" s="6">
        <f t="shared" si="1"/>
        <v>0</v>
      </c>
      <c r="J33" s="6">
        <f t="shared" si="2"/>
        <v>0</v>
      </c>
      <c r="L33" s="8">
        <f t="shared" si="3"/>
        <v>139</v>
      </c>
      <c r="N33" s="7">
        <f t="shared" si="4"/>
        <v>0</v>
      </c>
    </row>
    <row r="34" spans="6:14" ht="28.5" customHeight="1" x14ac:dyDescent="0.25">
      <c r="F34" s="18"/>
      <c r="G34" s="18"/>
      <c r="H34" s="6">
        <f t="shared" si="5"/>
        <v>0</v>
      </c>
      <c r="I34" s="6">
        <f t="shared" si="1"/>
        <v>0</v>
      </c>
      <c r="J34" s="6">
        <f t="shared" si="2"/>
        <v>0</v>
      </c>
      <c r="L34" s="8">
        <f t="shared" si="3"/>
        <v>139</v>
      </c>
      <c r="N34" s="7">
        <f t="shared" si="4"/>
        <v>0</v>
      </c>
    </row>
    <row r="35" spans="6:14" x14ac:dyDescent="0.25">
      <c r="F35" s="18"/>
      <c r="G35" s="18"/>
      <c r="H35" s="6">
        <f t="shared" si="5"/>
        <v>0</v>
      </c>
      <c r="I35" s="6">
        <f t="shared" si="1"/>
        <v>0</v>
      </c>
      <c r="J35" s="6">
        <f t="shared" si="2"/>
        <v>0</v>
      </c>
      <c r="L35" s="8">
        <f t="shared" si="3"/>
        <v>139</v>
      </c>
      <c r="N35" s="7">
        <f t="shared" si="4"/>
        <v>0</v>
      </c>
    </row>
    <row r="36" spans="6:14" x14ac:dyDescent="0.25">
      <c r="F36" s="18"/>
      <c r="G36" s="18"/>
      <c r="H36" s="6">
        <f t="shared" si="5"/>
        <v>0</v>
      </c>
      <c r="I36" s="6">
        <f t="shared" si="1"/>
        <v>0</v>
      </c>
      <c r="J36" s="6">
        <f t="shared" si="2"/>
        <v>0</v>
      </c>
      <c r="L36" s="8">
        <f t="shared" si="3"/>
        <v>139</v>
      </c>
      <c r="N36" s="7">
        <f t="shared" si="4"/>
        <v>0</v>
      </c>
    </row>
    <row r="37" spans="6:14" x14ac:dyDescent="0.25">
      <c r="F37" s="18"/>
      <c r="G37" s="18"/>
      <c r="H37" s="6">
        <f t="shared" si="5"/>
        <v>0</v>
      </c>
      <c r="I37" s="6">
        <f t="shared" si="1"/>
        <v>0</v>
      </c>
      <c r="J37" s="6">
        <f t="shared" si="2"/>
        <v>0</v>
      </c>
      <c r="L37" s="8">
        <f t="shared" si="3"/>
        <v>139</v>
      </c>
      <c r="N37" s="7">
        <f t="shared" si="4"/>
        <v>0</v>
      </c>
    </row>
    <row r="38" spans="6:14" x14ac:dyDescent="0.25">
      <c r="F38" s="18"/>
      <c r="G38" s="18"/>
      <c r="H38" s="6">
        <f t="shared" si="5"/>
        <v>0</v>
      </c>
      <c r="I38" s="6">
        <f t="shared" si="1"/>
        <v>0</v>
      </c>
      <c r="J38" s="6">
        <f t="shared" si="2"/>
        <v>0</v>
      </c>
      <c r="L38" s="8">
        <f t="shared" si="3"/>
        <v>139</v>
      </c>
      <c r="N38" s="7">
        <f t="shared" si="4"/>
        <v>0</v>
      </c>
    </row>
    <row r="39" spans="6:14" x14ac:dyDescent="0.25">
      <c r="F39" s="18"/>
      <c r="G39" s="18"/>
      <c r="H39" s="6">
        <f t="shared" si="5"/>
        <v>0</v>
      </c>
      <c r="I39" s="6">
        <f t="shared" si="1"/>
        <v>0</v>
      </c>
      <c r="J39" s="6">
        <f t="shared" si="2"/>
        <v>0</v>
      </c>
      <c r="N39" s="7">
        <f t="shared" si="4"/>
        <v>0</v>
      </c>
    </row>
    <row r="40" spans="6:14" x14ac:dyDescent="0.25">
      <c r="F40" s="18"/>
      <c r="G40" s="18"/>
      <c r="I40" s="6">
        <f t="shared" si="1"/>
        <v>0</v>
      </c>
      <c r="N40" s="7">
        <f t="shared" si="4"/>
        <v>0</v>
      </c>
    </row>
    <row r="41" spans="6:14" x14ac:dyDescent="0.25">
      <c r="F41" s="18"/>
      <c r="G41" s="18"/>
    </row>
    <row r="42" spans="6:14" x14ac:dyDescent="0.25">
      <c r="F42" s="18"/>
      <c r="G42" s="18"/>
    </row>
    <row r="43" spans="6:14" x14ac:dyDescent="0.25">
      <c r="F43" s="18"/>
      <c r="G43" s="18"/>
    </row>
  </sheetData>
  <mergeCells count="3">
    <mergeCell ref="A1:N1"/>
    <mergeCell ref="B2:D2"/>
    <mergeCell ref="F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4" workbookViewId="0">
      <selection activeCell="M36" sqref="M36"/>
    </sheetView>
  </sheetViews>
  <sheetFormatPr baseColWidth="10" defaultRowHeight="15" x14ac:dyDescent="0.25"/>
  <cols>
    <col min="2" max="2" width="14.42578125" bestFit="1" customWidth="1"/>
    <col min="3" max="3" width="15.28515625" bestFit="1" customWidth="1"/>
    <col min="5" max="5" width="2.7109375" customWidth="1"/>
    <col min="6" max="6" width="8.7109375" customWidth="1"/>
    <col min="8" max="8" width="12.140625" bestFit="1" customWidth="1"/>
    <col min="10" max="10" width="12.140625" bestFit="1" customWidth="1"/>
    <col min="11" max="11" width="2.5703125" customWidth="1"/>
    <col min="13" max="13" width="12.140625" bestFit="1" customWidth="1"/>
    <col min="14" max="14" width="12.7109375" bestFit="1" customWidth="1"/>
    <col min="17" max="17" width="14.28515625" bestFit="1" customWidth="1"/>
  </cols>
  <sheetData>
    <row r="1" spans="1:17" ht="18.75" x14ac:dyDescent="0.3">
      <c r="A1" s="137" t="s">
        <v>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7" ht="21" x14ac:dyDescent="0.35">
      <c r="A2" s="1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4"/>
      <c r="L2" s="23" t="s">
        <v>3</v>
      </c>
      <c r="M2" s="21"/>
      <c r="N2" s="22" t="s">
        <v>3</v>
      </c>
    </row>
    <row r="3" spans="1:17" x14ac:dyDescent="0.25">
      <c r="A3" s="9" t="s">
        <v>4</v>
      </c>
      <c r="B3" s="3" t="s">
        <v>5</v>
      </c>
      <c r="C3" s="1" t="s">
        <v>1</v>
      </c>
      <c r="D3" s="1" t="s">
        <v>6</v>
      </c>
      <c r="E3" s="10"/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15"/>
      <c r="L3" s="2" t="s">
        <v>6</v>
      </c>
      <c r="M3" s="4" t="s">
        <v>12</v>
      </c>
      <c r="N3" s="17" t="s">
        <v>1</v>
      </c>
    </row>
    <row r="4" spans="1:17" x14ac:dyDescent="0.25">
      <c r="A4" s="5">
        <v>42624</v>
      </c>
      <c r="B4" s="1" t="s">
        <v>13</v>
      </c>
      <c r="C4" s="6">
        <v>1000000</v>
      </c>
      <c r="D4" s="6">
        <v>50</v>
      </c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K4" s="16"/>
      <c r="L4" s="8">
        <f>D4-F4</f>
        <v>50</v>
      </c>
      <c r="M4" s="6"/>
      <c r="N4" s="7">
        <f>C4-J4+M4</f>
        <v>1000000</v>
      </c>
    </row>
    <row r="5" spans="1:17" x14ac:dyDescent="0.25">
      <c r="A5" s="5"/>
      <c r="B5" s="1" t="s">
        <v>13</v>
      </c>
      <c r="C5" s="6">
        <v>1000000</v>
      </c>
      <c r="D5" s="6"/>
      <c r="E5" s="13"/>
      <c r="F5" s="2"/>
      <c r="G5" s="2"/>
      <c r="H5" s="6">
        <f t="shared" ref="H5:H17" si="0">G5*1000</f>
        <v>0</v>
      </c>
      <c r="I5" s="6">
        <f>G5*30</f>
        <v>0</v>
      </c>
      <c r="J5" s="6">
        <f t="shared" ref="J5:J57" si="1">H5+I5</f>
        <v>0</v>
      </c>
      <c r="K5" s="16"/>
      <c r="L5" s="8">
        <f>L4+D5-F5</f>
        <v>50</v>
      </c>
      <c r="M5" s="6"/>
      <c r="N5" s="7">
        <f>N4+C5-J5+M5</f>
        <v>2000000</v>
      </c>
    </row>
    <row r="6" spans="1:17" x14ac:dyDescent="0.25">
      <c r="A6" s="5"/>
      <c r="B6" s="1" t="s">
        <v>2</v>
      </c>
      <c r="C6" s="18">
        <v>2194640</v>
      </c>
      <c r="D6" s="6"/>
      <c r="E6" s="13"/>
      <c r="F6" s="2">
        <v>57</v>
      </c>
      <c r="G6" s="2">
        <v>4088</v>
      </c>
      <c r="H6" s="6">
        <f t="shared" si="0"/>
        <v>4088000</v>
      </c>
      <c r="I6" s="6">
        <f>G6*30</f>
        <v>122640</v>
      </c>
      <c r="J6" s="6">
        <f t="shared" si="1"/>
        <v>4210640</v>
      </c>
      <c r="K6" s="16"/>
      <c r="L6" s="8">
        <f t="shared" ref="L6:L61" si="2">L5+D6-F6</f>
        <v>-7</v>
      </c>
      <c r="M6" s="6">
        <v>16000</v>
      </c>
      <c r="N6" s="7">
        <f t="shared" ref="N6:N63" si="3">N5+C6-J6+M6</f>
        <v>0</v>
      </c>
    </row>
    <row r="7" spans="1:17" x14ac:dyDescent="0.25">
      <c r="A7" s="5">
        <v>42636</v>
      </c>
      <c r="B7" s="1" t="s">
        <v>13</v>
      </c>
      <c r="C7" s="6">
        <v>1700000</v>
      </c>
      <c r="D7" s="6"/>
      <c r="E7" s="13"/>
      <c r="F7" s="2"/>
      <c r="G7" s="2"/>
      <c r="H7" s="6">
        <f t="shared" si="0"/>
        <v>0</v>
      </c>
      <c r="I7" s="6">
        <f t="shared" ref="I7:I18" si="4">G7*25</f>
        <v>0</v>
      </c>
      <c r="J7" s="6">
        <f t="shared" si="1"/>
        <v>0</v>
      </c>
      <c r="K7" s="16"/>
      <c r="L7" s="8">
        <f t="shared" si="2"/>
        <v>-7</v>
      </c>
      <c r="M7" s="6"/>
      <c r="N7" s="7">
        <f t="shared" si="3"/>
        <v>1700000</v>
      </c>
    </row>
    <row r="8" spans="1:17" x14ac:dyDescent="0.25">
      <c r="A8" s="5" t="s">
        <v>90</v>
      </c>
      <c r="B8" s="1" t="s">
        <v>2</v>
      </c>
      <c r="C8" s="6">
        <v>76000</v>
      </c>
      <c r="D8" s="6">
        <v>50</v>
      </c>
      <c r="E8" s="13"/>
      <c r="F8" s="2"/>
      <c r="G8" s="2"/>
      <c r="H8" s="6">
        <f t="shared" si="0"/>
        <v>0</v>
      </c>
      <c r="I8" s="6">
        <f t="shared" si="4"/>
        <v>0</v>
      </c>
      <c r="J8" s="6">
        <f t="shared" si="1"/>
        <v>0</v>
      </c>
      <c r="K8" s="16"/>
      <c r="L8" s="8">
        <f t="shared" si="2"/>
        <v>43</v>
      </c>
      <c r="M8" s="6"/>
      <c r="N8" s="7">
        <f t="shared" si="3"/>
        <v>1776000</v>
      </c>
    </row>
    <row r="9" spans="1:17" x14ac:dyDescent="0.25">
      <c r="A9" s="5"/>
      <c r="B9" s="1" t="s">
        <v>2</v>
      </c>
      <c r="C9" s="6">
        <v>2340000</v>
      </c>
      <c r="D9" s="6"/>
      <c r="E9" s="13"/>
      <c r="F9" s="2"/>
      <c r="G9" s="2">
        <v>1700</v>
      </c>
      <c r="H9" s="6">
        <f t="shared" si="0"/>
        <v>1700000</v>
      </c>
      <c r="I9" s="6">
        <f t="shared" si="4"/>
        <v>42500</v>
      </c>
      <c r="J9" s="6">
        <f t="shared" si="1"/>
        <v>1742500</v>
      </c>
      <c r="K9" s="16"/>
      <c r="L9" s="8">
        <f t="shared" si="2"/>
        <v>43</v>
      </c>
      <c r="M9" s="18"/>
      <c r="N9" s="7">
        <f t="shared" si="3"/>
        <v>2373500</v>
      </c>
    </row>
    <row r="10" spans="1:17" x14ac:dyDescent="0.25">
      <c r="A10" s="5"/>
      <c r="B10" s="1" t="s">
        <v>94</v>
      </c>
      <c r="C10" s="6">
        <f>33*2900</f>
        <v>95700</v>
      </c>
      <c r="D10" s="6">
        <v>50</v>
      </c>
      <c r="E10" s="13"/>
      <c r="F10" s="2">
        <v>49</v>
      </c>
      <c r="G10" s="2">
        <v>2140</v>
      </c>
      <c r="H10" s="6">
        <f>G10*1100</f>
        <v>2354000</v>
      </c>
      <c r="I10" s="6">
        <f t="shared" si="4"/>
        <v>53500</v>
      </c>
      <c r="J10" s="6">
        <f t="shared" si="1"/>
        <v>2407500</v>
      </c>
      <c r="K10" s="16"/>
      <c r="L10" s="8">
        <f t="shared" si="2"/>
        <v>44</v>
      </c>
      <c r="M10" s="6">
        <v>18250</v>
      </c>
      <c r="N10" s="7">
        <f t="shared" si="3"/>
        <v>79950</v>
      </c>
    </row>
    <row r="11" spans="1:17" x14ac:dyDescent="0.25">
      <c r="A11" s="5">
        <v>42653</v>
      </c>
      <c r="B11" s="1" t="s">
        <v>13</v>
      </c>
      <c r="C11" s="6">
        <v>2000000</v>
      </c>
      <c r="D11" s="6"/>
      <c r="E11" s="13"/>
      <c r="F11" s="2"/>
      <c r="G11" s="2"/>
      <c r="H11" s="6">
        <f t="shared" si="0"/>
        <v>0</v>
      </c>
      <c r="I11" s="6">
        <f t="shared" si="4"/>
        <v>0</v>
      </c>
      <c r="J11" s="6">
        <f t="shared" si="1"/>
        <v>0</v>
      </c>
      <c r="K11" s="16"/>
      <c r="L11" s="8">
        <f t="shared" si="2"/>
        <v>44</v>
      </c>
      <c r="M11" s="6"/>
      <c r="N11" s="7">
        <f t="shared" si="3"/>
        <v>2079950</v>
      </c>
      <c r="Q11" s="8"/>
    </row>
    <row r="12" spans="1:17" x14ac:dyDescent="0.25">
      <c r="A12" s="5">
        <v>42658</v>
      </c>
      <c r="B12" s="1" t="s">
        <v>65</v>
      </c>
      <c r="C12" s="6">
        <v>1643200</v>
      </c>
      <c r="D12" s="6">
        <v>52</v>
      </c>
      <c r="E12" s="13"/>
      <c r="F12" s="2">
        <v>52</v>
      </c>
      <c r="G12" s="2">
        <v>3576</v>
      </c>
      <c r="H12" s="6">
        <f t="shared" si="0"/>
        <v>3576000</v>
      </c>
      <c r="I12" s="6">
        <f t="shared" si="4"/>
        <v>89400</v>
      </c>
      <c r="J12" s="6">
        <f t="shared" si="1"/>
        <v>3665400</v>
      </c>
      <c r="K12" s="16"/>
      <c r="L12" s="8">
        <f t="shared" si="2"/>
        <v>44</v>
      </c>
      <c r="M12" s="6">
        <v>18250</v>
      </c>
      <c r="N12" s="7">
        <f t="shared" si="3"/>
        <v>76000</v>
      </c>
      <c r="Q12" s="18"/>
    </row>
    <row r="13" spans="1:17" x14ac:dyDescent="0.25">
      <c r="A13" s="5">
        <v>42664</v>
      </c>
      <c r="B13" s="1" t="s">
        <v>13</v>
      </c>
      <c r="C13" s="6">
        <v>3000000</v>
      </c>
      <c r="D13" s="6">
        <v>49</v>
      </c>
      <c r="E13" s="13"/>
      <c r="F13" s="2">
        <v>49</v>
      </c>
      <c r="G13" s="2">
        <v>3758</v>
      </c>
      <c r="H13" s="6">
        <f t="shared" si="0"/>
        <v>3758000</v>
      </c>
      <c r="I13" s="6">
        <f t="shared" si="4"/>
        <v>93950</v>
      </c>
      <c r="J13" s="6">
        <f t="shared" si="1"/>
        <v>3851950</v>
      </c>
      <c r="K13" s="16"/>
      <c r="L13" s="8">
        <f t="shared" si="2"/>
        <v>44</v>
      </c>
      <c r="M13" s="6"/>
      <c r="N13" s="7">
        <f t="shared" si="3"/>
        <v>-775950</v>
      </c>
      <c r="Q13" s="18"/>
    </row>
    <row r="14" spans="1:17" x14ac:dyDescent="0.25">
      <c r="A14" s="5">
        <v>42666</v>
      </c>
      <c r="B14" s="1" t="s">
        <v>27</v>
      </c>
      <c r="C14" s="6">
        <v>3000000</v>
      </c>
      <c r="D14" s="6">
        <v>50</v>
      </c>
      <c r="E14" s="13"/>
      <c r="F14" s="2">
        <v>50</v>
      </c>
      <c r="G14" s="2">
        <v>3543</v>
      </c>
      <c r="H14" s="6">
        <f>G14*1100</f>
        <v>3897300</v>
      </c>
      <c r="I14" s="6">
        <f t="shared" si="4"/>
        <v>88575</v>
      </c>
      <c r="J14" s="6">
        <f t="shared" si="1"/>
        <v>3985875</v>
      </c>
      <c r="K14" s="16"/>
      <c r="L14" s="8">
        <f t="shared" si="2"/>
        <v>44</v>
      </c>
      <c r="M14" s="6">
        <v>18250</v>
      </c>
      <c r="N14" s="7">
        <f t="shared" si="3"/>
        <v>-1743575</v>
      </c>
      <c r="Q14" s="18"/>
    </row>
    <row r="15" spans="1:17" x14ac:dyDescent="0.25">
      <c r="A15" s="5">
        <v>42667</v>
      </c>
      <c r="B15" s="1" t="s">
        <v>13</v>
      </c>
      <c r="C15" s="6">
        <v>3000000</v>
      </c>
      <c r="D15" s="6">
        <v>31</v>
      </c>
      <c r="E15" s="13"/>
      <c r="F15" s="2">
        <v>31</v>
      </c>
      <c r="G15" s="2">
        <v>2167</v>
      </c>
      <c r="H15" s="6">
        <f>G15*1100</f>
        <v>2383700</v>
      </c>
      <c r="I15" s="6">
        <f t="shared" si="4"/>
        <v>54175</v>
      </c>
      <c r="J15" s="6">
        <f t="shared" si="1"/>
        <v>2437875</v>
      </c>
      <c r="K15" s="16"/>
      <c r="L15" s="8">
        <f t="shared" si="2"/>
        <v>44</v>
      </c>
      <c r="M15" s="6">
        <v>18250</v>
      </c>
      <c r="N15" s="7">
        <f t="shared" si="3"/>
        <v>-1163200</v>
      </c>
      <c r="Q15" s="18"/>
    </row>
    <row r="16" spans="1:17" x14ac:dyDescent="0.25">
      <c r="A16" s="5">
        <v>42669</v>
      </c>
      <c r="B16" s="1" t="s">
        <v>13</v>
      </c>
      <c r="C16" s="6">
        <v>650000</v>
      </c>
      <c r="D16" s="6"/>
      <c r="E16" s="13"/>
      <c r="F16" s="2"/>
      <c r="G16" s="2"/>
      <c r="H16" s="6">
        <f t="shared" si="0"/>
        <v>0</v>
      </c>
      <c r="I16" s="6">
        <f t="shared" si="4"/>
        <v>0</v>
      </c>
      <c r="J16" s="6">
        <f t="shared" si="1"/>
        <v>0</v>
      </c>
      <c r="K16" s="16"/>
      <c r="L16" s="8">
        <f t="shared" si="2"/>
        <v>44</v>
      </c>
      <c r="M16" s="6">
        <v>18250</v>
      </c>
      <c r="N16" s="7">
        <f t="shared" si="3"/>
        <v>-494950</v>
      </c>
      <c r="Q16" s="18"/>
    </row>
    <row r="17" spans="1:17" x14ac:dyDescent="0.25">
      <c r="A17" s="5">
        <v>42671</v>
      </c>
      <c r="B17" s="1" t="s">
        <v>111</v>
      </c>
      <c r="C17" s="6">
        <f>2900*73</f>
        <v>211700</v>
      </c>
      <c r="D17" s="6"/>
      <c r="E17" s="13"/>
      <c r="F17" s="2"/>
      <c r="G17" s="2"/>
      <c r="H17" s="6">
        <f t="shared" si="0"/>
        <v>0</v>
      </c>
      <c r="I17" s="6">
        <f t="shared" si="4"/>
        <v>0</v>
      </c>
      <c r="J17" s="6">
        <f t="shared" si="1"/>
        <v>0</v>
      </c>
      <c r="K17" s="16"/>
      <c r="L17" s="8">
        <f t="shared" si="2"/>
        <v>44</v>
      </c>
      <c r="M17" s="6"/>
      <c r="N17" s="7">
        <f t="shared" si="3"/>
        <v>-283250</v>
      </c>
      <c r="Q17" s="18"/>
    </row>
    <row r="18" spans="1:17" x14ac:dyDescent="0.25">
      <c r="A18" s="5">
        <v>42675</v>
      </c>
      <c r="B18" s="1" t="s">
        <v>2</v>
      </c>
      <c r="C18" s="18">
        <v>4000000</v>
      </c>
      <c r="D18" s="6">
        <v>50</v>
      </c>
      <c r="E18" s="13"/>
      <c r="F18" s="2">
        <v>47</v>
      </c>
      <c r="G18" s="2">
        <v>3320</v>
      </c>
      <c r="H18" s="6">
        <f>G18*1100</f>
        <v>3652000</v>
      </c>
      <c r="I18" s="6">
        <f t="shared" si="4"/>
        <v>83000</v>
      </c>
      <c r="J18" s="6">
        <f t="shared" si="1"/>
        <v>3735000</v>
      </c>
      <c r="K18" s="16"/>
      <c r="L18" s="8">
        <f t="shared" si="2"/>
        <v>47</v>
      </c>
      <c r="M18" s="6">
        <v>18250</v>
      </c>
      <c r="N18" s="7">
        <f t="shared" si="3"/>
        <v>0</v>
      </c>
      <c r="Q18" s="18"/>
    </row>
    <row r="19" spans="1:17" x14ac:dyDescent="0.25">
      <c r="A19" s="5">
        <v>42678</v>
      </c>
      <c r="B19" s="1" t="s">
        <v>13</v>
      </c>
      <c r="C19" s="6">
        <v>3208250</v>
      </c>
      <c r="D19" s="6"/>
      <c r="E19" s="13"/>
      <c r="F19" s="2"/>
      <c r="G19" s="2"/>
      <c r="H19" s="6">
        <f>EMMA!G17*1100</f>
        <v>3154800</v>
      </c>
      <c r="I19" s="6">
        <f>EMMA!G17*25</f>
        <v>71700</v>
      </c>
      <c r="J19" s="6">
        <f>H19+I19</f>
        <v>3226500</v>
      </c>
      <c r="K19" s="16"/>
      <c r="L19" s="8">
        <f t="shared" si="2"/>
        <v>47</v>
      </c>
      <c r="M19" s="6">
        <v>18250</v>
      </c>
      <c r="N19" s="7">
        <f t="shared" si="3"/>
        <v>0</v>
      </c>
      <c r="Q19" s="18"/>
    </row>
    <row r="20" spans="1:17" x14ac:dyDescent="0.25">
      <c r="A20" s="5">
        <v>42680</v>
      </c>
      <c r="B20" s="1" t="s">
        <v>13</v>
      </c>
      <c r="C20" s="6">
        <v>2000000</v>
      </c>
      <c r="D20" s="6"/>
      <c r="E20" s="13"/>
      <c r="F20" s="2"/>
      <c r="G20" s="2"/>
      <c r="H20" s="6">
        <f t="shared" ref="H20:H67" si="5">G20*1100</f>
        <v>0</v>
      </c>
      <c r="I20" s="6">
        <f t="shared" ref="I20:I61" si="6">G20*25</f>
        <v>0</v>
      </c>
      <c r="J20" s="6">
        <f t="shared" si="1"/>
        <v>0</v>
      </c>
      <c r="K20" s="16"/>
      <c r="L20" s="8">
        <f t="shared" si="2"/>
        <v>47</v>
      </c>
      <c r="M20" s="6"/>
      <c r="N20" s="7">
        <f t="shared" si="3"/>
        <v>2000000</v>
      </c>
      <c r="Q20" s="18"/>
    </row>
    <row r="21" spans="1:17" x14ac:dyDescent="0.25">
      <c r="A21" s="5">
        <v>42688</v>
      </c>
      <c r="B21" s="1" t="s">
        <v>151</v>
      </c>
      <c r="C21" s="6">
        <v>4000000</v>
      </c>
      <c r="D21" s="1"/>
      <c r="E21" s="13"/>
      <c r="F21" s="2"/>
      <c r="G21" s="2"/>
      <c r="H21" s="6">
        <f t="shared" si="5"/>
        <v>0</v>
      </c>
      <c r="I21" s="6">
        <f t="shared" si="6"/>
        <v>0</v>
      </c>
      <c r="J21" s="6">
        <f t="shared" si="1"/>
        <v>0</v>
      </c>
      <c r="K21" s="16"/>
      <c r="L21" s="8">
        <f t="shared" si="2"/>
        <v>47</v>
      </c>
      <c r="M21" s="1"/>
      <c r="N21" s="7">
        <f t="shared" si="3"/>
        <v>6000000</v>
      </c>
      <c r="Q21" s="18"/>
    </row>
    <row r="22" spans="1:17" x14ac:dyDescent="0.25">
      <c r="A22" s="5">
        <v>42689</v>
      </c>
      <c r="B22" s="1" t="s">
        <v>2</v>
      </c>
      <c r="C22" s="6">
        <v>2351500</v>
      </c>
      <c r="D22" s="1">
        <v>75</v>
      </c>
      <c r="E22" s="13"/>
      <c r="F22" s="2">
        <v>76</v>
      </c>
      <c r="G22" s="2">
        <v>5676</v>
      </c>
      <c r="H22" s="6">
        <f t="shared" si="5"/>
        <v>6243600</v>
      </c>
      <c r="I22" s="6">
        <f t="shared" si="6"/>
        <v>141900</v>
      </c>
      <c r="J22" s="6">
        <f t="shared" si="1"/>
        <v>6385500</v>
      </c>
      <c r="K22" s="16"/>
      <c r="L22" s="8">
        <f t="shared" si="2"/>
        <v>46</v>
      </c>
      <c r="M22" s="18">
        <v>34000</v>
      </c>
      <c r="N22" s="7">
        <f t="shared" si="3"/>
        <v>2000000</v>
      </c>
    </row>
    <row r="23" spans="1:17" x14ac:dyDescent="0.25">
      <c r="A23" s="2"/>
      <c r="B23" s="1" t="s">
        <v>157</v>
      </c>
      <c r="C23" s="85">
        <f>2900*90</f>
        <v>261000</v>
      </c>
      <c r="D23" s="1">
        <v>50</v>
      </c>
      <c r="E23" s="13"/>
      <c r="F23" s="2">
        <v>48</v>
      </c>
      <c r="G23" s="2">
        <v>3716</v>
      </c>
      <c r="H23" s="6">
        <f t="shared" si="5"/>
        <v>4087600</v>
      </c>
      <c r="I23" s="6">
        <f t="shared" si="6"/>
        <v>92900</v>
      </c>
      <c r="J23" s="6">
        <f t="shared" si="1"/>
        <v>4180500</v>
      </c>
      <c r="K23" s="16"/>
      <c r="L23" s="8">
        <f t="shared" si="2"/>
        <v>48</v>
      </c>
      <c r="M23" s="1"/>
      <c r="N23" s="7">
        <f t="shared" si="3"/>
        <v>-1919500</v>
      </c>
    </row>
    <row r="24" spans="1:17" x14ac:dyDescent="0.25">
      <c r="A24" s="5">
        <v>42697</v>
      </c>
      <c r="B24" s="1" t="s">
        <v>169</v>
      </c>
      <c r="C24" s="6">
        <v>3914750</v>
      </c>
      <c r="D24" s="1">
        <v>25</v>
      </c>
      <c r="E24" s="13"/>
      <c r="F24" s="85">
        <v>25</v>
      </c>
      <c r="G24" s="2">
        <v>1806</v>
      </c>
      <c r="H24" s="6">
        <f t="shared" si="5"/>
        <v>1986600</v>
      </c>
      <c r="I24" s="6">
        <f t="shared" si="6"/>
        <v>45150</v>
      </c>
      <c r="J24" s="6">
        <f t="shared" si="1"/>
        <v>2031750</v>
      </c>
      <c r="K24" s="16"/>
      <c r="L24" s="8">
        <f t="shared" si="2"/>
        <v>48</v>
      </c>
      <c r="M24" s="18">
        <v>18250</v>
      </c>
      <c r="N24" s="7">
        <f t="shared" si="3"/>
        <v>-18250</v>
      </c>
      <c r="Q24" s="18"/>
    </row>
    <row r="25" spans="1:17" x14ac:dyDescent="0.25">
      <c r="A25" s="5">
        <v>42701</v>
      </c>
      <c r="B25" s="1" t="s">
        <v>13</v>
      </c>
      <c r="C25" s="6">
        <v>1500000</v>
      </c>
      <c r="D25" s="1"/>
      <c r="E25" s="13"/>
      <c r="F25" s="2"/>
      <c r="G25" s="2"/>
      <c r="H25" s="6">
        <f t="shared" si="5"/>
        <v>0</v>
      </c>
      <c r="I25" s="6">
        <f t="shared" si="6"/>
        <v>0</v>
      </c>
      <c r="J25" s="6">
        <f t="shared" si="1"/>
        <v>0</v>
      </c>
      <c r="K25" s="16"/>
      <c r="L25" s="8">
        <f t="shared" si="2"/>
        <v>48</v>
      </c>
      <c r="M25" s="18">
        <v>18250</v>
      </c>
      <c r="N25" s="7">
        <f t="shared" si="3"/>
        <v>1500000</v>
      </c>
      <c r="Q25" s="18"/>
    </row>
    <row r="26" spans="1:17" x14ac:dyDescent="0.25">
      <c r="A26" s="2"/>
      <c r="B26" s="1" t="s">
        <v>182</v>
      </c>
      <c r="C26" s="6">
        <v>1185000</v>
      </c>
      <c r="D26" s="1"/>
      <c r="E26" s="13"/>
      <c r="F26" s="2"/>
      <c r="G26" s="2"/>
      <c r="H26" s="6">
        <f t="shared" si="5"/>
        <v>0</v>
      </c>
      <c r="I26" s="6">
        <f t="shared" si="6"/>
        <v>0</v>
      </c>
      <c r="J26" s="6">
        <f t="shared" si="1"/>
        <v>0</v>
      </c>
      <c r="K26" s="16"/>
      <c r="L26" s="8">
        <f t="shared" si="2"/>
        <v>48</v>
      </c>
      <c r="M26" s="1"/>
      <c r="N26" s="7">
        <f t="shared" si="3"/>
        <v>2685000</v>
      </c>
    </row>
    <row r="27" spans="1:17" x14ac:dyDescent="0.25">
      <c r="A27" s="5">
        <v>42703</v>
      </c>
      <c r="B27" s="1" t="s">
        <v>2</v>
      </c>
      <c r="C27" s="6">
        <v>85000</v>
      </c>
      <c r="D27" s="1"/>
      <c r="E27" s="13"/>
      <c r="F27" s="2">
        <v>33</v>
      </c>
      <c r="G27" s="2">
        <v>2479</v>
      </c>
      <c r="H27" s="6">
        <f t="shared" si="5"/>
        <v>2726900</v>
      </c>
      <c r="I27" s="6">
        <f t="shared" si="6"/>
        <v>61975</v>
      </c>
      <c r="J27" s="6">
        <f t="shared" si="1"/>
        <v>2788875</v>
      </c>
      <c r="K27" s="16"/>
      <c r="L27" s="8">
        <f t="shared" si="2"/>
        <v>15</v>
      </c>
      <c r="M27" s="18">
        <v>18250</v>
      </c>
      <c r="N27" s="7">
        <f t="shared" si="3"/>
        <v>-625</v>
      </c>
    </row>
    <row r="28" spans="1:17" x14ac:dyDescent="0.25">
      <c r="A28" s="2"/>
      <c r="B28" s="1"/>
      <c r="C28" s="1"/>
      <c r="D28" s="1">
        <v>75</v>
      </c>
      <c r="E28" s="13"/>
      <c r="F28" s="2">
        <v>49</v>
      </c>
      <c r="G28" s="2">
        <v>3478</v>
      </c>
      <c r="H28" s="6">
        <f t="shared" si="5"/>
        <v>3825800</v>
      </c>
      <c r="I28" s="6">
        <f t="shared" si="6"/>
        <v>86950</v>
      </c>
      <c r="J28" s="6">
        <f t="shared" si="1"/>
        <v>3912750</v>
      </c>
      <c r="K28" s="16"/>
      <c r="L28" s="8">
        <f t="shared" si="2"/>
        <v>41</v>
      </c>
      <c r="M28" s="18">
        <v>18250</v>
      </c>
      <c r="N28" s="7">
        <f t="shared" si="3"/>
        <v>-3895125</v>
      </c>
    </row>
    <row r="29" spans="1:17" x14ac:dyDescent="0.25">
      <c r="A29" s="5">
        <v>42711</v>
      </c>
      <c r="B29" s="1" t="s">
        <v>3</v>
      </c>
      <c r="C29" s="6">
        <v>7274000</v>
      </c>
      <c r="D29" s="1">
        <v>75</v>
      </c>
      <c r="E29" s="13"/>
      <c r="F29" s="2">
        <v>43</v>
      </c>
      <c r="G29" s="2">
        <v>3020</v>
      </c>
      <c r="H29" s="6">
        <f t="shared" si="5"/>
        <v>3322000</v>
      </c>
      <c r="I29" s="6">
        <f t="shared" si="6"/>
        <v>75500</v>
      </c>
      <c r="J29" s="6">
        <f t="shared" si="1"/>
        <v>3397500</v>
      </c>
      <c r="K29" s="16"/>
      <c r="L29" s="8">
        <f t="shared" si="2"/>
        <v>73</v>
      </c>
      <c r="M29" s="18">
        <v>18250</v>
      </c>
      <c r="N29" s="7">
        <f t="shared" si="3"/>
        <v>-375</v>
      </c>
    </row>
    <row r="30" spans="1:17" x14ac:dyDescent="0.25">
      <c r="A30" s="5">
        <v>42714</v>
      </c>
      <c r="B30" s="1" t="s">
        <v>198</v>
      </c>
      <c r="C30" s="6">
        <v>3000000</v>
      </c>
      <c r="D30" s="1"/>
      <c r="E30" s="13"/>
      <c r="F30" s="2">
        <v>38</v>
      </c>
      <c r="G30" s="2">
        <v>2785</v>
      </c>
      <c r="H30" s="6">
        <f t="shared" si="5"/>
        <v>3063500</v>
      </c>
      <c r="I30" s="6">
        <f t="shared" si="6"/>
        <v>69625</v>
      </c>
      <c r="J30" s="6">
        <f t="shared" si="1"/>
        <v>3133125</v>
      </c>
      <c r="K30" s="16"/>
      <c r="L30" s="8">
        <f t="shared" si="2"/>
        <v>35</v>
      </c>
      <c r="M30" s="18">
        <v>18250</v>
      </c>
      <c r="N30" s="7">
        <f t="shared" si="3"/>
        <v>-115250</v>
      </c>
    </row>
    <row r="31" spans="1:17" x14ac:dyDescent="0.25">
      <c r="A31" s="5">
        <v>42717</v>
      </c>
      <c r="B31" s="1" t="s">
        <v>205</v>
      </c>
      <c r="C31" s="6">
        <v>116000</v>
      </c>
      <c r="D31" s="1"/>
      <c r="E31" s="13"/>
      <c r="F31" s="2"/>
      <c r="G31" s="2"/>
      <c r="H31" s="6">
        <f t="shared" si="5"/>
        <v>0</v>
      </c>
      <c r="I31" s="6">
        <f t="shared" si="6"/>
        <v>0</v>
      </c>
      <c r="J31" s="6">
        <f t="shared" si="1"/>
        <v>0</v>
      </c>
      <c r="K31" s="16"/>
      <c r="L31" s="8">
        <f t="shared" si="2"/>
        <v>35</v>
      </c>
      <c r="M31" s="1"/>
      <c r="N31" s="7">
        <f t="shared" si="3"/>
        <v>750</v>
      </c>
    </row>
    <row r="32" spans="1:17" x14ac:dyDescent="0.25">
      <c r="A32" s="5">
        <v>42724</v>
      </c>
      <c r="B32" s="1" t="s">
        <v>2</v>
      </c>
      <c r="C32" s="1"/>
      <c r="D32" s="1"/>
      <c r="E32" s="13"/>
      <c r="F32" s="2">
        <v>36</v>
      </c>
      <c r="G32" s="2">
        <v>2597</v>
      </c>
      <c r="H32" s="6">
        <f t="shared" si="5"/>
        <v>2856700</v>
      </c>
      <c r="I32" s="6">
        <f t="shared" si="6"/>
        <v>64925</v>
      </c>
      <c r="J32" s="6">
        <f t="shared" si="1"/>
        <v>2921625</v>
      </c>
      <c r="K32" s="16"/>
      <c r="L32" s="8">
        <f t="shared" si="2"/>
        <v>-1</v>
      </c>
      <c r="M32" s="18">
        <v>18250</v>
      </c>
      <c r="N32" s="7">
        <f t="shared" si="3"/>
        <v>-2902625</v>
      </c>
    </row>
    <row r="33" spans="1:14" x14ac:dyDescent="0.25">
      <c r="A33" s="5">
        <v>42728</v>
      </c>
      <c r="B33" s="1" t="s">
        <v>108</v>
      </c>
      <c r="C33" s="6">
        <v>2000000</v>
      </c>
      <c r="D33" s="1"/>
      <c r="E33" s="13"/>
      <c r="F33" s="2">
        <v>45</v>
      </c>
      <c r="G33" s="2">
        <v>3361</v>
      </c>
      <c r="H33" s="6">
        <f t="shared" si="5"/>
        <v>3697100</v>
      </c>
      <c r="I33" s="6">
        <f t="shared" si="6"/>
        <v>84025</v>
      </c>
      <c r="J33" s="6">
        <f t="shared" si="1"/>
        <v>3781125</v>
      </c>
      <c r="K33" s="16"/>
      <c r="L33" s="8">
        <f t="shared" si="2"/>
        <v>-46</v>
      </c>
      <c r="M33" s="18">
        <v>18250</v>
      </c>
      <c r="N33" s="7">
        <f t="shared" si="3"/>
        <v>-4665500</v>
      </c>
    </row>
    <row r="34" spans="1:14" x14ac:dyDescent="0.25">
      <c r="A34" s="5">
        <v>42731</v>
      </c>
      <c r="B34" s="1"/>
      <c r="C34" s="1"/>
      <c r="D34" s="1"/>
      <c r="E34" s="13"/>
      <c r="F34" s="2">
        <v>41</v>
      </c>
      <c r="G34" s="2">
        <v>3109</v>
      </c>
      <c r="H34" s="6">
        <f t="shared" si="5"/>
        <v>3419900</v>
      </c>
      <c r="I34" s="6">
        <f t="shared" si="6"/>
        <v>77725</v>
      </c>
      <c r="J34" s="6">
        <f t="shared" si="1"/>
        <v>3497625</v>
      </c>
      <c r="K34" s="16"/>
      <c r="L34" s="8"/>
      <c r="M34" s="18">
        <v>18250</v>
      </c>
      <c r="N34" s="7">
        <f t="shared" si="3"/>
        <v>-8144875</v>
      </c>
    </row>
    <row r="35" spans="1:14" x14ac:dyDescent="0.25">
      <c r="A35" s="2"/>
      <c r="B35" s="1"/>
      <c r="C35" s="1"/>
      <c r="D35" s="1"/>
      <c r="E35" s="13"/>
      <c r="F35" s="2">
        <v>27</v>
      </c>
      <c r="G35" s="2">
        <v>1993</v>
      </c>
      <c r="H35" s="6">
        <f t="shared" si="5"/>
        <v>2192300</v>
      </c>
      <c r="I35" s="6">
        <f t="shared" si="6"/>
        <v>49825</v>
      </c>
      <c r="J35" s="6">
        <f t="shared" si="1"/>
        <v>2242125</v>
      </c>
      <c r="K35" s="16"/>
      <c r="L35" s="8">
        <f t="shared" si="2"/>
        <v>-27</v>
      </c>
      <c r="M35" s="18">
        <v>18250</v>
      </c>
      <c r="N35" s="7">
        <f t="shared" si="3"/>
        <v>-10368750</v>
      </c>
    </row>
    <row r="36" spans="1:14" x14ac:dyDescent="0.25">
      <c r="A36" s="2"/>
      <c r="B36" s="1"/>
      <c r="C36" s="1"/>
      <c r="D36" s="1"/>
      <c r="E36" s="13"/>
      <c r="F36" s="2"/>
      <c r="G36" s="2"/>
      <c r="H36" s="6">
        <f t="shared" si="5"/>
        <v>0</v>
      </c>
      <c r="I36" s="6">
        <f t="shared" si="6"/>
        <v>0</v>
      </c>
      <c r="J36" s="6">
        <f t="shared" si="1"/>
        <v>0</v>
      </c>
      <c r="K36" s="16"/>
      <c r="L36" s="8">
        <f t="shared" si="2"/>
        <v>-27</v>
      </c>
      <c r="M36" s="1"/>
      <c r="N36" s="7">
        <f t="shared" si="3"/>
        <v>-10368750</v>
      </c>
    </row>
    <row r="37" spans="1:14" x14ac:dyDescent="0.25">
      <c r="A37" s="2"/>
      <c r="B37" s="1"/>
      <c r="C37" s="1"/>
      <c r="D37" s="1"/>
      <c r="E37" s="13"/>
      <c r="F37" s="2"/>
      <c r="G37" s="2"/>
      <c r="H37" s="6">
        <f t="shared" si="5"/>
        <v>0</v>
      </c>
      <c r="I37" s="6">
        <f t="shared" si="6"/>
        <v>0</v>
      </c>
      <c r="J37" s="6">
        <f t="shared" si="1"/>
        <v>0</v>
      </c>
      <c r="K37" s="16"/>
      <c r="L37" s="8">
        <f t="shared" si="2"/>
        <v>-27</v>
      </c>
      <c r="M37" s="1"/>
      <c r="N37" s="7">
        <f t="shared" si="3"/>
        <v>-10368750</v>
      </c>
    </row>
    <row r="38" spans="1:14" x14ac:dyDescent="0.25">
      <c r="A38" s="2"/>
      <c r="B38" s="1"/>
      <c r="C38" s="1"/>
      <c r="D38" s="1"/>
      <c r="E38" s="13"/>
      <c r="F38" s="2"/>
      <c r="G38" s="2"/>
      <c r="H38" s="6">
        <f t="shared" si="5"/>
        <v>0</v>
      </c>
      <c r="I38" s="6">
        <f t="shared" si="6"/>
        <v>0</v>
      </c>
      <c r="J38" s="6">
        <f t="shared" si="1"/>
        <v>0</v>
      </c>
      <c r="K38" s="16"/>
      <c r="L38" s="8">
        <f t="shared" si="2"/>
        <v>-27</v>
      </c>
      <c r="M38" s="1"/>
      <c r="N38" s="7">
        <f t="shared" si="3"/>
        <v>-10368750</v>
      </c>
    </row>
    <row r="39" spans="1:14" x14ac:dyDescent="0.25">
      <c r="A39" s="2"/>
      <c r="B39" s="1"/>
      <c r="C39" s="1"/>
      <c r="D39" s="1"/>
      <c r="E39" s="13"/>
      <c r="F39" s="2"/>
      <c r="G39" s="2"/>
      <c r="H39" s="6">
        <f t="shared" si="5"/>
        <v>0</v>
      </c>
      <c r="I39" s="6">
        <f t="shared" si="6"/>
        <v>0</v>
      </c>
      <c r="J39" s="6">
        <f t="shared" si="1"/>
        <v>0</v>
      </c>
      <c r="K39" s="16"/>
      <c r="L39" s="8">
        <f t="shared" si="2"/>
        <v>-27</v>
      </c>
      <c r="M39" s="1"/>
      <c r="N39" s="7">
        <f t="shared" si="3"/>
        <v>-10368750</v>
      </c>
    </row>
    <row r="40" spans="1:14" x14ac:dyDescent="0.25">
      <c r="A40" s="2"/>
      <c r="B40" s="1"/>
      <c r="C40" s="1"/>
      <c r="D40" s="1"/>
      <c r="E40" s="13"/>
      <c r="F40" s="2"/>
      <c r="G40" s="2"/>
      <c r="H40" s="6">
        <f t="shared" si="5"/>
        <v>0</v>
      </c>
      <c r="I40" s="6">
        <f t="shared" si="6"/>
        <v>0</v>
      </c>
      <c r="J40" s="6">
        <f t="shared" si="1"/>
        <v>0</v>
      </c>
      <c r="K40" s="16"/>
      <c r="L40" s="8">
        <f t="shared" si="2"/>
        <v>-27</v>
      </c>
      <c r="M40" s="1"/>
      <c r="N40" s="7">
        <f t="shared" si="3"/>
        <v>-10368750</v>
      </c>
    </row>
    <row r="41" spans="1:14" x14ac:dyDescent="0.25">
      <c r="A41" s="2"/>
      <c r="B41" s="1"/>
      <c r="C41" s="1"/>
      <c r="D41" s="1"/>
      <c r="E41" s="13"/>
      <c r="F41" s="2"/>
      <c r="G41" s="2"/>
      <c r="H41" s="6">
        <f t="shared" si="5"/>
        <v>0</v>
      </c>
      <c r="I41" s="6">
        <f t="shared" si="6"/>
        <v>0</v>
      </c>
      <c r="J41" s="6">
        <f t="shared" si="1"/>
        <v>0</v>
      </c>
      <c r="K41" s="16"/>
      <c r="L41" s="8">
        <f t="shared" si="2"/>
        <v>-27</v>
      </c>
      <c r="M41" s="1"/>
      <c r="N41" s="7">
        <f t="shared" si="3"/>
        <v>-10368750</v>
      </c>
    </row>
    <row r="42" spans="1:14" x14ac:dyDescent="0.25">
      <c r="A42" s="2"/>
      <c r="F42" s="2"/>
      <c r="G42" s="2"/>
      <c r="H42" s="6">
        <f t="shared" si="5"/>
        <v>0</v>
      </c>
      <c r="I42" s="6">
        <f t="shared" si="6"/>
        <v>0</v>
      </c>
      <c r="J42" s="6">
        <f t="shared" si="1"/>
        <v>0</v>
      </c>
      <c r="L42" s="8">
        <f t="shared" si="2"/>
        <v>-27</v>
      </c>
      <c r="N42" s="7">
        <f t="shared" si="3"/>
        <v>-10368750</v>
      </c>
    </row>
    <row r="43" spans="1:14" x14ac:dyDescent="0.25">
      <c r="A43" s="2"/>
      <c r="F43" s="2"/>
      <c r="G43" s="2"/>
      <c r="H43" s="6">
        <f t="shared" si="5"/>
        <v>0</v>
      </c>
      <c r="I43" s="6">
        <f t="shared" si="6"/>
        <v>0</v>
      </c>
      <c r="J43" s="6">
        <f t="shared" si="1"/>
        <v>0</v>
      </c>
      <c r="L43" s="8">
        <f t="shared" si="2"/>
        <v>-27</v>
      </c>
      <c r="N43" s="7">
        <f t="shared" si="3"/>
        <v>-10368750</v>
      </c>
    </row>
    <row r="44" spans="1:14" x14ac:dyDescent="0.25">
      <c r="A44" s="2"/>
      <c r="F44" s="2"/>
      <c r="G44" s="2"/>
      <c r="H44" s="6">
        <f t="shared" si="5"/>
        <v>0</v>
      </c>
      <c r="I44" s="6">
        <f t="shared" si="6"/>
        <v>0</v>
      </c>
      <c r="J44" s="6">
        <f t="shared" si="1"/>
        <v>0</v>
      </c>
      <c r="L44" s="8">
        <f t="shared" si="2"/>
        <v>-27</v>
      </c>
      <c r="N44" s="7">
        <f t="shared" si="3"/>
        <v>-10368750</v>
      </c>
    </row>
    <row r="45" spans="1:14" x14ac:dyDescent="0.25">
      <c r="A45" s="2"/>
      <c r="F45" s="2"/>
      <c r="G45" s="2"/>
      <c r="H45" s="6">
        <f t="shared" si="5"/>
        <v>0</v>
      </c>
      <c r="I45" s="6">
        <f t="shared" si="6"/>
        <v>0</v>
      </c>
      <c r="J45" s="6">
        <f t="shared" si="1"/>
        <v>0</v>
      </c>
      <c r="L45" s="8">
        <f t="shared" si="2"/>
        <v>-27</v>
      </c>
      <c r="N45" s="7">
        <f t="shared" si="3"/>
        <v>-10368750</v>
      </c>
    </row>
    <row r="46" spans="1:14" x14ac:dyDescent="0.25">
      <c r="F46" s="2"/>
      <c r="G46" s="2"/>
      <c r="H46" s="6">
        <f t="shared" si="5"/>
        <v>0</v>
      </c>
      <c r="I46" s="6">
        <f t="shared" si="6"/>
        <v>0</v>
      </c>
      <c r="J46" s="6">
        <f t="shared" si="1"/>
        <v>0</v>
      </c>
      <c r="L46" s="8">
        <f t="shared" si="2"/>
        <v>-27</v>
      </c>
      <c r="N46" s="7">
        <f t="shared" si="3"/>
        <v>-10368750</v>
      </c>
    </row>
    <row r="47" spans="1:14" x14ac:dyDescent="0.25">
      <c r="F47" s="2"/>
      <c r="G47" s="2"/>
      <c r="H47" s="6">
        <f t="shared" si="5"/>
        <v>0</v>
      </c>
      <c r="I47" s="6">
        <f t="shared" si="6"/>
        <v>0</v>
      </c>
      <c r="J47" s="6">
        <f t="shared" si="1"/>
        <v>0</v>
      </c>
      <c r="L47" s="8">
        <f t="shared" si="2"/>
        <v>-27</v>
      </c>
      <c r="N47" s="7">
        <f t="shared" si="3"/>
        <v>-10368750</v>
      </c>
    </row>
    <row r="48" spans="1:14" x14ac:dyDescent="0.25">
      <c r="F48" s="2"/>
      <c r="G48" s="2"/>
      <c r="H48" s="6">
        <f t="shared" si="5"/>
        <v>0</v>
      </c>
      <c r="I48" s="6">
        <f t="shared" si="6"/>
        <v>0</v>
      </c>
      <c r="J48" s="6">
        <f t="shared" si="1"/>
        <v>0</v>
      </c>
      <c r="L48" s="8">
        <f t="shared" si="2"/>
        <v>-27</v>
      </c>
      <c r="N48" s="7">
        <f t="shared" si="3"/>
        <v>-10368750</v>
      </c>
    </row>
    <row r="49" spans="6:14" x14ac:dyDescent="0.25">
      <c r="F49" s="2"/>
      <c r="G49" s="2"/>
      <c r="H49" s="6">
        <f t="shared" si="5"/>
        <v>0</v>
      </c>
      <c r="I49" s="6">
        <f t="shared" si="6"/>
        <v>0</v>
      </c>
      <c r="J49" s="6">
        <f t="shared" si="1"/>
        <v>0</v>
      </c>
      <c r="L49" s="8">
        <f t="shared" si="2"/>
        <v>-27</v>
      </c>
      <c r="N49" s="7">
        <f t="shared" si="3"/>
        <v>-10368750</v>
      </c>
    </row>
    <row r="50" spans="6:14" x14ac:dyDescent="0.25">
      <c r="F50" s="2"/>
      <c r="G50" s="2"/>
      <c r="H50" s="6">
        <f t="shared" si="5"/>
        <v>0</v>
      </c>
      <c r="I50" s="6">
        <f t="shared" si="6"/>
        <v>0</v>
      </c>
      <c r="J50" s="6">
        <f t="shared" si="1"/>
        <v>0</v>
      </c>
      <c r="L50" s="8">
        <f t="shared" si="2"/>
        <v>-27</v>
      </c>
      <c r="N50" s="7">
        <f t="shared" si="3"/>
        <v>-10368750</v>
      </c>
    </row>
    <row r="51" spans="6:14" x14ac:dyDescent="0.25">
      <c r="F51" s="2"/>
      <c r="G51" s="2"/>
      <c r="H51" s="6">
        <f t="shared" si="5"/>
        <v>0</v>
      </c>
      <c r="I51" s="6">
        <f t="shared" si="6"/>
        <v>0</v>
      </c>
      <c r="J51" s="6">
        <f t="shared" si="1"/>
        <v>0</v>
      </c>
      <c r="L51" s="8">
        <f t="shared" si="2"/>
        <v>-27</v>
      </c>
      <c r="N51" s="7">
        <f t="shared" si="3"/>
        <v>-10368750</v>
      </c>
    </row>
    <row r="52" spans="6:14" x14ac:dyDescent="0.25">
      <c r="F52" s="2"/>
      <c r="G52" s="2"/>
      <c r="H52" s="6">
        <f t="shared" si="5"/>
        <v>0</v>
      </c>
      <c r="I52" s="6">
        <f t="shared" si="6"/>
        <v>0</v>
      </c>
      <c r="J52" s="6">
        <f t="shared" si="1"/>
        <v>0</v>
      </c>
      <c r="L52" s="8">
        <f t="shared" si="2"/>
        <v>-27</v>
      </c>
      <c r="N52" s="7">
        <f t="shared" si="3"/>
        <v>-10368750</v>
      </c>
    </row>
    <row r="53" spans="6:14" x14ac:dyDescent="0.25">
      <c r="F53" s="2"/>
      <c r="G53" s="2"/>
      <c r="H53" s="6">
        <f t="shared" si="5"/>
        <v>0</v>
      </c>
      <c r="I53" s="6">
        <f t="shared" si="6"/>
        <v>0</v>
      </c>
      <c r="J53" s="6">
        <f t="shared" si="1"/>
        <v>0</v>
      </c>
      <c r="L53" s="8">
        <f t="shared" si="2"/>
        <v>-27</v>
      </c>
      <c r="N53" s="7">
        <f t="shared" si="3"/>
        <v>-10368750</v>
      </c>
    </row>
    <row r="54" spans="6:14" x14ac:dyDescent="0.25">
      <c r="F54" s="2"/>
      <c r="G54" s="2"/>
      <c r="H54" s="6">
        <f t="shared" si="5"/>
        <v>0</v>
      </c>
      <c r="I54" s="6">
        <f t="shared" si="6"/>
        <v>0</v>
      </c>
      <c r="J54" s="6">
        <f t="shared" si="1"/>
        <v>0</v>
      </c>
      <c r="L54" s="8">
        <f t="shared" si="2"/>
        <v>-27</v>
      </c>
      <c r="N54" s="7">
        <f t="shared" si="3"/>
        <v>-10368750</v>
      </c>
    </row>
    <row r="55" spans="6:14" x14ac:dyDescent="0.25">
      <c r="F55" s="2"/>
      <c r="G55" s="2"/>
      <c r="H55" s="6">
        <f t="shared" si="5"/>
        <v>0</v>
      </c>
      <c r="I55" s="6">
        <f t="shared" si="6"/>
        <v>0</v>
      </c>
      <c r="J55" s="6">
        <f t="shared" si="1"/>
        <v>0</v>
      </c>
      <c r="L55" s="8">
        <f t="shared" si="2"/>
        <v>-27</v>
      </c>
      <c r="N55" s="7">
        <f t="shared" si="3"/>
        <v>-10368750</v>
      </c>
    </row>
    <row r="56" spans="6:14" x14ac:dyDescent="0.25">
      <c r="F56" s="2"/>
      <c r="G56" s="2"/>
      <c r="H56" s="6">
        <f t="shared" si="5"/>
        <v>0</v>
      </c>
      <c r="I56" s="6">
        <f t="shared" si="6"/>
        <v>0</v>
      </c>
      <c r="J56" s="6">
        <f t="shared" si="1"/>
        <v>0</v>
      </c>
      <c r="L56" s="8">
        <f t="shared" si="2"/>
        <v>-27</v>
      </c>
      <c r="N56" s="7">
        <f t="shared" si="3"/>
        <v>-10368750</v>
      </c>
    </row>
    <row r="57" spans="6:14" x14ac:dyDescent="0.25">
      <c r="F57" s="2"/>
      <c r="G57" s="2"/>
      <c r="H57" s="6">
        <f t="shared" si="5"/>
        <v>0</v>
      </c>
      <c r="I57" s="6">
        <f t="shared" si="6"/>
        <v>0</v>
      </c>
      <c r="J57" s="6">
        <f t="shared" si="1"/>
        <v>0</v>
      </c>
      <c r="L57" s="8">
        <f t="shared" si="2"/>
        <v>-27</v>
      </c>
      <c r="N57" s="7">
        <f t="shared" si="3"/>
        <v>-10368750</v>
      </c>
    </row>
    <row r="58" spans="6:14" x14ac:dyDescent="0.25">
      <c r="F58" s="2"/>
      <c r="G58" s="2"/>
      <c r="H58" s="6">
        <f t="shared" si="5"/>
        <v>0</v>
      </c>
      <c r="I58" s="6">
        <f t="shared" si="6"/>
        <v>0</v>
      </c>
      <c r="L58" s="8">
        <f t="shared" si="2"/>
        <v>-27</v>
      </c>
      <c r="N58" s="7">
        <f t="shared" si="3"/>
        <v>-10368750</v>
      </c>
    </row>
    <row r="59" spans="6:14" x14ac:dyDescent="0.25">
      <c r="F59" s="2"/>
      <c r="G59" s="2"/>
      <c r="H59" s="6">
        <f t="shared" si="5"/>
        <v>0</v>
      </c>
      <c r="I59" s="6">
        <f t="shared" si="6"/>
        <v>0</v>
      </c>
      <c r="L59" s="8">
        <f t="shared" si="2"/>
        <v>-27</v>
      </c>
      <c r="N59" s="7">
        <f t="shared" si="3"/>
        <v>-10368750</v>
      </c>
    </row>
    <row r="60" spans="6:14" x14ac:dyDescent="0.25">
      <c r="H60" s="6">
        <f t="shared" si="5"/>
        <v>0</v>
      </c>
      <c r="I60" s="6">
        <f t="shared" si="6"/>
        <v>0</v>
      </c>
      <c r="L60" s="8">
        <f t="shared" si="2"/>
        <v>-27</v>
      </c>
      <c r="N60" s="7">
        <f t="shared" si="3"/>
        <v>-10368750</v>
      </c>
    </row>
    <row r="61" spans="6:14" x14ac:dyDescent="0.25">
      <c r="H61" s="6">
        <f t="shared" si="5"/>
        <v>0</v>
      </c>
      <c r="I61" s="6">
        <f t="shared" si="6"/>
        <v>0</v>
      </c>
      <c r="L61" s="8">
        <f t="shared" si="2"/>
        <v>-27</v>
      </c>
      <c r="N61" s="7">
        <f t="shared" si="3"/>
        <v>-10368750</v>
      </c>
    </row>
    <row r="62" spans="6:14" x14ac:dyDescent="0.25">
      <c r="H62" s="6">
        <f t="shared" si="5"/>
        <v>0</v>
      </c>
      <c r="N62" s="7">
        <f t="shared" si="3"/>
        <v>-10368750</v>
      </c>
    </row>
    <row r="63" spans="6:14" x14ac:dyDescent="0.25">
      <c r="H63" s="6">
        <f t="shared" si="5"/>
        <v>0</v>
      </c>
      <c r="N63" s="7">
        <f t="shared" si="3"/>
        <v>-10368750</v>
      </c>
    </row>
    <row r="64" spans="6:14" x14ac:dyDescent="0.25">
      <c r="H64" s="6">
        <f t="shared" si="5"/>
        <v>0</v>
      </c>
    </row>
    <row r="65" spans="8:8" x14ac:dyDescent="0.25">
      <c r="H65" s="6">
        <f t="shared" si="5"/>
        <v>0</v>
      </c>
    </row>
    <row r="66" spans="8:8" x14ac:dyDescent="0.25">
      <c r="H66" s="6">
        <f t="shared" si="5"/>
        <v>0</v>
      </c>
    </row>
    <row r="67" spans="8:8" x14ac:dyDescent="0.25">
      <c r="H67" s="6">
        <f t="shared" si="5"/>
        <v>0</v>
      </c>
    </row>
  </sheetData>
  <mergeCells count="3">
    <mergeCell ref="A1:N1"/>
    <mergeCell ref="B2:D2"/>
    <mergeCell ref="F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opLeftCell="A27" workbookViewId="0">
      <selection activeCell="G49" sqref="G49"/>
    </sheetView>
  </sheetViews>
  <sheetFormatPr baseColWidth="10" defaultRowHeight="15" x14ac:dyDescent="0.25"/>
  <cols>
    <col min="1" max="1" width="11.5703125" bestFit="1" customWidth="1"/>
    <col min="2" max="2" width="12.28515625" bestFit="1" customWidth="1"/>
    <col min="3" max="3" width="14.28515625" bestFit="1" customWidth="1"/>
    <col min="4" max="4" width="8.28515625" customWidth="1"/>
    <col min="5" max="5" width="2.5703125" customWidth="1"/>
    <col min="6" max="6" width="8" customWidth="1"/>
    <col min="7" max="7" width="11.5703125" bestFit="1" customWidth="1"/>
    <col min="8" max="8" width="14.28515625" bestFit="1" customWidth="1"/>
    <col min="9" max="9" width="12.85546875" bestFit="1" customWidth="1"/>
    <col min="10" max="10" width="14.28515625" bestFit="1" customWidth="1"/>
    <col min="11" max="11" width="2.42578125" customWidth="1"/>
    <col min="13" max="13" width="11" customWidth="1"/>
    <col min="17" max="17" width="11.7109375" bestFit="1" customWidth="1"/>
  </cols>
  <sheetData>
    <row r="1" spans="1:14" ht="18.75" x14ac:dyDescent="0.3">
      <c r="A1" s="137" t="s">
        <v>74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19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4"/>
      <c r="L2" s="23" t="s">
        <v>3</v>
      </c>
      <c r="M2" s="21"/>
      <c r="N2" s="22" t="s">
        <v>3</v>
      </c>
    </row>
    <row r="3" spans="1:14" x14ac:dyDescent="0.25">
      <c r="A3" s="9" t="s">
        <v>4</v>
      </c>
      <c r="B3" s="3" t="s">
        <v>5</v>
      </c>
      <c r="C3" s="1" t="s">
        <v>1</v>
      </c>
      <c r="D3" s="1" t="s">
        <v>6</v>
      </c>
      <c r="E3" s="10"/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15"/>
      <c r="L3" s="2" t="s">
        <v>6</v>
      </c>
      <c r="M3" s="4" t="s">
        <v>12</v>
      </c>
      <c r="N3" s="17" t="s">
        <v>1</v>
      </c>
    </row>
    <row r="4" spans="1:14" x14ac:dyDescent="0.25">
      <c r="A4" s="5">
        <v>42583</v>
      </c>
      <c r="B4" s="1" t="s">
        <v>2</v>
      </c>
      <c r="C4" s="6">
        <v>142475</v>
      </c>
      <c r="D4" s="6">
        <v>2</v>
      </c>
      <c r="E4" s="13"/>
      <c r="F4" s="2">
        <v>2</v>
      </c>
      <c r="G4" s="2">
        <v>139</v>
      </c>
      <c r="H4" s="6">
        <f>G4*1000</f>
        <v>139000</v>
      </c>
      <c r="I4" s="6">
        <f>G4*25</f>
        <v>3475</v>
      </c>
      <c r="J4" s="6">
        <f>H4+I4</f>
        <v>142475</v>
      </c>
      <c r="K4" s="16"/>
      <c r="L4" s="8">
        <f>D4-F4</f>
        <v>0</v>
      </c>
      <c r="M4" s="6"/>
      <c r="N4" s="7">
        <f>C4-J4+M4</f>
        <v>0</v>
      </c>
    </row>
    <row r="5" spans="1:14" x14ac:dyDescent="0.25">
      <c r="A5" s="5">
        <v>42606</v>
      </c>
      <c r="B5" s="1" t="s">
        <v>2</v>
      </c>
      <c r="C5" s="6">
        <v>91670</v>
      </c>
      <c r="D5" s="6">
        <v>25</v>
      </c>
      <c r="E5" s="13"/>
      <c r="F5" s="2">
        <v>2</v>
      </c>
      <c r="G5" s="2">
        <v>89</v>
      </c>
      <c r="H5" s="6">
        <f t="shared" ref="H5:H18" si="0">G5*1000</f>
        <v>89000</v>
      </c>
      <c r="I5" s="6">
        <f>G5*30</f>
        <v>2670</v>
      </c>
      <c r="J5" s="6">
        <f t="shared" ref="J5:J67" si="1">H5+I5</f>
        <v>91670</v>
      </c>
      <c r="K5" s="16"/>
      <c r="L5" s="8">
        <f>L4+D5-F5</f>
        <v>23</v>
      </c>
      <c r="M5" s="6"/>
      <c r="N5" s="7">
        <f>N4+C5-J5+M5</f>
        <v>0</v>
      </c>
    </row>
    <row r="6" spans="1:14" x14ac:dyDescent="0.25">
      <c r="A6" s="5">
        <v>42617</v>
      </c>
      <c r="B6" s="1" t="s">
        <v>2</v>
      </c>
      <c r="C6" s="6">
        <v>217330</v>
      </c>
      <c r="D6" s="6">
        <v>3</v>
      </c>
      <c r="E6" s="13"/>
      <c r="F6" s="2">
        <v>3</v>
      </c>
      <c r="G6" s="2">
        <v>211</v>
      </c>
      <c r="H6" s="6">
        <f t="shared" si="0"/>
        <v>211000</v>
      </c>
      <c r="I6" s="6">
        <f t="shared" ref="I6:I7" si="2">G6*30</f>
        <v>6330</v>
      </c>
      <c r="J6" s="6">
        <f t="shared" si="1"/>
        <v>217330</v>
      </c>
      <c r="K6" s="16"/>
      <c r="L6" s="8">
        <f t="shared" ref="L6:L68" si="3">L5+D6-F6</f>
        <v>23</v>
      </c>
      <c r="M6" s="6"/>
      <c r="N6" s="7">
        <f t="shared" ref="N6:N68" si="4">N5+C6-J6+M6</f>
        <v>0</v>
      </c>
    </row>
    <row r="7" spans="1:14" x14ac:dyDescent="0.25">
      <c r="A7" s="5">
        <v>42620</v>
      </c>
      <c r="B7" s="1" t="s">
        <v>2</v>
      </c>
      <c r="C7" s="6">
        <v>954810</v>
      </c>
      <c r="D7" s="6">
        <v>14</v>
      </c>
      <c r="E7" s="13"/>
      <c r="F7" s="2">
        <v>14</v>
      </c>
      <c r="G7" s="2">
        <v>927</v>
      </c>
      <c r="H7" s="6">
        <f t="shared" si="0"/>
        <v>927000</v>
      </c>
      <c r="I7" s="6">
        <f t="shared" si="2"/>
        <v>27810</v>
      </c>
      <c r="J7" s="6">
        <f t="shared" si="1"/>
        <v>954810</v>
      </c>
      <c r="K7" s="16"/>
      <c r="L7" s="8">
        <f t="shared" si="3"/>
        <v>23</v>
      </c>
      <c r="M7" s="6"/>
      <c r="N7" s="7">
        <f t="shared" si="4"/>
        <v>0</v>
      </c>
    </row>
    <row r="8" spans="1:14" x14ac:dyDescent="0.25">
      <c r="A8" s="5">
        <v>42620</v>
      </c>
      <c r="B8" s="1" t="s">
        <v>2</v>
      </c>
      <c r="C8" s="6">
        <v>91225</v>
      </c>
      <c r="D8" s="6">
        <v>2</v>
      </c>
      <c r="E8" s="13"/>
      <c r="F8" s="2">
        <v>2</v>
      </c>
      <c r="G8" s="2">
        <v>89</v>
      </c>
      <c r="H8" s="6">
        <f t="shared" si="0"/>
        <v>89000</v>
      </c>
      <c r="I8" s="6">
        <f>G8*25</f>
        <v>2225</v>
      </c>
      <c r="J8" s="6">
        <f t="shared" si="1"/>
        <v>91225</v>
      </c>
      <c r="K8" s="16"/>
      <c r="L8" s="8">
        <f t="shared" si="3"/>
        <v>23</v>
      </c>
      <c r="M8" s="6"/>
      <c r="N8" s="7">
        <f t="shared" si="4"/>
        <v>0</v>
      </c>
    </row>
    <row r="9" spans="1:14" x14ac:dyDescent="0.25">
      <c r="A9" s="5">
        <v>42623</v>
      </c>
      <c r="B9" s="1" t="s">
        <v>2</v>
      </c>
      <c r="C9" s="6">
        <v>399750</v>
      </c>
      <c r="D9" s="6">
        <v>6</v>
      </c>
      <c r="E9" s="13"/>
      <c r="F9" s="2">
        <v>6</v>
      </c>
      <c r="G9" s="2">
        <v>390</v>
      </c>
      <c r="H9" s="6">
        <f t="shared" si="0"/>
        <v>390000</v>
      </c>
      <c r="I9" s="6">
        <f t="shared" ref="I9:I72" si="5">G9*25</f>
        <v>9750</v>
      </c>
      <c r="J9" s="6">
        <f t="shared" si="1"/>
        <v>399750</v>
      </c>
      <c r="K9" s="16"/>
      <c r="L9" s="8">
        <f t="shared" si="3"/>
        <v>23</v>
      </c>
      <c r="M9" s="18"/>
      <c r="N9" s="7">
        <f t="shared" si="4"/>
        <v>0</v>
      </c>
    </row>
    <row r="10" spans="1:14" x14ac:dyDescent="0.25">
      <c r="A10" s="5">
        <v>42623</v>
      </c>
      <c r="B10" s="1" t="s">
        <v>2</v>
      </c>
      <c r="C10" s="6">
        <v>477650</v>
      </c>
      <c r="D10" s="6">
        <v>8</v>
      </c>
      <c r="E10" s="13"/>
      <c r="F10" s="2">
        <v>8</v>
      </c>
      <c r="G10" s="2">
        <v>466</v>
      </c>
      <c r="H10" s="6">
        <f t="shared" si="0"/>
        <v>466000</v>
      </c>
      <c r="I10" s="6">
        <f t="shared" si="5"/>
        <v>11650</v>
      </c>
      <c r="J10" s="6">
        <f t="shared" si="1"/>
        <v>477650</v>
      </c>
      <c r="K10" s="16"/>
      <c r="L10" s="8">
        <f t="shared" si="3"/>
        <v>23</v>
      </c>
      <c r="M10" s="6"/>
      <c r="N10" s="7">
        <f t="shared" si="4"/>
        <v>0</v>
      </c>
    </row>
    <row r="11" spans="1:14" x14ac:dyDescent="0.25">
      <c r="A11" s="5">
        <v>42624</v>
      </c>
      <c r="B11" s="1" t="s">
        <v>2</v>
      </c>
      <c r="C11" s="6">
        <v>352600</v>
      </c>
      <c r="D11" s="6">
        <v>5</v>
      </c>
      <c r="E11" s="13"/>
      <c r="F11" s="2">
        <v>5</v>
      </c>
      <c r="G11" s="2">
        <v>344</v>
      </c>
      <c r="H11" s="6">
        <f t="shared" si="0"/>
        <v>344000</v>
      </c>
      <c r="I11" s="6">
        <f t="shared" si="5"/>
        <v>8600</v>
      </c>
      <c r="J11" s="6">
        <f t="shared" si="1"/>
        <v>352600</v>
      </c>
      <c r="K11" s="16"/>
      <c r="L11" s="8">
        <f t="shared" si="3"/>
        <v>23</v>
      </c>
      <c r="M11" s="6"/>
      <c r="N11" s="7">
        <f t="shared" si="4"/>
        <v>0</v>
      </c>
    </row>
    <row r="12" spans="1:14" x14ac:dyDescent="0.25">
      <c r="A12" s="5">
        <v>42626</v>
      </c>
      <c r="B12" s="1" t="s">
        <v>2</v>
      </c>
      <c r="C12" s="6">
        <v>430500</v>
      </c>
      <c r="D12" s="6">
        <v>6</v>
      </c>
      <c r="E12" s="13"/>
      <c r="F12" s="2">
        <v>6</v>
      </c>
      <c r="G12" s="2">
        <v>420</v>
      </c>
      <c r="H12" s="6">
        <f t="shared" si="0"/>
        <v>420000</v>
      </c>
      <c r="I12" s="6">
        <f t="shared" si="5"/>
        <v>10500</v>
      </c>
      <c r="J12" s="6">
        <f t="shared" si="1"/>
        <v>430500</v>
      </c>
      <c r="K12" s="16"/>
      <c r="L12" s="8">
        <f t="shared" si="3"/>
        <v>23</v>
      </c>
      <c r="M12" s="6"/>
      <c r="N12" s="7">
        <f t="shared" si="4"/>
        <v>0</v>
      </c>
    </row>
    <row r="13" spans="1:14" x14ac:dyDescent="0.25">
      <c r="A13" s="5">
        <v>42629</v>
      </c>
      <c r="B13" s="1" t="s">
        <v>2</v>
      </c>
      <c r="C13" s="6">
        <v>1954675</v>
      </c>
      <c r="D13" s="6">
        <v>27</v>
      </c>
      <c r="E13" s="13"/>
      <c r="F13" s="62">
        <v>27</v>
      </c>
      <c r="G13" s="2">
        <v>1907</v>
      </c>
      <c r="H13" s="6">
        <f t="shared" si="0"/>
        <v>1907000</v>
      </c>
      <c r="I13" s="6">
        <f t="shared" si="5"/>
        <v>47675</v>
      </c>
      <c r="J13" s="6">
        <f t="shared" si="1"/>
        <v>1954675</v>
      </c>
      <c r="K13" s="16"/>
      <c r="L13" s="8">
        <f t="shared" si="3"/>
        <v>23</v>
      </c>
      <c r="M13" s="6"/>
      <c r="N13" s="7">
        <f t="shared" si="4"/>
        <v>0</v>
      </c>
    </row>
    <row r="14" spans="1:14" x14ac:dyDescent="0.25">
      <c r="A14" s="5">
        <v>42629</v>
      </c>
      <c r="B14" s="1" t="s">
        <v>2</v>
      </c>
      <c r="C14" s="6">
        <v>183475</v>
      </c>
      <c r="D14" s="6">
        <v>3</v>
      </c>
      <c r="E14" s="13"/>
      <c r="F14" s="2">
        <v>3</v>
      </c>
      <c r="G14" s="2">
        <v>179</v>
      </c>
      <c r="H14" s="6">
        <f t="shared" si="0"/>
        <v>179000</v>
      </c>
      <c r="I14" s="6">
        <f t="shared" si="5"/>
        <v>4475</v>
      </c>
      <c r="J14" s="6">
        <f t="shared" si="1"/>
        <v>183475</v>
      </c>
      <c r="K14" s="16"/>
      <c r="L14" s="8">
        <f t="shared" si="3"/>
        <v>23</v>
      </c>
      <c r="M14" s="6"/>
      <c r="N14" s="7">
        <f t="shared" si="4"/>
        <v>0</v>
      </c>
    </row>
    <row r="15" spans="1:14" x14ac:dyDescent="0.25">
      <c r="A15" s="5">
        <v>42630</v>
      </c>
      <c r="B15" s="1" t="s">
        <v>2</v>
      </c>
      <c r="C15" s="6">
        <v>561700</v>
      </c>
      <c r="D15" s="6">
        <v>8</v>
      </c>
      <c r="E15" s="13"/>
      <c r="F15" s="2">
        <v>8</v>
      </c>
      <c r="G15" s="2">
        <v>548</v>
      </c>
      <c r="H15" s="6">
        <f t="shared" si="0"/>
        <v>548000</v>
      </c>
      <c r="I15" s="6">
        <f t="shared" si="5"/>
        <v>13700</v>
      </c>
      <c r="J15" s="6">
        <f t="shared" si="1"/>
        <v>561700</v>
      </c>
      <c r="K15" s="16"/>
      <c r="L15" s="8">
        <f t="shared" si="3"/>
        <v>23</v>
      </c>
      <c r="M15" s="6"/>
      <c r="N15" s="7">
        <f t="shared" si="4"/>
        <v>0</v>
      </c>
    </row>
    <row r="16" spans="1:14" x14ac:dyDescent="0.25">
      <c r="A16" s="5">
        <v>42632</v>
      </c>
      <c r="B16" s="1" t="s">
        <v>2</v>
      </c>
      <c r="C16" s="6">
        <v>823075</v>
      </c>
      <c r="D16" s="6">
        <v>12</v>
      </c>
      <c r="E16" s="13"/>
      <c r="F16" s="2">
        <v>12</v>
      </c>
      <c r="G16" s="2">
        <v>803</v>
      </c>
      <c r="H16" s="6">
        <f t="shared" si="0"/>
        <v>803000</v>
      </c>
      <c r="I16" s="6">
        <f t="shared" si="5"/>
        <v>20075</v>
      </c>
      <c r="J16" s="6">
        <f t="shared" si="1"/>
        <v>823075</v>
      </c>
      <c r="K16" s="16"/>
      <c r="L16" s="8">
        <f t="shared" si="3"/>
        <v>23</v>
      </c>
      <c r="M16" s="6"/>
      <c r="N16" s="7">
        <f t="shared" si="4"/>
        <v>0</v>
      </c>
    </row>
    <row r="17" spans="1:14" x14ac:dyDescent="0.25">
      <c r="A17" s="5">
        <v>42633</v>
      </c>
      <c r="B17" s="1" t="s">
        <v>2</v>
      </c>
      <c r="C17" s="6">
        <v>70725</v>
      </c>
      <c r="D17" s="6">
        <v>150</v>
      </c>
      <c r="E17" s="13"/>
      <c r="F17" s="2">
        <v>1</v>
      </c>
      <c r="G17" s="2">
        <v>69</v>
      </c>
      <c r="H17" s="6">
        <f t="shared" si="0"/>
        <v>69000</v>
      </c>
      <c r="I17" s="6">
        <f t="shared" si="5"/>
        <v>1725</v>
      </c>
      <c r="J17" s="6">
        <f t="shared" si="1"/>
        <v>70725</v>
      </c>
      <c r="K17" s="16"/>
      <c r="L17" s="8">
        <f t="shared" si="3"/>
        <v>172</v>
      </c>
      <c r="M17" s="6"/>
      <c r="N17" s="7">
        <f t="shared" si="4"/>
        <v>0</v>
      </c>
    </row>
    <row r="18" spans="1:14" x14ac:dyDescent="0.25">
      <c r="A18" s="5">
        <v>42636</v>
      </c>
      <c r="B18" s="1" t="s">
        <v>2</v>
      </c>
      <c r="C18" s="6">
        <v>1159275</v>
      </c>
      <c r="D18" s="6">
        <v>15</v>
      </c>
      <c r="E18" s="13"/>
      <c r="F18" s="2">
        <v>15</v>
      </c>
      <c r="G18" s="2">
        <v>1131</v>
      </c>
      <c r="H18" s="6">
        <f t="shared" si="0"/>
        <v>1131000</v>
      </c>
      <c r="I18" s="6">
        <f t="shared" si="5"/>
        <v>28275</v>
      </c>
      <c r="J18" s="6">
        <f t="shared" si="1"/>
        <v>1159275</v>
      </c>
      <c r="K18" s="16"/>
      <c r="L18" s="8">
        <f t="shared" si="3"/>
        <v>172</v>
      </c>
      <c r="M18" s="6"/>
      <c r="N18" s="7">
        <f t="shared" si="4"/>
        <v>0</v>
      </c>
    </row>
    <row r="19" spans="1:14" s="1" customFormat="1" x14ac:dyDescent="0.25">
      <c r="A19" s="5">
        <v>42646</v>
      </c>
      <c r="B19" s="1" t="s">
        <v>2</v>
      </c>
      <c r="C19" s="6">
        <v>1091250</v>
      </c>
      <c r="D19" s="6"/>
      <c r="E19" s="13"/>
      <c r="F19" s="2">
        <v>12</v>
      </c>
      <c r="G19" s="2">
        <v>970</v>
      </c>
      <c r="H19" s="6">
        <f>G19*1100</f>
        <v>1067000</v>
      </c>
      <c r="I19" s="6">
        <f t="shared" si="5"/>
        <v>24250</v>
      </c>
      <c r="J19" s="6">
        <f t="shared" si="1"/>
        <v>1091250</v>
      </c>
      <c r="K19" s="16"/>
      <c r="L19" s="8">
        <f t="shared" si="3"/>
        <v>160</v>
      </c>
      <c r="M19" s="6"/>
      <c r="N19" s="7">
        <f t="shared" si="4"/>
        <v>0</v>
      </c>
    </row>
    <row r="20" spans="1:14" s="1" customFormat="1" x14ac:dyDescent="0.25">
      <c r="A20" s="5">
        <v>42650</v>
      </c>
      <c r="B20" s="1" t="s">
        <v>2</v>
      </c>
      <c r="C20" s="6">
        <v>1167750</v>
      </c>
      <c r="D20" s="6"/>
      <c r="E20" s="13"/>
      <c r="F20" s="2">
        <v>14</v>
      </c>
      <c r="G20" s="2">
        <v>1038</v>
      </c>
      <c r="H20" s="6">
        <f t="shared" ref="H20:H26" si="6">G20*1100</f>
        <v>1141800</v>
      </c>
      <c r="I20" s="6">
        <f t="shared" si="5"/>
        <v>25950</v>
      </c>
      <c r="J20" s="6">
        <f t="shared" si="1"/>
        <v>1167750</v>
      </c>
      <c r="K20" s="16"/>
      <c r="L20" s="8">
        <f t="shared" si="3"/>
        <v>146</v>
      </c>
      <c r="M20" s="6"/>
      <c r="N20" s="7">
        <f t="shared" si="4"/>
        <v>0</v>
      </c>
    </row>
    <row r="21" spans="1:14" s="1" customFormat="1" x14ac:dyDescent="0.25">
      <c r="A21" s="5">
        <v>42650</v>
      </c>
      <c r="B21" s="1" t="s">
        <v>2</v>
      </c>
      <c r="C21" s="6">
        <v>492750</v>
      </c>
      <c r="D21" s="6"/>
      <c r="E21" s="13"/>
      <c r="F21" s="2">
        <v>6</v>
      </c>
      <c r="G21" s="2">
        <v>438</v>
      </c>
      <c r="H21" s="6">
        <f t="shared" si="6"/>
        <v>481800</v>
      </c>
      <c r="I21" s="6">
        <f t="shared" si="5"/>
        <v>10950</v>
      </c>
      <c r="J21" s="6">
        <f t="shared" si="1"/>
        <v>492750</v>
      </c>
      <c r="K21" s="16"/>
      <c r="L21" s="8">
        <f t="shared" si="3"/>
        <v>140</v>
      </c>
      <c r="M21" s="6"/>
      <c r="N21" s="7">
        <f t="shared" si="4"/>
        <v>0</v>
      </c>
    </row>
    <row r="22" spans="1:14" s="1" customFormat="1" x14ac:dyDescent="0.25">
      <c r="A22" s="5">
        <v>42651</v>
      </c>
      <c r="B22" s="1" t="s">
        <v>2</v>
      </c>
      <c r="C22" s="6">
        <v>900000</v>
      </c>
      <c r="D22" s="6"/>
      <c r="E22" s="13"/>
      <c r="F22" s="2">
        <v>12</v>
      </c>
      <c r="G22" s="2">
        <v>800</v>
      </c>
      <c r="H22" s="6">
        <f t="shared" si="6"/>
        <v>880000</v>
      </c>
      <c r="I22" s="6">
        <f t="shared" si="5"/>
        <v>20000</v>
      </c>
      <c r="J22" s="6">
        <f t="shared" si="1"/>
        <v>900000</v>
      </c>
      <c r="K22" s="16"/>
      <c r="L22" s="8">
        <f t="shared" si="3"/>
        <v>128</v>
      </c>
      <c r="M22" s="6"/>
      <c r="N22" s="7">
        <f t="shared" si="4"/>
        <v>0</v>
      </c>
    </row>
    <row r="23" spans="1:14" s="1" customFormat="1" x14ac:dyDescent="0.25">
      <c r="A23" s="5">
        <v>42655</v>
      </c>
      <c r="B23" s="1" t="s">
        <v>2</v>
      </c>
      <c r="C23" s="6">
        <v>757125</v>
      </c>
      <c r="D23" s="6"/>
      <c r="E23" s="13"/>
      <c r="F23" s="2">
        <v>10</v>
      </c>
      <c r="G23" s="2">
        <v>673</v>
      </c>
      <c r="H23" s="6">
        <f t="shared" si="6"/>
        <v>740300</v>
      </c>
      <c r="I23" s="6">
        <f t="shared" si="5"/>
        <v>16825</v>
      </c>
      <c r="J23" s="6">
        <f t="shared" si="1"/>
        <v>757125</v>
      </c>
      <c r="K23" s="16"/>
      <c r="L23" s="8">
        <f t="shared" si="3"/>
        <v>118</v>
      </c>
      <c r="M23" s="6"/>
      <c r="N23" s="7">
        <f t="shared" si="4"/>
        <v>0</v>
      </c>
    </row>
    <row r="24" spans="1:14" s="1" customFormat="1" x14ac:dyDescent="0.25">
      <c r="A24" s="5">
        <v>42656</v>
      </c>
      <c r="B24" s="1" t="s">
        <v>2</v>
      </c>
      <c r="C24" s="6">
        <v>1302750</v>
      </c>
      <c r="D24" s="6"/>
      <c r="E24" s="13"/>
      <c r="F24" s="2">
        <v>16</v>
      </c>
      <c r="G24" s="2">
        <v>1158</v>
      </c>
      <c r="H24" s="6">
        <f t="shared" si="6"/>
        <v>1273800</v>
      </c>
      <c r="I24" s="6">
        <f t="shared" si="5"/>
        <v>28950</v>
      </c>
      <c r="J24" s="6">
        <f t="shared" si="1"/>
        <v>1302750</v>
      </c>
      <c r="K24" s="16"/>
      <c r="L24" s="8">
        <f t="shared" si="3"/>
        <v>102</v>
      </c>
      <c r="M24" s="6"/>
      <c r="N24" s="7">
        <f t="shared" si="4"/>
        <v>0</v>
      </c>
    </row>
    <row r="25" spans="1:14" s="1" customFormat="1" x14ac:dyDescent="0.25">
      <c r="A25" s="5">
        <v>42658</v>
      </c>
      <c r="B25" s="1" t="s">
        <v>2</v>
      </c>
      <c r="C25" s="6">
        <v>553500</v>
      </c>
      <c r="D25" s="6"/>
      <c r="E25" s="13"/>
      <c r="F25" s="2">
        <v>7</v>
      </c>
      <c r="G25" s="2">
        <v>492</v>
      </c>
      <c r="H25" s="6">
        <f t="shared" si="6"/>
        <v>541200</v>
      </c>
      <c r="I25" s="6">
        <f t="shared" si="5"/>
        <v>12300</v>
      </c>
      <c r="J25" s="6">
        <f t="shared" si="1"/>
        <v>553500</v>
      </c>
      <c r="K25" s="16"/>
      <c r="L25" s="8">
        <f t="shared" si="3"/>
        <v>95</v>
      </c>
      <c r="M25" s="6"/>
      <c r="N25" s="7">
        <f t="shared" si="4"/>
        <v>0</v>
      </c>
    </row>
    <row r="26" spans="1:14" s="1" customFormat="1" x14ac:dyDescent="0.25">
      <c r="A26" s="5">
        <v>42662</v>
      </c>
      <c r="B26" s="1" t="s">
        <v>2</v>
      </c>
      <c r="C26" s="6">
        <v>1345000</v>
      </c>
      <c r="D26" s="6"/>
      <c r="E26" s="13"/>
      <c r="F26" s="2">
        <v>16</v>
      </c>
      <c r="G26" s="2">
        <v>1195</v>
      </c>
      <c r="H26" s="6">
        <f t="shared" si="6"/>
        <v>1314500</v>
      </c>
      <c r="I26" s="6">
        <f t="shared" si="5"/>
        <v>29875</v>
      </c>
      <c r="J26" s="6">
        <f t="shared" si="1"/>
        <v>1344375</v>
      </c>
      <c r="K26" s="16"/>
      <c r="L26" s="8">
        <f t="shared" si="3"/>
        <v>79</v>
      </c>
      <c r="M26" s="6"/>
      <c r="N26" s="7">
        <f t="shared" si="4"/>
        <v>625</v>
      </c>
    </row>
    <row r="27" spans="1:14" x14ac:dyDescent="0.25">
      <c r="A27" s="5">
        <v>42665</v>
      </c>
      <c r="B27" s="1" t="s">
        <v>13</v>
      </c>
      <c r="C27" s="6">
        <v>3000000</v>
      </c>
      <c r="D27" s="1"/>
      <c r="E27" s="13"/>
      <c r="F27" s="2"/>
      <c r="G27" s="2"/>
      <c r="H27" s="18">
        <f t="shared" ref="H27:H89" si="7">G27*1100</f>
        <v>0</v>
      </c>
      <c r="I27" s="18">
        <f t="shared" si="5"/>
        <v>0</v>
      </c>
      <c r="J27" s="18">
        <f t="shared" si="1"/>
        <v>0</v>
      </c>
      <c r="K27" s="16"/>
      <c r="L27" s="8">
        <f t="shared" si="3"/>
        <v>79</v>
      </c>
      <c r="M27" s="1"/>
      <c r="N27" s="7">
        <f t="shared" si="4"/>
        <v>3000625</v>
      </c>
    </row>
    <row r="28" spans="1:14" x14ac:dyDescent="0.25">
      <c r="A28" s="5">
        <v>42667</v>
      </c>
      <c r="B28" s="1" t="s">
        <v>75</v>
      </c>
      <c r="C28" s="6">
        <v>1000000</v>
      </c>
      <c r="D28" s="1"/>
      <c r="E28" s="13"/>
      <c r="F28" s="1"/>
      <c r="G28" s="1"/>
      <c r="H28" s="18">
        <f t="shared" si="7"/>
        <v>0</v>
      </c>
      <c r="I28" s="18">
        <f t="shared" si="5"/>
        <v>0</v>
      </c>
      <c r="J28" s="18">
        <f t="shared" si="1"/>
        <v>0</v>
      </c>
      <c r="K28" s="16"/>
      <c r="L28" s="8">
        <f t="shared" si="3"/>
        <v>79</v>
      </c>
      <c r="M28" s="1"/>
      <c r="N28" s="7">
        <f t="shared" si="4"/>
        <v>4000625</v>
      </c>
    </row>
    <row r="29" spans="1:14" x14ac:dyDescent="0.25">
      <c r="A29" s="5">
        <v>42669</v>
      </c>
      <c r="B29" s="1" t="s">
        <v>13</v>
      </c>
      <c r="C29" s="6">
        <v>1000000</v>
      </c>
      <c r="D29" s="1"/>
      <c r="E29" s="13"/>
      <c r="F29" s="2">
        <v>68</v>
      </c>
      <c r="G29" s="2">
        <v>5035</v>
      </c>
      <c r="H29" s="18">
        <f t="shared" si="7"/>
        <v>5538500</v>
      </c>
      <c r="I29" s="18">
        <f t="shared" si="5"/>
        <v>125875</v>
      </c>
      <c r="J29" s="18">
        <f t="shared" si="1"/>
        <v>5664375</v>
      </c>
      <c r="K29" s="16"/>
      <c r="L29" s="8">
        <f t="shared" si="3"/>
        <v>11</v>
      </c>
      <c r="M29" s="18">
        <v>40500</v>
      </c>
      <c r="N29" s="7">
        <f t="shared" si="4"/>
        <v>-623250</v>
      </c>
    </row>
    <row r="30" spans="1:14" x14ac:dyDescent="0.25">
      <c r="A30" s="5">
        <v>42670</v>
      </c>
      <c r="B30" s="1" t="s">
        <v>13</v>
      </c>
      <c r="C30" s="6">
        <v>623250</v>
      </c>
      <c r="D30" s="1"/>
      <c r="E30" s="13"/>
      <c r="F30" s="2"/>
      <c r="G30" s="2"/>
      <c r="H30" s="18">
        <f t="shared" si="7"/>
        <v>0</v>
      </c>
      <c r="I30" s="18">
        <f t="shared" si="5"/>
        <v>0</v>
      </c>
      <c r="J30" s="18">
        <f t="shared" si="1"/>
        <v>0</v>
      </c>
      <c r="K30" s="16"/>
      <c r="L30" s="8">
        <f t="shared" si="3"/>
        <v>11</v>
      </c>
      <c r="M30" s="1"/>
      <c r="N30" s="7">
        <f t="shared" si="4"/>
        <v>0</v>
      </c>
    </row>
    <row r="31" spans="1:14" x14ac:dyDescent="0.25">
      <c r="A31" s="5">
        <v>42671</v>
      </c>
      <c r="B31" s="1" t="s">
        <v>2</v>
      </c>
      <c r="C31" s="6">
        <v>354375</v>
      </c>
      <c r="D31" s="2">
        <v>50</v>
      </c>
      <c r="E31" s="13"/>
      <c r="F31" s="2">
        <v>4</v>
      </c>
      <c r="G31" s="2">
        <v>315</v>
      </c>
      <c r="H31" s="18">
        <f t="shared" si="7"/>
        <v>346500</v>
      </c>
      <c r="I31" s="18">
        <f t="shared" si="5"/>
        <v>7875</v>
      </c>
      <c r="J31" s="18">
        <f t="shared" si="1"/>
        <v>354375</v>
      </c>
      <c r="K31" s="16"/>
      <c r="L31" s="8">
        <f t="shared" si="3"/>
        <v>57</v>
      </c>
      <c r="M31" s="1"/>
      <c r="N31" s="7">
        <f t="shared" si="4"/>
        <v>0</v>
      </c>
    </row>
    <row r="32" spans="1:14" x14ac:dyDescent="0.25">
      <c r="A32" s="5">
        <v>42673</v>
      </c>
      <c r="B32" s="1" t="s">
        <v>2</v>
      </c>
      <c r="C32" s="6">
        <v>1667250</v>
      </c>
      <c r="D32" s="1"/>
      <c r="E32" s="13"/>
      <c r="F32" s="2">
        <v>21</v>
      </c>
      <c r="G32" s="2">
        <v>1482</v>
      </c>
      <c r="H32" s="18">
        <f t="shared" si="7"/>
        <v>1630200</v>
      </c>
      <c r="I32" s="18">
        <f t="shared" si="5"/>
        <v>37050</v>
      </c>
      <c r="J32" s="18">
        <f t="shared" si="1"/>
        <v>1667250</v>
      </c>
      <c r="K32" s="16"/>
      <c r="L32" s="8">
        <f t="shared" si="3"/>
        <v>36</v>
      </c>
      <c r="M32" s="1"/>
      <c r="N32" s="7">
        <f t="shared" si="4"/>
        <v>0</v>
      </c>
    </row>
    <row r="33" spans="1:17" x14ac:dyDescent="0.25">
      <c r="A33" s="5">
        <v>42674</v>
      </c>
      <c r="B33" s="1" t="s">
        <v>2</v>
      </c>
      <c r="C33" s="6">
        <v>383625</v>
      </c>
      <c r="D33" s="1"/>
      <c r="E33" s="13"/>
      <c r="F33" s="2">
        <v>5</v>
      </c>
      <c r="G33" s="2">
        <v>341</v>
      </c>
      <c r="H33" s="18">
        <f t="shared" si="7"/>
        <v>375100</v>
      </c>
      <c r="I33" s="18">
        <f t="shared" si="5"/>
        <v>8525</v>
      </c>
      <c r="J33" s="18">
        <f t="shared" si="1"/>
        <v>383625</v>
      </c>
      <c r="K33" s="16"/>
      <c r="L33" s="8">
        <f t="shared" si="3"/>
        <v>31</v>
      </c>
      <c r="M33" s="1"/>
      <c r="N33" s="7">
        <f t="shared" si="4"/>
        <v>0</v>
      </c>
    </row>
    <row r="34" spans="1:17" x14ac:dyDescent="0.25">
      <c r="A34" s="5">
        <v>42675</v>
      </c>
      <c r="B34" s="1" t="s">
        <v>2</v>
      </c>
      <c r="C34" s="6">
        <v>497250</v>
      </c>
      <c r="D34" s="1"/>
      <c r="E34" s="13"/>
      <c r="F34" s="2">
        <v>6</v>
      </c>
      <c r="G34" s="2">
        <v>442</v>
      </c>
      <c r="H34" s="18">
        <f t="shared" si="7"/>
        <v>486200</v>
      </c>
      <c r="I34" s="18">
        <f t="shared" si="5"/>
        <v>11050</v>
      </c>
      <c r="J34" s="18">
        <f t="shared" si="1"/>
        <v>497250</v>
      </c>
      <c r="K34" s="16"/>
      <c r="L34" s="8">
        <f t="shared" si="3"/>
        <v>25</v>
      </c>
      <c r="M34" s="1"/>
      <c r="N34" s="7">
        <f t="shared" si="4"/>
        <v>0</v>
      </c>
    </row>
    <row r="35" spans="1:17" x14ac:dyDescent="0.25">
      <c r="A35" s="5">
        <v>42677</v>
      </c>
      <c r="B35" s="1" t="s">
        <v>33</v>
      </c>
      <c r="C35" s="6">
        <v>2000000</v>
      </c>
      <c r="D35" s="1"/>
      <c r="E35" s="13"/>
      <c r="F35" s="2"/>
      <c r="G35" s="2"/>
      <c r="H35" s="18">
        <f t="shared" si="7"/>
        <v>0</v>
      </c>
      <c r="I35" s="18">
        <f t="shared" si="5"/>
        <v>0</v>
      </c>
      <c r="J35" s="18">
        <f t="shared" si="1"/>
        <v>0</v>
      </c>
      <c r="K35" s="16"/>
      <c r="L35" s="8">
        <f t="shared" si="3"/>
        <v>25</v>
      </c>
      <c r="M35" s="1"/>
      <c r="N35" s="7">
        <f t="shared" si="4"/>
        <v>2000000</v>
      </c>
    </row>
    <row r="36" spans="1:17" x14ac:dyDescent="0.25">
      <c r="A36" s="5">
        <v>42679</v>
      </c>
      <c r="B36" s="1" t="s">
        <v>13</v>
      </c>
      <c r="C36" s="6">
        <v>2000000</v>
      </c>
      <c r="D36" s="1"/>
      <c r="E36" s="13"/>
      <c r="F36" s="2"/>
      <c r="G36" s="2"/>
      <c r="H36" s="18">
        <f t="shared" si="7"/>
        <v>0</v>
      </c>
      <c r="I36" s="18">
        <f t="shared" si="5"/>
        <v>0</v>
      </c>
      <c r="J36" s="18">
        <f t="shared" si="1"/>
        <v>0</v>
      </c>
      <c r="K36" s="16"/>
      <c r="L36" s="8">
        <f t="shared" si="3"/>
        <v>25</v>
      </c>
      <c r="M36" s="1"/>
      <c r="N36" s="7">
        <f t="shared" si="4"/>
        <v>4000000</v>
      </c>
    </row>
    <row r="37" spans="1:17" x14ac:dyDescent="0.25">
      <c r="A37" s="5">
        <v>42680</v>
      </c>
      <c r="B37" s="1"/>
      <c r="C37" s="6">
        <v>580500</v>
      </c>
      <c r="D37" s="1"/>
      <c r="E37" s="13"/>
      <c r="F37" s="2">
        <v>7</v>
      </c>
      <c r="G37" s="88">
        <v>516</v>
      </c>
      <c r="H37" s="18">
        <f t="shared" si="7"/>
        <v>567600</v>
      </c>
      <c r="I37" s="18">
        <f t="shared" si="5"/>
        <v>12900</v>
      </c>
      <c r="J37" s="18">
        <f t="shared" si="1"/>
        <v>580500</v>
      </c>
      <c r="K37" s="16"/>
      <c r="L37" s="8">
        <f t="shared" si="3"/>
        <v>18</v>
      </c>
      <c r="M37" s="18">
        <v>20250</v>
      </c>
      <c r="N37" s="7">
        <f t="shared" si="4"/>
        <v>4020250</v>
      </c>
    </row>
    <row r="38" spans="1:17" x14ac:dyDescent="0.25">
      <c r="A38" s="5">
        <v>42682</v>
      </c>
      <c r="B38" s="1" t="s">
        <v>13</v>
      </c>
      <c r="C38" s="6">
        <v>1500000</v>
      </c>
      <c r="D38" s="2">
        <v>50</v>
      </c>
      <c r="E38" s="13"/>
      <c r="F38" s="2">
        <v>60</v>
      </c>
      <c r="G38" s="88">
        <v>5308</v>
      </c>
      <c r="H38" s="18">
        <f t="shared" si="7"/>
        <v>5838800</v>
      </c>
      <c r="I38" s="18">
        <f t="shared" si="5"/>
        <v>132700</v>
      </c>
      <c r="J38" s="18">
        <f t="shared" si="1"/>
        <v>5971500</v>
      </c>
      <c r="K38" s="16"/>
      <c r="L38" s="8">
        <f t="shared" si="3"/>
        <v>8</v>
      </c>
      <c r="M38" s="18">
        <v>20250</v>
      </c>
      <c r="N38" s="7">
        <f t="shared" si="4"/>
        <v>-431000</v>
      </c>
    </row>
    <row r="39" spans="1:17" x14ac:dyDescent="0.25">
      <c r="A39" s="5">
        <v>42684</v>
      </c>
      <c r="B39" s="1" t="s">
        <v>132</v>
      </c>
      <c r="C39" s="6">
        <v>3000000</v>
      </c>
      <c r="E39" s="13"/>
      <c r="F39" s="2">
        <v>38</v>
      </c>
      <c r="G39" s="88">
        <v>2385</v>
      </c>
      <c r="H39" s="18">
        <f t="shared" si="7"/>
        <v>2623500</v>
      </c>
      <c r="I39" s="18">
        <f t="shared" si="5"/>
        <v>59625</v>
      </c>
      <c r="J39" s="18">
        <f t="shared" si="1"/>
        <v>2683125</v>
      </c>
      <c r="K39" s="16"/>
      <c r="L39" s="8">
        <f t="shared" si="3"/>
        <v>-30</v>
      </c>
      <c r="M39" s="18">
        <v>20250</v>
      </c>
      <c r="N39" s="7">
        <f t="shared" si="4"/>
        <v>-93875</v>
      </c>
    </row>
    <row r="40" spans="1:17" x14ac:dyDescent="0.25">
      <c r="A40" s="5">
        <v>42691</v>
      </c>
      <c r="B40" s="1" t="s">
        <v>2</v>
      </c>
      <c r="C40" s="6">
        <v>3395000</v>
      </c>
      <c r="E40" s="13"/>
      <c r="F40" s="2">
        <v>40</v>
      </c>
      <c r="G40" s="88">
        <v>2952</v>
      </c>
      <c r="H40" s="18">
        <f t="shared" si="7"/>
        <v>3247200</v>
      </c>
      <c r="I40" s="18">
        <f t="shared" si="5"/>
        <v>73800</v>
      </c>
      <c r="J40" s="18">
        <f t="shared" si="1"/>
        <v>3321000</v>
      </c>
      <c r="K40" s="16"/>
      <c r="L40" s="8">
        <f t="shared" si="3"/>
        <v>-70</v>
      </c>
      <c r="M40" s="18">
        <v>20250</v>
      </c>
      <c r="N40" s="7">
        <f t="shared" si="4"/>
        <v>375</v>
      </c>
      <c r="Q40" s="8"/>
    </row>
    <row r="41" spans="1:17" x14ac:dyDescent="0.25">
      <c r="A41" s="2"/>
      <c r="C41" s="6">
        <v>452250</v>
      </c>
      <c r="E41" s="13"/>
      <c r="F41" s="2">
        <v>6</v>
      </c>
      <c r="G41" s="2">
        <v>402</v>
      </c>
      <c r="H41" s="18">
        <f t="shared" si="7"/>
        <v>442200</v>
      </c>
      <c r="I41" s="18">
        <f t="shared" si="5"/>
        <v>10050</v>
      </c>
      <c r="J41" s="18">
        <f t="shared" si="1"/>
        <v>452250</v>
      </c>
      <c r="K41" s="16"/>
      <c r="L41" s="8">
        <f t="shared" si="3"/>
        <v>-76</v>
      </c>
      <c r="M41" s="18"/>
      <c r="N41" s="7">
        <f t="shared" si="4"/>
        <v>375</v>
      </c>
    </row>
    <row r="42" spans="1:17" x14ac:dyDescent="0.25">
      <c r="C42" s="6">
        <v>236250</v>
      </c>
      <c r="E42" s="13"/>
      <c r="F42" s="2">
        <v>3</v>
      </c>
      <c r="G42" s="2">
        <v>210</v>
      </c>
      <c r="H42" s="18">
        <f t="shared" si="7"/>
        <v>231000</v>
      </c>
      <c r="I42" s="18">
        <f t="shared" si="5"/>
        <v>5250</v>
      </c>
      <c r="J42" s="18">
        <f t="shared" si="1"/>
        <v>236250</v>
      </c>
      <c r="K42" s="16"/>
      <c r="L42" s="8">
        <f t="shared" si="3"/>
        <v>-79</v>
      </c>
      <c r="M42" s="18"/>
      <c r="N42" s="7">
        <f t="shared" si="4"/>
        <v>375</v>
      </c>
    </row>
    <row r="43" spans="1:17" x14ac:dyDescent="0.25">
      <c r="C43" s="6">
        <v>478700</v>
      </c>
      <c r="E43" s="13"/>
      <c r="F43" s="2">
        <v>6</v>
      </c>
      <c r="G43" s="2">
        <v>417</v>
      </c>
      <c r="H43" s="18">
        <f t="shared" si="7"/>
        <v>458700</v>
      </c>
      <c r="I43" s="18">
        <f t="shared" si="5"/>
        <v>10425</v>
      </c>
      <c r="J43" s="18">
        <f t="shared" si="1"/>
        <v>469125</v>
      </c>
      <c r="K43" s="16"/>
      <c r="L43" s="8">
        <f t="shared" si="3"/>
        <v>-85</v>
      </c>
      <c r="N43" s="7">
        <f t="shared" si="4"/>
        <v>9950</v>
      </c>
      <c r="Q43" s="8"/>
    </row>
    <row r="44" spans="1:17" x14ac:dyDescent="0.25">
      <c r="A44" s="11">
        <v>42700</v>
      </c>
      <c r="B44" s="1" t="s">
        <v>21</v>
      </c>
      <c r="C44" s="6">
        <v>4000000</v>
      </c>
      <c r="E44" s="13"/>
      <c r="F44" s="2">
        <v>22</v>
      </c>
      <c r="G44" s="2">
        <v>1757</v>
      </c>
      <c r="H44" s="18">
        <f t="shared" si="7"/>
        <v>1932700</v>
      </c>
      <c r="I44" s="18">
        <f t="shared" si="5"/>
        <v>43925</v>
      </c>
      <c r="J44" s="18">
        <f t="shared" si="1"/>
        <v>1976625</v>
      </c>
      <c r="K44" s="16"/>
      <c r="L44" s="8">
        <f t="shared" si="3"/>
        <v>-107</v>
      </c>
      <c r="N44" s="7">
        <f t="shared" si="4"/>
        <v>2033325</v>
      </c>
    </row>
    <row r="45" spans="1:17" x14ac:dyDescent="0.25">
      <c r="A45" s="11">
        <v>42711</v>
      </c>
      <c r="B45" s="1" t="s">
        <v>2</v>
      </c>
      <c r="C45" s="6">
        <v>1337000</v>
      </c>
      <c r="E45" s="13"/>
      <c r="F45" s="2">
        <v>41</v>
      </c>
      <c r="G45" s="2">
        <v>3014</v>
      </c>
      <c r="H45" s="18">
        <f t="shared" si="7"/>
        <v>3315400</v>
      </c>
      <c r="I45" s="18">
        <f t="shared" si="5"/>
        <v>75350</v>
      </c>
      <c r="J45" s="18">
        <f t="shared" si="1"/>
        <v>3390750</v>
      </c>
      <c r="K45" s="16"/>
      <c r="L45" s="8">
        <f t="shared" si="3"/>
        <v>-148</v>
      </c>
      <c r="M45">
        <v>20250</v>
      </c>
      <c r="N45" s="7">
        <f t="shared" si="4"/>
        <v>-175</v>
      </c>
    </row>
    <row r="46" spans="1:17" x14ac:dyDescent="0.25">
      <c r="A46" s="11">
        <v>42713</v>
      </c>
      <c r="B46" s="1" t="s">
        <v>2</v>
      </c>
      <c r="C46" s="6">
        <v>1143000</v>
      </c>
      <c r="E46" s="13"/>
      <c r="F46" s="2">
        <v>12</v>
      </c>
      <c r="G46" s="2">
        <v>1016</v>
      </c>
      <c r="H46" s="18">
        <f t="shared" si="7"/>
        <v>1117600</v>
      </c>
      <c r="I46" s="18">
        <f t="shared" si="5"/>
        <v>25400</v>
      </c>
      <c r="J46" s="18">
        <f t="shared" si="1"/>
        <v>1143000</v>
      </c>
      <c r="K46" s="16"/>
      <c r="L46" s="8">
        <f t="shared" si="3"/>
        <v>-160</v>
      </c>
      <c r="N46" s="7">
        <f t="shared" si="4"/>
        <v>-175</v>
      </c>
    </row>
    <row r="47" spans="1:17" x14ac:dyDescent="0.25">
      <c r="A47" s="11">
        <v>42717</v>
      </c>
      <c r="B47" s="1" t="s">
        <v>46</v>
      </c>
      <c r="C47" s="6">
        <v>1000000</v>
      </c>
      <c r="E47" s="13"/>
      <c r="F47" s="2">
        <v>16</v>
      </c>
      <c r="G47" s="2">
        <v>1263</v>
      </c>
      <c r="H47" s="18">
        <f t="shared" si="7"/>
        <v>1389300</v>
      </c>
      <c r="I47" s="18">
        <f t="shared" si="5"/>
        <v>31575</v>
      </c>
      <c r="J47" s="18">
        <f t="shared" si="1"/>
        <v>1420875</v>
      </c>
      <c r="K47" s="16"/>
      <c r="L47" s="8">
        <f t="shared" si="3"/>
        <v>-176</v>
      </c>
      <c r="N47" s="7">
        <f t="shared" si="4"/>
        <v>-421050</v>
      </c>
    </row>
    <row r="48" spans="1:17" x14ac:dyDescent="0.25">
      <c r="C48" s="6">
        <v>1421000</v>
      </c>
      <c r="E48" s="13"/>
      <c r="H48" s="18">
        <f t="shared" si="7"/>
        <v>0</v>
      </c>
      <c r="I48" s="18">
        <f t="shared" si="5"/>
        <v>0</v>
      </c>
      <c r="J48" s="18">
        <f t="shared" si="1"/>
        <v>0</v>
      </c>
      <c r="K48" s="16"/>
      <c r="L48" s="8">
        <f t="shared" si="3"/>
        <v>-176</v>
      </c>
      <c r="N48" s="7">
        <f t="shared" si="4"/>
        <v>999950</v>
      </c>
    </row>
    <row r="49" spans="5:14" x14ac:dyDescent="0.25">
      <c r="E49" s="13"/>
      <c r="H49" s="18">
        <f t="shared" si="7"/>
        <v>0</v>
      </c>
      <c r="I49" s="18">
        <f t="shared" si="5"/>
        <v>0</v>
      </c>
      <c r="J49" s="18">
        <f t="shared" si="1"/>
        <v>0</v>
      </c>
      <c r="K49" s="16"/>
      <c r="L49" s="8">
        <f t="shared" si="3"/>
        <v>-176</v>
      </c>
      <c r="N49" s="7">
        <f t="shared" si="4"/>
        <v>999950</v>
      </c>
    </row>
    <row r="50" spans="5:14" x14ac:dyDescent="0.25">
      <c r="E50" s="13"/>
      <c r="H50" s="18">
        <f t="shared" si="7"/>
        <v>0</v>
      </c>
      <c r="I50" s="18">
        <f t="shared" si="5"/>
        <v>0</v>
      </c>
      <c r="J50" s="18">
        <f t="shared" si="1"/>
        <v>0</v>
      </c>
      <c r="K50" s="16"/>
      <c r="L50" s="8">
        <f t="shared" si="3"/>
        <v>-176</v>
      </c>
      <c r="N50" s="7">
        <f t="shared" si="4"/>
        <v>999950</v>
      </c>
    </row>
    <row r="51" spans="5:14" x14ac:dyDescent="0.25">
      <c r="E51" s="13"/>
      <c r="H51" s="18">
        <f t="shared" si="7"/>
        <v>0</v>
      </c>
      <c r="I51" s="18">
        <f t="shared" si="5"/>
        <v>0</v>
      </c>
      <c r="J51" s="18">
        <f t="shared" si="1"/>
        <v>0</v>
      </c>
      <c r="K51" s="16"/>
      <c r="L51" s="8">
        <f t="shared" si="3"/>
        <v>-176</v>
      </c>
      <c r="N51" s="7">
        <f t="shared" si="4"/>
        <v>999950</v>
      </c>
    </row>
    <row r="52" spans="5:14" x14ac:dyDescent="0.25">
      <c r="E52" s="13"/>
      <c r="H52" s="18">
        <f t="shared" si="7"/>
        <v>0</v>
      </c>
      <c r="I52" s="18">
        <f t="shared" si="5"/>
        <v>0</v>
      </c>
      <c r="J52" s="18">
        <f t="shared" si="1"/>
        <v>0</v>
      </c>
      <c r="K52" s="16"/>
      <c r="L52" s="8">
        <f t="shared" si="3"/>
        <v>-176</v>
      </c>
      <c r="N52" s="7">
        <f t="shared" si="4"/>
        <v>999950</v>
      </c>
    </row>
    <row r="53" spans="5:14" x14ac:dyDescent="0.25">
      <c r="E53" s="13"/>
      <c r="H53" s="18">
        <f t="shared" si="7"/>
        <v>0</v>
      </c>
      <c r="I53" s="18">
        <f t="shared" si="5"/>
        <v>0</v>
      </c>
      <c r="J53" s="18">
        <f t="shared" si="1"/>
        <v>0</v>
      </c>
      <c r="K53" s="16"/>
      <c r="L53" s="8">
        <f t="shared" si="3"/>
        <v>-176</v>
      </c>
      <c r="N53" s="7">
        <f t="shared" si="4"/>
        <v>999950</v>
      </c>
    </row>
    <row r="54" spans="5:14" x14ac:dyDescent="0.25">
      <c r="E54" s="13"/>
      <c r="H54" s="18">
        <f t="shared" si="7"/>
        <v>0</v>
      </c>
      <c r="I54" s="18">
        <f t="shared" si="5"/>
        <v>0</v>
      </c>
      <c r="J54" s="18">
        <f t="shared" si="1"/>
        <v>0</v>
      </c>
      <c r="K54" s="16"/>
      <c r="L54" s="8">
        <f t="shared" si="3"/>
        <v>-176</v>
      </c>
      <c r="N54" s="7">
        <f t="shared" si="4"/>
        <v>999950</v>
      </c>
    </row>
    <row r="55" spans="5:14" x14ac:dyDescent="0.25">
      <c r="E55" s="13"/>
      <c r="H55" s="18">
        <f t="shared" si="7"/>
        <v>0</v>
      </c>
      <c r="I55" s="18">
        <f t="shared" si="5"/>
        <v>0</v>
      </c>
      <c r="J55" s="18">
        <f t="shared" si="1"/>
        <v>0</v>
      </c>
      <c r="K55" s="16"/>
      <c r="L55" s="8">
        <f t="shared" si="3"/>
        <v>-176</v>
      </c>
      <c r="N55" s="7">
        <f t="shared" si="4"/>
        <v>999950</v>
      </c>
    </row>
    <row r="56" spans="5:14" x14ac:dyDescent="0.25">
      <c r="E56" s="13"/>
      <c r="H56" s="18">
        <f t="shared" si="7"/>
        <v>0</v>
      </c>
      <c r="I56" s="18">
        <f t="shared" si="5"/>
        <v>0</v>
      </c>
      <c r="J56" s="18">
        <f t="shared" si="1"/>
        <v>0</v>
      </c>
      <c r="K56" s="16"/>
      <c r="L56" s="8">
        <f t="shared" si="3"/>
        <v>-176</v>
      </c>
      <c r="N56" s="7">
        <f t="shared" si="4"/>
        <v>999950</v>
      </c>
    </row>
    <row r="57" spans="5:14" x14ac:dyDescent="0.25">
      <c r="E57" s="13"/>
      <c r="H57" s="18">
        <f t="shared" si="7"/>
        <v>0</v>
      </c>
      <c r="I57" s="18">
        <f t="shared" si="5"/>
        <v>0</v>
      </c>
      <c r="J57" s="18">
        <f t="shared" si="1"/>
        <v>0</v>
      </c>
      <c r="K57" s="16"/>
      <c r="L57" s="8">
        <f t="shared" si="3"/>
        <v>-176</v>
      </c>
      <c r="N57" s="7">
        <f t="shared" si="4"/>
        <v>999950</v>
      </c>
    </row>
    <row r="58" spans="5:14" x14ac:dyDescent="0.25">
      <c r="E58" s="13"/>
      <c r="H58" s="18">
        <f t="shared" si="7"/>
        <v>0</v>
      </c>
      <c r="I58" s="18">
        <f t="shared" si="5"/>
        <v>0</v>
      </c>
      <c r="J58" s="18">
        <f t="shared" si="1"/>
        <v>0</v>
      </c>
      <c r="K58" s="16"/>
      <c r="L58" s="8">
        <f t="shared" si="3"/>
        <v>-176</v>
      </c>
      <c r="N58" s="7">
        <f t="shared" si="4"/>
        <v>999950</v>
      </c>
    </row>
    <row r="59" spans="5:14" x14ac:dyDescent="0.25">
      <c r="E59" s="13"/>
      <c r="H59" s="18">
        <f t="shared" si="7"/>
        <v>0</v>
      </c>
      <c r="I59" s="18">
        <f t="shared" si="5"/>
        <v>0</v>
      </c>
      <c r="J59" s="18">
        <f t="shared" si="1"/>
        <v>0</v>
      </c>
      <c r="K59" s="16"/>
      <c r="L59" s="8">
        <f t="shared" si="3"/>
        <v>-176</v>
      </c>
      <c r="N59" s="7">
        <f t="shared" si="4"/>
        <v>999950</v>
      </c>
    </row>
    <row r="60" spans="5:14" x14ac:dyDescent="0.25">
      <c r="E60" s="13"/>
      <c r="H60" s="18">
        <f t="shared" si="7"/>
        <v>0</v>
      </c>
      <c r="I60" s="18">
        <f t="shared" si="5"/>
        <v>0</v>
      </c>
      <c r="J60" s="18">
        <f t="shared" si="1"/>
        <v>0</v>
      </c>
      <c r="K60" s="16"/>
      <c r="L60" s="8">
        <f t="shared" si="3"/>
        <v>-176</v>
      </c>
      <c r="N60" s="7">
        <f t="shared" si="4"/>
        <v>999950</v>
      </c>
    </row>
    <row r="61" spans="5:14" x14ac:dyDescent="0.25">
      <c r="E61" s="13"/>
      <c r="H61" s="18">
        <f t="shared" si="7"/>
        <v>0</v>
      </c>
      <c r="I61" s="18">
        <f t="shared" si="5"/>
        <v>0</v>
      </c>
      <c r="J61" s="18">
        <f t="shared" si="1"/>
        <v>0</v>
      </c>
      <c r="K61" s="16"/>
      <c r="L61" s="8">
        <f t="shared" si="3"/>
        <v>-176</v>
      </c>
      <c r="N61" s="7">
        <f t="shared" si="4"/>
        <v>999950</v>
      </c>
    </row>
    <row r="62" spans="5:14" x14ac:dyDescent="0.25">
      <c r="E62" s="13"/>
      <c r="H62" s="18">
        <f t="shared" si="7"/>
        <v>0</v>
      </c>
      <c r="I62" s="18">
        <f t="shared" si="5"/>
        <v>0</v>
      </c>
      <c r="J62" s="18">
        <f t="shared" si="1"/>
        <v>0</v>
      </c>
      <c r="K62" s="16"/>
      <c r="L62" s="8">
        <f t="shared" si="3"/>
        <v>-176</v>
      </c>
      <c r="N62" s="7">
        <f t="shared" si="4"/>
        <v>999950</v>
      </c>
    </row>
    <row r="63" spans="5:14" x14ac:dyDescent="0.25">
      <c r="E63" s="13"/>
      <c r="H63" s="18">
        <f t="shared" si="7"/>
        <v>0</v>
      </c>
      <c r="I63" s="18">
        <f t="shared" si="5"/>
        <v>0</v>
      </c>
      <c r="J63" s="18">
        <f t="shared" si="1"/>
        <v>0</v>
      </c>
      <c r="K63" s="16"/>
      <c r="L63" s="8">
        <f t="shared" si="3"/>
        <v>-176</v>
      </c>
      <c r="N63" s="7">
        <f t="shared" si="4"/>
        <v>999950</v>
      </c>
    </row>
    <row r="64" spans="5:14" x14ac:dyDescent="0.25">
      <c r="E64" s="13"/>
      <c r="H64" s="18">
        <f t="shared" si="7"/>
        <v>0</v>
      </c>
      <c r="I64" s="18">
        <f t="shared" si="5"/>
        <v>0</v>
      </c>
      <c r="J64" s="18">
        <f t="shared" si="1"/>
        <v>0</v>
      </c>
      <c r="K64" s="16"/>
      <c r="L64" s="8">
        <f t="shared" si="3"/>
        <v>-176</v>
      </c>
      <c r="N64" s="7">
        <f t="shared" si="4"/>
        <v>999950</v>
      </c>
    </row>
    <row r="65" spans="5:14" x14ac:dyDescent="0.25">
      <c r="E65" s="13"/>
      <c r="H65" s="18">
        <f t="shared" si="7"/>
        <v>0</v>
      </c>
      <c r="I65" s="18">
        <f t="shared" si="5"/>
        <v>0</v>
      </c>
      <c r="J65" s="18">
        <f t="shared" si="1"/>
        <v>0</v>
      </c>
      <c r="K65" s="16"/>
      <c r="L65" s="8">
        <f t="shared" si="3"/>
        <v>-176</v>
      </c>
      <c r="N65" s="7">
        <f t="shared" si="4"/>
        <v>999950</v>
      </c>
    </row>
    <row r="66" spans="5:14" x14ac:dyDescent="0.25">
      <c r="E66" s="13"/>
      <c r="H66" s="18">
        <f t="shared" si="7"/>
        <v>0</v>
      </c>
      <c r="I66" s="18">
        <f t="shared" si="5"/>
        <v>0</v>
      </c>
      <c r="J66" s="18">
        <f t="shared" si="1"/>
        <v>0</v>
      </c>
      <c r="K66" s="16"/>
      <c r="L66" s="8">
        <f t="shared" si="3"/>
        <v>-176</v>
      </c>
      <c r="N66" s="7">
        <f t="shared" si="4"/>
        <v>999950</v>
      </c>
    </row>
    <row r="67" spans="5:14" x14ac:dyDescent="0.25">
      <c r="E67" s="13"/>
      <c r="H67" s="18">
        <f t="shared" si="7"/>
        <v>0</v>
      </c>
      <c r="I67" s="18">
        <f t="shared" si="5"/>
        <v>0</v>
      </c>
      <c r="J67" s="18">
        <f t="shared" si="1"/>
        <v>0</v>
      </c>
      <c r="K67" s="16"/>
      <c r="L67" s="8">
        <f t="shared" si="3"/>
        <v>-176</v>
      </c>
      <c r="N67" s="7">
        <f t="shared" si="4"/>
        <v>999950</v>
      </c>
    </row>
    <row r="68" spans="5:14" x14ac:dyDescent="0.25">
      <c r="E68" s="13"/>
      <c r="H68" s="18">
        <f t="shared" si="7"/>
        <v>0</v>
      </c>
      <c r="I68" s="18">
        <f t="shared" si="5"/>
        <v>0</v>
      </c>
      <c r="J68" s="18">
        <f t="shared" ref="J68:J131" si="8">H68+I68</f>
        <v>0</v>
      </c>
      <c r="K68" s="16"/>
      <c r="L68" s="8">
        <f t="shared" si="3"/>
        <v>-176</v>
      </c>
      <c r="N68" s="7">
        <f t="shared" si="4"/>
        <v>999950</v>
      </c>
    </row>
    <row r="69" spans="5:14" x14ac:dyDescent="0.25">
      <c r="E69" s="13"/>
      <c r="H69" s="18">
        <f t="shared" si="7"/>
        <v>0</v>
      </c>
      <c r="I69" s="18">
        <f t="shared" si="5"/>
        <v>0</v>
      </c>
      <c r="J69" s="18">
        <f t="shared" si="8"/>
        <v>0</v>
      </c>
      <c r="K69" s="16"/>
      <c r="L69" s="8">
        <f t="shared" ref="L69:L131" si="9">L68+D69-F69</f>
        <v>-176</v>
      </c>
      <c r="N69" s="7">
        <f t="shared" ref="N69:N84" si="10">N68+C69-J69+M69</f>
        <v>999950</v>
      </c>
    </row>
    <row r="70" spans="5:14" x14ac:dyDescent="0.25">
      <c r="E70" s="13"/>
      <c r="H70" s="18">
        <f t="shared" si="7"/>
        <v>0</v>
      </c>
      <c r="I70" s="18">
        <f t="shared" si="5"/>
        <v>0</v>
      </c>
      <c r="J70" s="18">
        <f t="shared" si="8"/>
        <v>0</v>
      </c>
      <c r="K70" s="16"/>
      <c r="L70" s="8">
        <f t="shared" si="9"/>
        <v>-176</v>
      </c>
      <c r="N70" s="7">
        <f t="shared" si="10"/>
        <v>999950</v>
      </c>
    </row>
    <row r="71" spans="5:14" x14ac:dyDescent="0.25">
      <c r="E71" s="13"/>
      <c r="H71" s="18">
        <f t="shared" si="7"/>
        <v>0</v>
      </c>
      <c r="I71" s="18">
        <f t="shared" si="5"/>
        <v>0</v>
      </c>
      <c r="J71" s="18">
        <f t="shared" si="8"/>
        <v>0</v>
      </c>
      <c r="K71" s="16"/>
      <c r="L71" s="8">
        <f t="shared" si="9"/>
        <v>-176</v>
      </c>
      <c r="N71" s="7">
        <f t="shared" si="10"/>
        <v>999950</v>
      </c>
    </row>
    <row r="72" spans="5:14" x14ac:dyDescent="0.25">
      <c r="E72" s="13"/>
      <c r="H72" s="18">
        <f t="shared" si="7"/>
        <v>0</v>
      </c>
      <c r="I72" s="18">
        <f t="shared" si="5"/>
        <v>0</v>
      </c>
      <c r="J72" s="18">
        <f t="shared" si="8"/>
        <v>0</v>
      </c>
      <c r="K72" s="16"/>
      <c r="L72" s="8">
        <f t="shared" si="9"/>
        <v>-176</v>
      </c>
      <c r="N72" s="7">
        <f t="shared" si="10"/>
        <v>999950</v>
      </c>
    </row>
    <row r="73" spans="5:14" x14ac:dyDescent="0.25">
      <c r="E73" s="13"/>
      <c r="H73" s="18">
        <f t="shared" si="7"/>
        <v>0</v>
      </c>
      <c r="I73" s="18">
        <f t="shared" ref="I73:I91" si="11">G73*25</f>
        <v>0</v>
      </c>
      <c r="J73" s="18">
        <f t="shared" si="8"/>
        <v>0</v>
      </c>
      <c r="K73" s="16"/>
      <c r="L73" s="8">
        <f t="shared" si="9"/>
        <v>-176</v>
      </c>
      <c r="N73" s="7">
        <f t="shared" si="10"/>
        <v>999950</v>
      </c>
    </row>
    <row r="74" spans="5:14" x14ac:dyDescent="0.25">
      <c r="E74" s="13"/>
      <c r="H74" s="18">
        <f t="shared" si="7"/>
        <v>0</v>
      </c>
      <c r="I74" s="18">
        <f t="shared" si="11"/>
        <v>0</v>
      </c>
      <c r="J74" s="18">
        <f t="shared" si="8"/>
        <v>0</v>
      </c>
      <c r="K74" s="16"/>
      <c r="L74" s="8">
        <f t="shared" si="9"/>
        <v>-176</v>
      </c>
      <c r="N74" s="7">
        <f t="shared" si="10"/>
        <v>999950</v>
      </c>
    </row>
    <row r="75" spans="5:14" x14ac:dyDescent="0.25">
      <c r="E75" s="13"/>
      <c r="H75" s="18">
        <f t="shared" si="7"/>
        <v>0</v>
      </c>
      <c r="I75" s="18">
        <f t="shared" si="11"/>
        <v>0</v>
      </c>
      <c r="J75" s="18">
        <f t="shared" si="8"/>
        <v>0</v>
      </c>
      <c r="K75" s="16"/>
      <c r="L75" s="8">
        <f t="shared" si="9"/>
        <v>-176</v>
      </c>
      <c r="N75" s="7">
        <f t="shared" si="10"/>
        <v>999950</v>
      </c>
    </row>
    <row r="76" spans="5:14" x14ac:dyDescent="0.25">
      <c r="E76" s="13"/>
      <c r="H76" s="18">
        <f t="shared" si="7"/>
        <v>0</v>
      </c>
      <c r="I76" s="18">
        <f t="shared" si="11"/>
        <v>0</v>
      </c>
      <c r="J76" s="18">
        <f t="shared" si="8"/>
        <v>0</v>
      </c>
      <c r="K76" s="16"/>
      <c r="L76" s="8">
        <f t="shared" si="9"/>
        <v>-176</v>
      </c>
      <c r="N76" s="7">
        <f t="shared" si="10"/>
        <v>999950</v>
      </c>
    </row>
    <row r="77" spans="5:14" x14ac:dyDescent="0.25">
      <c r="E77" s="13"/>
      <c r="H77" s="18">
        <f t="shared" si="7"/>
        <v>0</v>
      </c>
      <c r="I77" s="18">
        <f t="shared" si="11"/>
        <v>0</v>
      </c>
      <c r="J77" s="18">
        <f t="shared" si="8"/>
        <v>0</v>
      </c>
      <c r="K77" s="16"/>
      <c r="L77" s="8">
        <f t="shared" si="9"/>
        <v>-176</v>
      </c>
      <c r="N77" s="7">
        <f t="shared" si="10"/>
        <v>999950</v>
      </c>
    </row>
    <row r="78" spans="5:14" x14ac:dyDescent="0.25">
      <c r="H78" s="18">
        <f t="shared" si="7"/>
        <v>0</v>
      </c>
      <c r="I78" s="18">
        <f t="shared" si="11"/>
        <v>0</v>
      </c>
      <c r="J78" s="18">
        <f t="shared" si="8"/>
        <v>0</v>
      </c>
      <c r="K78" s="16"/>
      <c r="L78" s="8">
        <f t="shared" si="9"/>
        <v>-176</v>
      </c>
      <c r="N78" s="7">
        <f t="shared" si="10"/>
        <v>999950</v>
      </c>
    </row>
    <row r="79" spans="5:14" x14ac:dyDescent="0.25">
      <c r="H79" s="18">
        <f t="shared" si="7"/>
        <v>0</v>
      </c>
      <c r="I79" s="18">
        <f t="shared" si="11"/>
        <v>0</v>
      </c>
      <c r="J79" s="18">
        <f t="shared" si="8"/>
        <v>0</v>
      </c>
      <c r="K79" s="16"/>
      <c r="L79" s="8">
        <f t="shared" si="9"/>
        <v>-176</v>
      </c>
      <c r="N79" s="7">
        <f t="shared" si="10"/>
        <v>999950</v>
      </c>
    </row>
    <row r="80" spans="5:14" x14ac:dyDescent="0.25">
      <c r="H80" s="18">
        <f t="shared" si="7"/>
        <v>0</v>
      </c>
      <c r="I80" s="18">
        <f t="shared" si="11"/>
        <v>0</v>
      </c>
      <c r="J80" s="18">
        <f t="shared" si="8"/>
        <v>0</v>
      </c>
      <c r="L80" s="8">
        <f t="shared" si="9"/>
        <v>-176</v>
      </c>
      <c r="N80" s="7">
        <f t="shared" si="10"/>
        <v>999950</v>
      </c>
    </row>
    <row r="81" spans="8:14" x14ac:dyDescent="0.25">
      <c r="H81" s="18">
        <f t="shared" si="7"/>
        <v>0</v>
      </c>
      <c r="I81" s="18">
        <f t="shared" si="11"/>
        <v>0</v>
      </c>
      <c r="J81" s="18">
        <f t="shared" si="8"/>
        <v>0</v>
      </c>
      <c r="L81" s="8">
        <f t="shared" si="9"/>
        <v>-176</v>
      </c>
      <c r="N81" s="7">
        <f t="shared" si="10"/>
        <v>999950</v>
      </c>
    </row>
    <row r="82" spans="8:14" x14ac:dyDescent="0.25">
      <c r="H82" s="18">
        <f t="shared" si="7"/>
        <v>0</v>
      </c>
      <c r="I82" s="18">
        <f t="shared" si="11"/>
        <v>0</v>
      </c>
      <c r="J82" s="18">
        <f t="shared" si="8"/>
        <v>0</v>
      </c>
      <c r="L82" s="8">
        <f t="shared" si="9"/>
        <v>-176</v>
      </c>
      <c r="N82" s="7">
        <f t="shared" si="10"/>
        <v>999950</v>
      </c>
    </row>
    <row r="83" spans="8:14" x14ac:dyDescent="0.25">
      <c r="H83" s="18">
        <f t="shared" si="7"/>
        <v>0</v>
      </c>
      <c r="I83" s="18">
        <f t="shared" si="11"/>
        <v>0</v>
      </c>
      <c r="J83" s="18">
        <f t="shared" si="8"/>
        <v>0</v>
      </c>
      <c r="L83" s="8">
        <f t="shared" si="9"/>
        <v>-176</v>
      </c>
      <c r="N83" s="7">
        <f t="shared" si="10"/>
        <v>999950</v>
      </c>
    </row>
    <row r="84" spans="8:14" x14ac:dyDescent="0.25">
      <c r="H84" s="18">
        <f t="shared" si="7"/>
        <v>0</v>
      </c>
      <c r="I84" s="18">
        <f t="shared" si="11"/>
        <v>0</v>
      </c>
      <c r="J84" s="18">
        <f t="shared" si="8"/>
        <v>0</v>
      </c>
      <c r="L84" s="8">
        <f t="shared" si="9"/>
        <v>-176</v>
      </c>
      <c r="N84" s="7">
        <f t="shared" si="10"/>
        <v>999950</v>
      </c>
    </row>
    <row r="85" spans="8:14" x14ac:dyDescent="0.25">
      <c r="H85" s="18">
        <f t="shared" si="7"/>
        <v>0</v>
      </c>
      <c r="I85" s="18">
        <f t="shared" si="11"/>
        <v>0</v>
      </c>
      <c r="J85" s="18">
        <f t="shared" si="8"/>
        <v>0</v>
      </c>
      <c r="L85" s="8">
        <f t="shared" si="9"/>
        <v>-176</v>
      </c>
    </row>
    <row r="86" spans="8:14" x14ac:dyDescent="0.25">
      <c r="H86" s="18">
        <f t="shared" si="7"/>
        <v>0</v>
      </c>
      <c r="I86" s="18">
        <f t="shared" si="11"/>
        <v>0</v>
      </c>
      <c r="J86" s="18">
        <f t="shared" si="8"/>
        <v>0</v>
      </c>
      <c r="L86" s="8">
        <f t="shared" si="9"/>
        <v>-176</v>
      </c>
    </row>
    <row r="87" spans="8:14" x14ac:dyDescent="0.25">
      <c r="H87" s="18">
        <f t="shared" si="7"/>
        <v>0</v>
      </c>
      <c r="I87" s="18">
        <f t="shared" si="11"/>
        <v>0</v>
      </c>
      <c r="J87" s="18">
        <f t="shared" si="8"/>
        <v>0</v>
      </c>
      <c r="L87" s="8">
        <f t="shared" si="9"/>
        <v>-176</v>
      </c>
    </row>
    <row r="88" spans="8:14" x14ac:dyDescent="0.25">
      <c r="H88" s="18">
        <f t="shared" si="7"/>
        <v>0</v>
      </c>
      <c r="I88" s="18">
        <f t="shared" si="11"/>
        <v>0</v>
      </c>
      <c r="J88" s="18">
        <f t="shared" si="8"/>
        <v>0</v>
      </c>
      <c r="L88" s="8">
        <f t="shared" si="9"/>
        <v>-176</v>
      </c>
    </row>
    <row r="89" spans="8:14" x14ac:dyDescent="0.25">
      <c r="H89" s="18">
        <f t="shared" si="7"/>
        <v>0</v>
      </c>
      <c r="I89" s="18">
        <f t="shared" si="11"/>
        <v>0</v>
      </c>
      <c r="J89" s="18">
        <f t="shared" si="8"/>
        <v>0</v>
      </c>
      <c r="L89" s="8">
        <f t="shared" si="9"/>
        <v>-176</v>
      </c>
    </row>
    <row r="90" spans="8:14" x14ac:dyDescent="0.25">
      <c r="H90" s="18">
        <f t="shared" ref="H90:H153" si="12">G90*1100</f>
        <v>0</v>
      </c>
      <c r="I90" s="18">
        <f t="shared" si="11"/>
        <v>0</v>
      </c>
      <c r="J90" s="18">
        <f t="shared" si="8"/>
        <v>0</v>
      </c>
      <c r="L90" s="8">
        <f t="shared" si="9"/>
        <v>-176</v>
      </c>
    </row>
    <row r="91" spans="8:14" x14ac:dyDescent="0.25">
      <c r="H91" s="18">
        <f t="shared" si="12"/>
        <v>0</v>
      </c>
      <c r="I91" s="18">
        <f t="shared" si="11"/>
        <v>0</v>
      </c>
      <c r="J91" s="18">
        <f t="shared" si="8"/>
        <v>0</v>
      </c>
      <c r="L91" s="8">
        <f t="shared" si="9"/>
        <v>-176</v>
      </c>
    </row>
    <row r="92" spans="8:14" x14ac:dyDescent="0.25">
      <c r="H92" s="18">
        <f t="shared" si="12"/>
        <v>0</v>
      </c>
      <c r="J92" s="18">
        <f t="shared" si="8"/>
        <v>0</v>
      </c>
      <c r="L92" s="8">
        <f t="shared" si="9"/>
        <v>-176</v>
      </c>
    </row>
    <row r="93" spans="8:14" x14ac:dyDescent="0.25">
      <c r="H93" s="18">
        <f t="shared" si="12"/>
        <v>0</v>
      </c>
      <c r="J93" s="18">
        <f t="shared" si="8"/>
        <v>0</v>
      </c>
      <c r="L93" s="8">
        <f t="shared" si="9"/>
        <v>-176</v>
      </c>
    </row>
    <row r="94" spans="8:14" x14ac:dyDescent="0.25">
      <c r="H94" s="18">
        <f t="shared" si="12"/>
        <v>0</v>
      </c>
      <c r="J94" s="18">
        <f t="shared" si="8"/>
        <v>0</v>
      </c>
      <c r="L94" s="8">
        <f t="shared" si="9"/>
        <v>-176</v>
      </c>
    </row>
    <row r="95" spans="8:14" x14ac:dyDescent="0.25">
      <c r="H95" s="18">
        <f t="shared" si="12"/>
        <v>0</v>
      </c>
      <c r="J95" s="18">
        <f t="shared" si="8"/>
        <v>0</v>
      </c>
      <c r="L95" s="8">
        <f t="shared" si="9"/>
        <v>-176</v>
      </c>
    </row>
    <row r="96" spans="8:14" x14ac:dyDescent="0.25">
      <c r="H96" s="18">
        <f t="shared" si="12"/>
        <v>0</v>
      </c>
      <c r="J96" s="18">
        <f t="shared" si="8"/>
        <v>0</v>
      </c>
      <c r="L96" s="8">
        <f t="shared" si="9"/>
        <v>-176</v>
      </c>
    </row>
    <row r="97" spans="8:12" x14ac:dyDescent="0.25">
      <c r="H97" s="18">
        <f t="shared" si="12"/>
        <v>0</v>
      </c>
      <c r="J97" s="18">
        <f t="shared" si="8"/>
        <v>0</v>
      </c>
      <c r="L97" s="8">
        <f t="shared" si="9"/>
        <v>-176</v>
      </c>
    </row>
    <row r="98" spans="8:12" x14ac:dyDescent="0.25">
      <c r="H98" s="18">
        <f t="shared" si="12"/>
        <v>0</v>
      </c>
      <c r="J98" s="18">
        <f t="shared" si="8"/>
        <v>0</v>
      </c>
      <c r="L98" s="8">
        <f t="shared" si="9"/>
        <v>-176</v>
      </c>
    </row>
    <row r="99" spans="8:12" x14ac:dyDescent="0.25">
      <c r="H99" s="18">
        <f t="shared" si="12"/>
        <v>0</v>
      </c>
      <c r="J99" s="18">
        <f t="shared" si="8"/>
        <v>0</v>
      </c>
      <c r="L99" s="8">
        <f t="shared" si="9"/>
        <v>-176</v>
      </c>
    </row>
    <row r="100" spans="8:12" x14ac:dyDescent="0.25">
      <c r="H100" s="18">
        <f t="shared" si="12"/>
        <v>0</v>
      </c>
      <c r="J100" s="18">
        <f t="shared" si="8"/>
        <v>0</v>
      </c>
      <c r="L100" s="8">
        <f t="shared" si="9"/>
        <v>-176</v>
      </c>
    </row>
    <row r="101" spans="8:12" x14ac:dyDescent="0.25">
      <c r="H101" s="18">
        <f t="shared" si="12"/>
        <v>0</v>
      </c>
      <c r="J101" s="18">
        <f t="shared" si="8"/>
        <v>0</v>
      </c>
      <c r="L101" s="8">
        <f t="shared" si="9"/>
        <v>-176</v>
      </c>
    </row>
    <row r="102" spans="8:12" x14ac:dyDescent="0.25">
      <c r="H102" s="18">
        <f t="shared" si="12"/>
        <v>0</v>
      </c>
      <c r="J102" s="18">
        <f t="shared" si="8"/>
        <v>0</v>
      </c>
      <c r="L102" s="8">
        <f t="shared" si="9"/>
        <v>-176</v>
      </c>
    </row>
    <row r="103" spans="8:12" x14ac:dyDescent="0.25">
      <c r="H103" s="18">
        <f t="shared" si="12"/>
        <v>0</v>
      </c>
      <c r="J103" s="18">
        <f t="shared" si="8"/>
        <v>0</v>
      </c>
      <c r="L103" s="8">
        <f t="shared" si="9"/>
        <v>-176</v>
      </c>
    </row>
    <row r="104" spans="8:12" x14ac:dyDescent="0.25">
      <c r="H104" s="18">
        <f t="shared" si="12"/>
        <v>0</v>
      </c>
      <c r="J104" s="18">
        <f t="shared" si="8"/>
        <v>0</v>
      </c>
      <c r="L104" s="8">
        <f t="shared" si="9"/>
        <v>-176</v>
      </c>
    </row>
    <row r="105" spans="8:12" x14ac:dyDescent="0.25">
      <c r="H105" s="18">
        <f t="shared" si="12"/>
        <v>0</v>
      </c>
      <c r="J105" s="18">
        <f t="shared" si="8"/>
        <v>0</v>
      </c>
      <c r="L105" s="8">
        <f t="shared" si="9"/>
        <v>-176</v>
      </c>
    </row>
    <row r="106" spans="8:12" x14ac:dyDescent="0.25">
      <c r="H106" s="18">
        <f t="shared" si="12"/>
        <v>0</v>
      </c>
      <c r="J106" s="18">
        <f t="shared" si="8"/>
        <v>0</v>
      </c>
      <c r="L106" s="8">
        <f t="shared" si="9"/>
        <v>-176</v>
      </c>
    </row>
    <row r="107" spans="8:12" x14ac:dyDescent="0.25">
      <c r="H107" s="18">
        <f t="shared" si="12"/>
        <v>0</v>
      </c>
      <c r="J107" s="18">
        <f t="shared" si="8"/>
        <v>0</v>
      </c>
      <c r="L107" s="8">
        <f t="shared" si="9"/>
        <v>-176</v>
      </c>
    </row>
    <row r="108" spans="8:12" x14ac:dyDescent="0.25">
      <c r="H108" s="18">
        <f t="shared" si="12"/>
        <v>0</v>
      </c>
      <c r="J108" s="18">
        <f t="shared" si="8"/>
        <v>0</v>
      </c>
      <c r="L108" s="8">
        <f t="shared" si="9"/>
        <v>-176</v>
      </c>
    </row>
    <row r="109" spans="8:12" x14ac:dyDescent="0.25">
      <c r="H109" s="18">
        <f t="shared" si="12"/>
        <v>0</v>
      </c>
      <c r="J109" s="18">
        <f t="shared" si="8"/>
        <v>0</v>
      </c>
      <c r="L109" s="8">
        <f t="shared" si="9"/>
        <v>-176</v>
      </c>
    </row>
    <row r="110" spans="8:12" x14ac:dyDescent="0.25">
      <c r="H110" s="18">
        <f t="shared" si="12"/>
        <v>0</v>
      </c>
      <c r="J110" s="18">
        <f t="shared" si="8"/>
        <v>0</v>
      </c>
      <c r="L110" s="8">
        <f t="shared" si="9"/>
        <v>-176</v>
      </c>
    </row>
    <row r="111" spans="8:12" x14ac:dyDescent="0.25">
      <c r="H111" s="18">
        <f t="shared" si="12"/>
        <v>0</v>
      </c>
      <c r="J111" s="18">
        <f t="shared" si="8"/>
        <v>0</v>
      </c>
      <c r="L111" s="8">
        <f t="shared" si="9"/>
        <v>-176</v>
      </c>
    </row>
    <row r="112" spans="8:12" x14ac:dyDescent="0.25">
      <c r="H112" s="18">
        <f t="shared" si="12"/>
        <v>0</v>
      </c>
      <c r="J112" s="18">
        <f t="shared" si="8"/>
        <v>0</v>
      </c>
      <c r="L112" s="8">
        <f t="shared" si="9"/>
        <v>-176</v>
      </c>
    </row>
    <row r="113" spans="8:12" x14ac:dyDescent="0.25">
      <c r="H113" s="18">
        <f t="shared" si="12"/>
        <v>0</v>
      </c>
      <c r="J113" s="18">
        <f t="shared" si="8"/>
        <v>0</v>
      </c>
      <c r="L113" s="8">
        <f t="shared" si="9"/>
        <v>-176</v>
      </c>
    </row>
    <row r="114" spans="8:12" x14ac:dyDescent="0.25">
      <c r="H114" s="18">
        <f t="shared" si="12"/>
        <v>0</v>
      </c>
      <c r="J114" s="18">
        <f t="shared" si="8"/>
        <v>0</v>
      </c>
      <c r="L114" s="8">
        <f t="shared" si="9"/>
        <v>-176</v>
      </c>
    </row>
    <row r="115" spans="8:12" x14ac:dyDescent="0.25">
      <c r="H115" s="18">
        <f t="shared" si="12"/>
        <v>0</v>
      </c>
      <c r="J115" s="18">
        <f t="shared" si="8"/>
        <v>0</v>
      </c>
      <c r="L115" s="8">
        <f t="shared" si="9"/>
        <v>-176</v>
      </c>
    </row>
    <row r="116" spans="8:12" x14ac:dyDescent="0.25">
      <c r="H116" s="18">
        <f t="shared" si="12"/>
        <v>0</v>
      </c>
      <c r="J116" s="18">
        <f t="shared" si="8"/>
        <v>0</v>
      </c>
      <c r="L116" s="8">
        <f t="shared" si="9"/>
        <v>-176</v>
      </c>
    </row>
    <row r="117" spans="8:12" x14ac:dyDescent="0.25">
      <c r="H117" s="18">
        <f t="shared" si="12"/>
        <v>0</v>
      </c>
      <c r="J117" s="18">
        <f t="shared" si="8"/>
        <v>0</v>
      </c>
      <c r="L117" s="8">
        <f t="shared" si="9"/>
        <v>-176</v>
      </c>
    </row>
    <row r="118" spans="8:12" x14ac:dyDescent="0.25">
      <c r="H118" s="18">
        <f t="shared" si="12"/>
        <v>0</v>
      </c>
      <c r="J118" s="18">
        <f t="shared" si="8"/>
        <v>0</v>
      </c>
      <c r="L118" s="8">
        <f t="shared" si="9"/>
        <v>-176</v>
      </c>
    </row>
    <row r="119" spans="8:12" x14ac:dyDescent="0.25">
      <c r="H119" s="18">
        <f t="shared" si="12"/>
        <v>0</v>
      </c>
      <c r="J119" s="18">
        <f t="shared" si="8"/>
        <v>0</v>
      </c>
      <c r="L119" s="8">
        <f t="shared" si="9"/>
        <v>-176</v>
      </c>
    </row>
    <row r="120" spans="8:12" x14ac:dyDescent="0.25">
      <c r="H120" s="18">
        <f t="shared" si="12"/>
        <v>0</v>
      </c>
      <c r="J120" s="18">
        <f t="shared" si="8"/>
        <v>0</v>
      </c>
      <c r="L120" s="8">
        <f t="shared" si="9"/>
        <v>-176</v>
      </c>
    </row>
    <row r="121" spans="8:12" x14ac:dyDescent="0.25">
      <c r="H121" s="18">
        <f t="shared" si="12"/>
        <v>0</v>
      </c>
      <c r="J121" s="18">
        <f t="shared" si="8"/>
        <v>0</v>
      </c>
      <c r="L121" s="8">
        <f t="shared" si="9"/>
        <v>-176</v>
      </c>
    </row>
    <row r="122" spans="8:12" x14ac:dyDescent="0.25">
      <c r="H122" s="18">
        <f t="shared" si="12"/>
        <v>0</v>
      </c>
      <c r="J122" s="18">
        <f t="shared" si="8"/>
        <v>0</v>
      </c>
      <c r="L122" s="8">
        <f t="shared" si="9"/>
        <v>-176</v>
      </c>
    </row>
    <row r="123" spans="8:12" x14ac:dyDescent="0.25">
      <c r="H123" s="18">
        <f t="shared" si="12"/>
        <v>0</v>
      </c>
      <c r="J123" s="18">
        <f t="shared" si="8"/>
        <v>0</v>
      </c>
      <c r="L123" s="8">
        <f t="shared" si="9"/>
        <v>-176</v>
      </c>
    </row>
    <row r="124" spans="8:12" x14ac:dyDescent="0.25">
      <c r="H124" s="18">
        <f t="shared" si="12"/>
        <v>0</v>
      </c>
      <c r="J124" s="18">
        <f t="shared" si="8"/>
        <v>0</v>
      </c>
      <c r="L124" s="8">
        <f t="shared" si="9"/>
        <v>-176</v>
      </c>
    </row>
    <row r="125" spans="8:12" x14ac:dyDescent="0.25">
      <c r="H125" s="18">
        <f t="shared" si="12"/>
        <v>0</v>
      </c>
      <c r="J125" s="18">
        <f t="shared" si="8"/>
        <v>0</v>
      </c>
      <c r="L125" s="8">
        <f t="shared" si="9"/>
        <v>-176</v>
      </c>
    </row>
    <row r="126" spans="8:12" x14ac:dyDescent="0.25">
      <c r="H126" s="18">
        <f t="shared" si="12"/>
        <v>0</v>
      </c>
      <c r="J126" s="18">
        <f t="shared" si="8"/>
        <v>0</v>
      </c>
      <c r="L126" s="8">
        <f t="shared" si="9"/>
        <v>-176</v>
      </c>
    </row>
    <row r="127" spans="8:12" x14ac:dyDescent="0.25">
      <c r="H127" s="18">
        <f t="shared" si="12"/>
        <v>0</v>
      </c>
      <c r="J127" s="18">
        <f t="shared" si="8"/>
        <v>0</v>
      </c>
      <c r="L127" s="8">
        <f t="shared" si="9"/>
        <v>-176</v>
      </c>
    </row>
    <row r="128" spans="8:12" x14ac:dyDescent="0.25">
      <c r="H128" s="18">
        <f t="shared" si="12"/>
        <v>0</v>
      </c>
      <c r="J128" s="18">
        <f t="shared" si="8"/>
        <v>0</v>
      </c>
      <c r="L128" s="8">
        <f t="shared" si="9"/>
        <v>-176</v>
      </c>
    </row>
    <row r="129" spans="8:12" x14ac:dyDescent="0.25">
      <c r="H129" s="18">
        <f t="shared" si="12"/>
        <v>0</v>
      </c>
      <c r="J129" s="18">
        <f t="shared" si="8"/>
        <v>0</v>
      </c>
      <c r="L129" s="8">
        <f t="shared" si="9"/>
        <v>-176</v>
      </c>
    </row>
    <row r="130" spans="8:12" x14ac:dyDescent="0.25">
      <c r="H130" s="18">
        <f t="shared" si="12"/>
        <v>0</v>
      </c>
      <c r="J130" s="18">
        <f t="shared" si="8"/>
        <v>0</v>
      </c>
      <c r="L130" s="8">
        <f t="shared" si="9"/>
        <v>-176</v>
      </c>
    </row>
    <row r="131" spans="8:12" x14ac:dyDescent="0.25">
      <c r="H131" s="18">
        <f t="shared" si="12"/>
        <v>0</v>
      </c>
      <c r="J131" s="18">
        <f t="shared" si="8"/>
        <v>0</v>
      </c>
      <c r="L131" s="8">
        <f t="shared" si="9"/>
        <v>-176</v>
      </c>
    </row>
    <row r="132" spans="8:12" x14ac:dyDescent="0.25">
      <c r="H132" s="18">
        <f t="shared" si="12"/>
        <v>0</v>
      </c>
    </row>
    <row r="133" spans="8:12" x14ac:dyDescent="0.25">
      <c r="H133" s="18">
        <f t="shared" si="12"/>
        <v>0</v>
      </c>
    </row>
    <row r="134" spans="8:12" x14ac:dyDescent="0.25">
      <c r="H134" s="18">
        <f t="shared" si="12"/>
        <v>0</v>
      </c>
    </row>
    <row r="135" spans="8:12" x14ac:dyDescent="0.25">
      <c r="H135" s="18">
        <f t="shared" si="12"/>
        <v>0</v>
      </c>
    </row>
    <row r="136" spans="8:12" x14ac:dyDescent="0.25">
      <c r="H136" s="18">
        <f t="shared" si="12"/>
        <v>0</v>
      </c>
    </row>
    <row r="137" spans="8:12" x14ac:dyDescent="0.25">
      <c r="H137" s="18">
        <f t="shared" si="12"/>
        <v>0</v>
      </c>
    </row>
    <row r="138" spans="8:12" x14ac:dyDescent="0.25">
      <c r="H138" s="18">
        <f t="shared" si="12"/>
        <v>0</v>
      </c>
    </row>
    <row r="139" spans="8:12" x14ac:dyDescent="0.25">
      <c r="H139" s="18">
        <f t="shared" si="12"/>
        <v>0</v>
      </c>
    </row>
    <row r="140" spans="8:12" x14ac:dyDescent="0.25">
      <c r="H140" s="18">
        <f t="shared" si="12"/>
        <v>0</v>
      </c>
    </row>
    <row r="141" spans="8:12" x14ac:dyDescent="0.25">
      <c r="H141" s="18">
        <f t="shared" si="12"/>
        <v>0</v>
      </c>
    </row>
    <row r="142" spans="8:12" x14ac:dyDescent="0.25">
      <c r="H142" s="18">
        <f t="shared" si="12"/>
        <v>0</v>
      </c>
    </row>
    <row r="143" spans="8:12" x14ac:dyDescent="0.25">
      <c r="H143" s="18">
        <f t="shared" si="12"/>
        <v>0</v>
      </c>
    </row>
    <row r="144" spans="8:12" x14ac:dyDescent="0.25">
      <c r="H144" s="18">
        <f t="shared" si="12"/>
        <v>0</v>
      </c>
    </row>
    <row r="145" spans="8:8" x14ac:dyDescent="0.25">
      <c r="H145" s="18">
        <f t="shared" si="12"/>
        <v>0</v>
      </c>
    </row>
    <row r="146" spans="8:8" x14ac:dyDescent="0.25">
      <c r="H146" s="18">
        <f t="shared" si="12"/>
        <v>0</v>
      </c>
    </row>
    <row r="147" spans="8:8" x14ac:dyDescent="0.25">
      <c r="H147" s="18">
        <f t="shared" si="12"/>
        <v>0</v>
      </c>
    </row>
    <row r="148" spans="8:8" x14ac:dyDescent="0.25">
      <c r="H148" s="18">
        <f t="shared" si="12"/>
        <v>0</v>
      </c>
    </row>
    <row r="149" spans="8:8" x14ac:dyDescent="0.25">
      <c r="H149" s="18">
        <f t="shared" si="12"/>
        <v>0</v>
      </c>
    </row>
    <row r="150" spans="8:8" x14ac:dyDescent="0.25">
      <c r="H150" s="18">
        <f t="shared" si="12"/>
        <v>0</v>
      </c>
    </row>
    <row r="151" spans="8:8" x14ac:dyDescent="0.25">
      <c r="H151" s="18">
        <f t="shared" si="12"/>
        <v>0</v>
      </c>
    </row>
    <row r="152" spans="8:8" x14ac:dyDescent="0.25">
      <c r="H152" s="18">
        <f t="shared" si="12"/>
        <v>0</v>
      </c>
    </row>
    <row r="153" spans="8:8" x14ac:dyDescent="0.25">
      <c r="H153" s="18">
        <f t="shared" si="12"/>
        <v>0</v>
      </c>
    </row>
    <row r="154" spans="8:8" x14ac:dyDescent="0.25">
      <c r="H154" s="18">
        <f t="shared" ref="H154:H161" si="13">G154*1100</f>
        <v>0</v>
      </c>
    </row>
    <row r="155" spans="8:8" x14ac:dyDescent="0.25">
      <c r="H155" s="18">
        <f t="shared" si="13"/>
        <v>0</v>
      </c>
    </row>
    <row r="156" spans="8:8" x14ac:dyDescent="0.25">
      <c r="H156" s="18">
        <f t="shared" si="13"/>
        <v>0</v>
      </c>
    </row>
    <row r="157" spans="8:8" x14ac:dyDescent="0.25">
      <c r="H157" s="18">
        <f t="shared" si="13"/>
        <v>0</v>
      </c>
    </row>
    <row r="158" spans="8:8" x14ac:dyDescent="0.25">
      <c r="H158" s="18">
        <f t="shared" si="13"/>
        <v>0</v>
      </c>
    </row>
    <row r="159" spans="8:8" x14ac:dyDescent="0.25">
      <c r="H159" s="18">
        <f t="shared" si="13"/>
        <v>0</v>
      </c>
    </row>
    <row r="160" spans="8:8" x14ac:dyDescent="0.25">
      <c r="H160" s="18">
        <f t="shared" si="13"/>
        <v>0</v>
      </c>
    </row>
    <row r="161" spans="8:8" x14ac:dyDescent="0.25">
      <c r="H161" s="18">
        <f t="shared" si="13"/>
        <v>0</v>
      </c>
    </row>
  </sheetData>
  <mergeCells count="3">
    <mergeCell ref="A1:N1"/>
    <mergeCell ref="B2:D2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0" workbookViewId="0">
      <selection activeCell="A19" sqref="A19"/>
    </sheetView>
  </sheetViews>
  <sheetFormatPr baseColWidth="10" defaultRowHeight="15" x14ac:dyDescent="0.25"/>
  <cols>
    <col min="2" max="2" width="19.28515625" customWidth="1"/>
    <col min="3" max="3" width="11.7109375" bestFit="1" customWidth="1"/>
    <col min="4" max="4" width="9" customWidth="1"/>
    <col min="5" max="5" width="3.28515625" customWidth="1"/>
    <col min="6" max="6" width="8.28515625" customWidth="1"/>
    <col min="7" max="7" width="8.7109375" customWidth="1"/>
    <col min="8" max="8" width="11.7109375" bestFit="1" customWidth="1"/>
    <col min="11" max="11" width="3" customWidth="1"/>
    <col min="12" max="12" width="10.42578125" customWidth="1"/>
    <col min="13" max="13" width="9.7109375" customWidth="1"/>
    <col min="14" max="14" width="11.7109375" bestFit="1" customWidth="1"/>
  </cols>
  <sheetData>
    <row r="1" spans="1:14" ht="18.75" x14ac:dyDescent="0.3">
      <c r="A1" s="137" t="s">
        <v>80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1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4"/>
      <c r="L2" s="23" t="s">
        <v>3</v>
      </c>
      <c r="M2" s="21"/>
      <c r="N2" s="22" t="s">
        <v>3</v>
      </c>
    </row>
    <row r="3" spans="1:14" x14ac:dyDescent="0.25">
      <c r="A3" s="9" t="s">
        <v>4</v>
      </c>
      <c r="B3" s="9" t="s">
        <v>5</v>
      </c>
      <c r="C3" s="2" t="s">
        <v>1</v>
      </c>
      <c r="D3" s="2" t="s">
        <v>6</v>
      </c>
      <c r="E3" s="76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77"/>
      <c r="L3" s="2" t="s">
        <v>6</v>
      </c>
      <c r="M3" s="20" t="s">
        <v>12</v>
      </c>
      <c r="N3" s="17" t="s">
        <v>1</v>
      </c>
    </row>
    <row r="4" spans="1:14" x14ac:dyDescent="0.25">
      <c r="A4" s="5">
        <v>42627</v>
      </c>
      <c r="B4" s="1" t="s">
        <v>13</v>
      </c>
      <c r="C4" s="6">
        <v>500000</v>
      </c>
      <c r="D4" s="6">
        <v>75</v>
      </c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K4" s="16"/>
      <c r="L4" s="8">
        <f>D4-F4</f>
        <v>75</v>
      </c>
      <c r="M4" s="6"/>
      <c r="N4" s="7">
        <f>C4-J4+M4</f>
        <v>500000</v>
      </c>
    </row>
    <row r="5" spans="1:14" x14ac:dyDescent="0.25">
      <c r="A5" s="5"/>
      <c r="B5" s="1" t="s">
        <v>44</v>
      </c>
      <c r="C5" s="6">
        <v>1000000</v>
      </c>
      <c r="D5" s="6">
        <v>100</v>
      </c>
      <c r="E5" s="13"/>
      <c r="F5" s="2"/>
      <c r="G5" s="2"/>
      <c r="H5" s="6">
        <f t="shared" ref="H5:H10" si="0">G5*1000</f>
        <v>0</v>
      </c>
      <c r="I5" s="6">
        <f t="shared" ref="I5:I34" si="1">G5*25</f>
        <v>0</v>
      </c>
      <c r="J5" s="6">
        <f t="shared" ref="J5:J33" si="2">H5+I5</f>
        <v>0</v>
      </c>
      <c r="K5" s="16"/>
      <c r="L5" s="8">
        <f>L4+D5-F5</f>
        <v>175</v>
      </c>
      <c r="M5" s="6"/>
      <c r="N5" s="7">
        <f>N4+C5-J5+M5</f>
        <v>1500000</v>
      </c>
    </row>
    <row r="6" spans="1:14" x14ac:dyDescent="0.25">
      <c r="A6" s="5">
        <v>42632</v>
      </c>
      <c r="B6" s="1" t="s">
        <v>2</v>
      </c>
      <c r="C6" s="6">
        <v>1656375</v>
      </c>
      <c r="D6" s="6"/>
      <c r="E6" s="13"/>
      <c r="F6" s="2">
        <v>45</v>
      </c>
      <c r="G6" s="2">
        <v>3095</v>
      </c>
      <c r="H6" s="6">
        <f t="shared" si="0"/>
        <v>3095000</v>
      </c>
      <c r="I6" s="6">
        <f t="shared" si="1"/>
        <v>77375</v>
      </c>
      <c r="J6" s="6">
        <f t="shared" si="2"/>
        <v>3172375</v>
      </c>
      <c r="K6" s="16"/>
      <c r="L6" s="8">
        <f t="shared" ref="L6:L21" si="3">L5+D6-F6</f>
        <v>130</v>
      </c>
      <c r="M6" s="6">
        <v>16000</v>
      </c>
      <c r="N6" s="7">
        <f t="shared" ref="N6:N28" si="4">N5+C6-J6+M6</f>
        <v>0</v>
      </c>
    </row>
    <row r="7" spans="1:14" x14ac:dyDescent="0.25">
      <c r="A7" s="5">
        <v>42636</v>
      </c>
      <c r="B7" s="1" t="s">
        <v>13</v>
      </c>
      <c r="C7" s="6">
        <v>1000000</v>
      </c>
      <c r="D7" s="6">
        <v>75</v>
      </c>
      <c r="E7" s="13"/>
      <c r="F7" s="2"/>
      <c r="G7" s="2"/>
      <c r="H7" s="6">
        <f t="shared" si="0"/>
        <v>0</v>
      </c>
      <c r="I7" s="6">
        <f t="shared" si="1"/>
        <v>0</v>
      </c>
      <c r="J7" s="6">
        <f t="shared" si="2"/>
        <v>0</v>
      </c>
      <c r="K7" s="16"/>
      <c r="L7" s="8">
        <f t="shared" si="3"/>
        <v>205</v>
      </c>
      <c r="M7" s="6"/>
      <c r="N7" s="7">
        <f t="shared" si="4"/>
        <v>1000000</v>
      </c>
    </row>
    <row r="8" spans="1:14" x14ac:dyDescent="0.25">
      <c r="A8" s="5">
        <v>42635</v>
      </c>
      <c r="B8" s="1" t="s">
        <v>81</v>
      </c>
      <c r="C8" s="6">
        <v>135000</v>
      </c>
      <c r="D8" s="6"/>
      <c r="E8" s="13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K8" s="16"/>
      <c r="L8" s="8">
        <f t="shared" si="3"/>
        <v>205</v>
      </c>
      <c r="M8" s="6"/>
      <c r="N8" s="7">
        <f t="shared" si="4"/>
        <v>1135000</v>
      </c>
    </row>
    <row r="9" spans="1:14" x14ac:dyDescent="0.25">
      <c r="A9" s="5">
        <v>42638</v>
      </c>
      <c r="B9" s="1" t="s">
        <v>27</v>
      </c>
      <c r="C9" s="6">
        <v>2500000</v>
      </c>
      <c r="D9" s="6"/>
      <c r="E9" s="13"/>
      <c r="F9" s="2"/>
      <c r="G9" s="2"/>
      <c r="H9" s="6">
        <f t="shared" si="0"/>
        <v>0</v>
      </c>
      <c r="I9" s="6">
        <f t="shared" si="1"/>
        <v>0</v>
      </c>
      <c r="J9" s="6">
        <f t="shared" si="2"/>
        <v>0</v>
      </c>
      <c r="K9" s="16"/>
      <c r="L9" s="8">
        <f t="shared" si="3"/>
        <v>205</v>
      </c>
      <c r="M9" s="18"/>
      <c r="N9" s="7">
        <f t="shared" si="4"/>
        <v>3635000</v>
      </c>
    </row>
    <row r="10" spans="1:14" x14ac:dyDescent="0.25">
      <c r="A10" s="5">
        <v>42639</v>
      </c>
      <c r="B10" s="1" t="s">
        <v>2</v>
      </c>
      <c r="C10" s="6"/>
      <c r="D10" s="6"/>
      <c r="E10" s="13"/>
      <c r="F10" s="2">
        <v>42</v>
      </c>
      <c r="G10" s="2">
        <v>3041</v>
      </c>
      <c r="H10" s="6">
        <f t="shared" si="0"/>
        <v>3041000</v>
      </c>
      <c r="I10" s="6">
        <f t="shared" si="1"/>
        <v>76025</v>
      </c>
      <c r="J10" s="6">
        <f t="shared" si="2"/>
        <v>3117025</v>
      </c>
      <c r="K10" s="16"/>
      <c r="L10" s="8">
        <f t="shared" si="3"/>
        <v>163</v>
      </c>
      <c r="M10" s="6">
        <v>15000</v>
      </c>
      <c r="N10" s="7">
        <f t="shared" si="4"/>
        <v>532975</v>
      </c>
    </row>
    <row r="11" spans="1:14" x14ac:dyDescent="0.25">
      <c r="A11" s="65">
        <v>42649</v>
      </c>
      <c r="B11" s="13" t="s">
        <v>2</v>
      </c>
      <c r="C11" s="66">
        <v>3755500</v>
      </c>
      <c r="D11" s="66"/>
      <c r="E11" s="13"/>
      <c r="F11" s="12">
        <v>54</v>
      </c>
      <c r="G11" s="12">
        <v>3826</v>
      </c>
      <c r="H11" s="66">
        <f>G11*1100</f>
        <v>4208600</v>
      </c>
      <c r="I11" s="66">
        <f t="shared" si="1"/>
        <v>95650</v>
      </c>
      <c r="J11" s="66">
        <f t="shared" si="2"/>
        <v>4304250</v>
      </c>
      <c r="K11" s="13"/>
      <c r="L11" s="67">
        <f t="shared" si="3"/>
        <v>109</v>
      </c>
      <c r="M11" s="66">
        <v>16000</v>
      </c>
      <c r="N11" s="68">
        <f t="shared" si="4"/>
        <v>225</v>
      </c>
    </row>
    <row r="12" spans="1:14" x14ac:dyDescent="0.25">
      <c r="A12" s="5">
        <v>42654</v>
      </c>
      <c r="B12" s="1" t="s">
        <v>13</v>
      </c>
      <c r="C12" s="6">
        <v>2000000</v>
      </c>
      <c r="D12" s="6"/>
      <c r="E12" s="13"/>
      <c r="F12" s="2"/>
      <c r="G12" s="2"/>
      <c r="H12" s="66">
        <f t="shared" ref="H12:H34" si="5">G12*1100</f>
        <v>0</v>
      </c>
      <c r="I12" s="6">
        <f t="shared" si="1"/>
        <v>0</v>
      </c>
      <c r="J12" s="6">
        <f t="shared" si="2"/>
        <v>0</v>
      </c>
      <c r="K12" s="16"/>
      <c r="L12" s="8">
        <f t="shared" si="3"/>
        <v>109</v>
      </c>
      <c r="M12" s="6"/>
      <c r="N12" s="7">
        <f t="shared" si="4"/>
        <v>2000225</v>
      </c>
    </row>
    <row r="13" spans="1:14" x14ac:dyDescent="0.25">
      <c r="A13" s="5">
        <v>42656</v>
      </c>
      <c r="B13" s="1" t="s">
        <v>2</v>
      </c>
      <c r="C13" s="6">
        <v>576500</v>
      </c>
      <c r="D13" s="6"/>
      <c r="E13" s="13"/>
      <c r="F13" s="2">
        <v>51</v>
      </c>
      <c r="G13" s="2">
        <v>3460</v>
      </c>
      <c r="H13" s="66">
        <f t="shared" si="5"/>
        <v>3806000</v>
      </c>
      <c r="I13" s="6">
        <f t="shared" si="1"/>
        <v>86500</v>
      </c>
      <c r="J13" s="6">
        <f t="shared" si="2"/>
        <v>3892500</v>
      </c>
      <c r="K13" s="16"/>
      <c r="L13" s="8">
        <f t="shared" si="3"/>
        <v>58</v>
      </c>
      <c r="M13" s="6">
        <v>16000</v>
      </c>
      <c r="N13" s="7">
        <f t="shared" si="4"/>
        <v>-1299775</v>
      </c>
    </row>
    <row r="14" spans="1:14" x14ac:dyDescent="0.25">
      <c r="A14" s="5">
        <v>42657</v>
      </c>
      <c r="B14" s="1" t="s">
        <v>79</v>
      </c>
      <c r="C14" s="6">
        <v>1300000</v>
      </c>
      <c r="D14" s="6"/>
      <c r="E14" s="13"/>
      <c r="F14" s="2"/>
      <c r="G14" s="2"/>
      <c r="H14" s="66">
        <f t="shared" si="5"/>
        <v>0</v>
      </c>
      <c r="I14" s="6">
        <f t="shared" si="1"/>
        <v>0</v>
      </c>
      <c r="J14" s="6">
        <f t="shared" si="2"/>
        <v>0</v>
      </c>
      <c r="K14" s="16"/>
      <c r="L14" s="8">
        <f t="shared" si="3"/>
        <v>58</v>
      </c>
      <c r="M14" s="6"/>
      <c r="N14" s="7">
        <f t="shared" si="4"/>
        <v>225</v>
      </c>
    </row>
    <row r="15" spans="1:14" x14ac:dyDescent="0.25">
      <c r="A15" s="5">
        <v>42661</v>
      </c>
      <c r="B15" s="1" t="s">
        <v>13</v>
      </c>
      <c r="C15" s="6">
        <v>3000000</v>
      </c>
      <c r="D15" s="6"/>
      <c r="E15" s="13"/>
      <c r="F15" s="2"/>
      <c r="G15" s="2"/>
      <c r="H15" s="66">
        <f t="shared" si="5"/>
        <v>0</v>
      </c>
      <c r="I15" s="6">
        <f t="shared" si="1"/>
        <v>0</v>
      </c>
      <c r="J15" s="6">
        <f t="shared" si="2"/>
        <v>0</v>
      </c>
      <c r="K15" s="16"/>
      <c r="L15" s="8">
        <f t="shared" si="3"/>
        <v>58</v>
      </c>
      <c r="M15" s="6"/>
      <c r="N15" s="7">
        <f t="shared" si="4"/>
        <v>3000225</v>
      </c>
    </row>
    <row r="16" spans="1:14" x14ac:dyDescent="0.25">
      <c r="A16" s="5">
        <v>42676</v>
      </c>
      <c r="B16" s="1" t="s">
        <v>2</v>
      </c>
      <c r="C16" s="6"/>
      <c r="D16" s="6"/>
      <c r="E16" s="13"/>
      <c r="F16" s="2">
        <v>30</v>
      </c>
      <c r="G16" s="2">
        <f>2084+50</f>
        <v>2134</v>
      </c>
      <c r="H16" s="66">
        <f t="shared" si="5"/>
        <v>2347400</v>
      </c>
      <c r="I16" s="6">
        <f t="shared" si="1"/>
        <v>53350</v>
      </c>
      <c r="J16" s="6">
        <f t="shared" si="2"/>
        <v>2400750</v>
      </c>
      <c r="K16" s="16"/>
      <c r="L16" s="8">
        <f t="shared" si="3"/>
        <v>28</v>
      </c>
      <c r="M16" s="6">
        <v>16000</v>
      </c>
      <c r="N16" s="7">
        <f t="shared" si="4"/>
        <v>615475</v>
      </c>
    </row>
    <row r="17" spans="1:14" x14ac:dyDescent="0.25">
      <c r="A17" s="5">
        <v>42682</v>
      </c>
      <c r="B17" s="1" t="s">
        <v>44</v>
      </c>
      <c r="C17" s="6">
        <v>2000000</v>
      </c>
      <c r="D17" s="6"/>
      <c r="E17" s="13"/>
      <c r="F17" s="2"/>
      <c r="G17" s="2">
        <v>50</v>
      </c>
      <c r="H17" s="66">
        <f t="shared" si="5"/>
        <v>55000</v>
      </c>
      <c r="I17" s="6">
        <f t="shared" si="1"/>
        <v>1250</v>
      </c>
      <c r="J17" s="6">
        <f t="shared" si="2"/>
        <v>56250</v>
      </c>
      <c r="K17" s="16"/>
      <c r="L17" s="8">
        <f t="shared" si="3"/>
        <v>28</v>
      </c>
      <c r="M17" s="6"/>
      <c r="N17" s="7">
        <f t="shared" si="4"/>
        <v>2559225</v>
      </c>
    </row>
    <row r="18" spans="1:14" x14ac:dyDescent="0.25">
      <c r="A18" s="5">
        <v>42689</v>
      </c>
      <c r="B18" s="1" t="s">
        <v>2</v>
      </c>
      <c r="C18" s="6"/>
      <c r="D18" s="6"/>
      <c r="E18" s="13"/>
      <c r="F18" s="2">
        <v>24</v>
      </c>
      <c r="G18" s="2">
        <v>1818</v>
      </c>
      <c r="H18" s="66">
        <f t="shared" si="5"/>
        <v>1999800</v>
      </c>
      <c r="I18" s="6">
        <f t="shared" si="1"/>
        <v>45450</v>
      </c>
      <c r="J18" s="6">
        <f t="shared" si="2"/>
        <v>2045250</v>
      </c>
      <c r="K18" s="16"/>
      <c r="L18" s="8">
        <f t="shared" si="3"/>
        <v>4</v>
      </c>
      <c r="M18" s="6">
        <v>16000</v>
      </c>
      <c r="N18" s="7">
        <f t="shared" si="4"/>
        <v>529975</v>
      </c>
    </row>
    <row r="19" spans="1:14" x14ac:dyDescent="0.25">
      <c r="A19" s="11"/>
      <c r="B19" s="1"/>
      <c r="C19" s="6"/>
      <c r="D19" s="6"/>
      <c r="E19" s="13"/>
      <c r="F19" s="2"/>
      <c r="G19" s="2"/>
      <c r="H19" s="66">
        <f t="shared" si="5"/>
        <v>0</v>
      </c>
      <c r="I19" s="6">
        <f t="shared" si="1"/>
        <v>0</v>
      </c>
      <c r="J19" s="6">
        <f t="shared" si="2"/>
        <v>0</v>
      </c>
      <c r="K19" s="16"/>
      <c r="L19" s="8">
        <f t="shared" si="3"/>
        <v>4</v>
      </c>
      <c r="M19" s="6"/>
      <c r="N19" s="7">
        <f t="shared" si="4"/>
        <v>529975</v>
      </c>
    </row>
    <row r="20" spans="1:14" x14ac:dyDescent="0.25">
      <c r="A20" s="5"/>
      <c r="B20" s="1"/>
      <c r="C20" s="6"/>
      <c r="D20" s="6"/>
      <c r="E20" s="13"/>
      <c r="F20" s="2"/>
      <c r="G20" s="2"/>
      <c r="H20" s="66">
        <f t="shared" si="5"/>
        <v>0</v>
      </c>
      <c r="I20" s="6">
        <f t="shared" si="1"/>
        <v>0</v>
      </c>
      <c r="J20" s="6">
        <f t="shared" si="2"/>
        <v>0</v>
      </c>
      <c r="K20" s="16"/>
      <c r="L20" s="8">
        <f t="shared" si="3"/>
        <v>4</v>
      </c>
      <c r="M20" s="6"/>
      <c r="N20" s="7">
        <f t="shared" si="4"/>
        <v>529975</v>
      </c>
    </row>
    <row r="21" spans="1:14" x14ac:dyDescent="0.25">
      <c r="A21" s="1"/>
      <c r="B21" s="1"/>
      <c r="C21" s="1"/>
      <c r="D21" s="1"/>
      <c r="E21" s="13"/>
      <c r="F21" s="1"/>
      <c r="G21" s="1"/>
      <c r="H21" s="66">
        <f t="shared" si="5"/>
        <v>0</v>
      </c>
      <c r="I21" s="6">
        <f t="shared" si="1"/>
        <v>0</v>
      </c>
      <c r="J21" s="6">
        <f t="shared" si="2"/>
        <v>0</v>
      </c>
      <c r="K21" s="16"/>
      <c r="L21" s="8">
        <f t="shared" si="3"/>
        <v>4</v>
      </c>
      <c r="M21" s="1"/>
      <c r="N21" s="7">
        <f t="shared" si="4"/>
        <v>529975</v>
      </c>
    </row>
    <row r="22" spans="1:14" x14ac:dyDescent="0.25">
      <c r="A22" s="1"/>
      <c r="B22" s="1"/>
      <c r="C22" s="1"/>
      <c r="D22" s="1"/>
      <c r="E22" s="13"/>
      <c r="F22" s="1"/>
      <c r="G22" s="1"/>
      <c r="H22" s="66">
        <f t="shared" si="5"/>
        <v>0</v>
      </c>
      <c r="I22" s="6">
        <f t="shared" si="1"/>
        <v>0</v>
      </c>
      <c r="J22" s="6">
        <f t="shared" si="2"/>
        <v>0</v>
      </c>
      <c r="K22" s="16"/>
      <c r="L22" s="1"/>
      <c r="M22" s="1"/>
      <c r="N22" s="7">
        <f t="shared" si="4"/>
        <v>529975</v>
      </c>
    </row>
    <row r="23" spans="1:14" x14ac:dyDescent="0.25">
      <c r="H23" s="66">
        <f t="shared" si="5"/>
        <v>0</v>
      </c>
      <c r="I23" s="6">
        <f t="shared" si="1"/>
        <v>0</v>
      </c>
      <c r="J23" s="6">
        <f t="shared" si="2"/>
        <v>0</v>
      </c>
      <c r="N23" s="7">
        <f t="shared" si="4"/>
        <v>529975</v>
      </c>
    </row>
    <row r="24" spans="1:14" x14ac:dyDescent="0.25">
      <c r="H24" s="66">
        <f t="shared" si="5"/>
        <v>0</v>
      </c>
      <c r="I24" s="6">
        <f t="shared" si="1"/>
        <v>0</v>
      </c>
      <c r="J24" s="6">
        <f t="shared" si="2"/>
        <v>0</v>
      </c>
      <c r="N24" s="7">
        <f t="shared" si="4"/>
        <v>529975</v>
      </c>
    </row>
    <row r="25" spans="1:14" x14ac:dyDescent="0.25">
      <c r="H25" s="66">
        <f t="shared" si="5"/>
        <v>0</v>
      </c>
      <c r="I25" s="6">
        <f t="shared" si="1"/>
        <v>0</v>
      </c>
      <c r="J25" s="6">
        <f t="shared" si="2"/>
        <v>0</v>
      </c>
      <c r="N25" s="7">
        <f t="shared" si="4"/>
        <v>529975</v>
      </c>
    </row>
    <row r="26" spans="1:14" x14ac:dyDescent="0.25">
      <c r="H26" s="66">
        <f t="shared" si="5"/>
        <v>0</v>
      </c>
      <c r="I26" s="6">
        <f t="shared" si="1"/>
        <v>0</v>
      </c>
      <c r="J26" s="6">
        <f t="shared" si="2"/>
        <v>0</v>
      </c>
      <c r="N26" s="7">
        <f t="shared" si="4"/>
        <v>529975</v>
      </c>
    </row>
    <row r="27" spans="1:14" x14ac:dyDescent="0.25">
      <c r="H27" s="66">
        <f t="shared" si="5"/>
        <v>0</v>
      </c>
      <c r="I27" s="6">
        <f t="shared" si="1"/>
        <v>0</v>
      </c>
      <c r="J27" s="6">
        <f t="shared" si="2"/>
        <v>0</v>
      </c>
      <c r="N27" s="7">
        <f t="shared" si="4"/>
        <v>529975</v>
      </c>
    </row>
    <row r="28" spans="1:14" x14ac:dyDescent="0.25">
      <c r="H28" s="66">
        <f t="shared" si="5"/>
        <v>0</v>
      </c>
      <c r="I28" s="6">
        <f t="shared" si="1"/>
        <v>0</v>
      </c>
      <c r="J28" s="6">
        <f t="shared" si="2"/>
        <v>0</v>
      </c>
      <c r="N28" s="7">
        <f t="shared" si="4"/>
        <v>529975</v>
      </c>
    </row>
    <row r="29" spans="1:14" x14ac:dyDescent="0.25">
      <c r="H29" s="66">
        <f t="shared" si="5"/>
        <v>0</v>
      </c>
      <c r="I29" s="6">
        <f t="shared" si="1"/>
        <v>0</v>
      </c>
      <c r="J29" s="6">
        <f t="shared" si="2"/>
        <v>0</v>
      </c>
    </row>
    <row r="30" spans="1:14" x14ac:dyDescent="0.25">
      <c r="H30" s="66">
        <f t="shared" si="5"/>
        <v>0</v>
      </c>
      <c r="I30" s="6">
        <f t="shared" si="1"/>
        <v>0</v>
      </c>
      <c r="J30" s="6">
        <f t="shared" si="2"/>
        <v>0</v>
      </c>
    </row>
    <row r="31" spans="1:14" x14ac:dyDescent="0.25">
      <c r="H31" s="66">
        <f t="shared" si="5"/>
        <v>0</v>
      </c>
      <c r="I31" s="6">
        <f t="shared" si="1"/>
        <v>0</v>
      </c>
      <c r="J31" s="6">
        <f t="shared" si="2"/>
        <v>0</v>
      </c>
    </row>
    <row r="32" spans="1:14" x14ac:dyDescent="0.25">
      <c r="H32" s="66">
        <f t="shared" si="5"/>
        <v>0</v>
      </c>
      <c r="I32" s="6">
        <f t="shared" si="1"/>
        <v>0</v>
      </c>
      <c r="J32" s="6">
        <f t="shared" si="2"/>
        <v>0</v>
      </c>
    </row>
    <row r="33" spans="8:10" x14ac:dyDescent="0.25">
      <c r="H33" s="66">
        <f t="shared" si="5"/>
        <v>0</v>
      </c>
      <c r="I33" s="6">
        <f t="shared" si="1"/>
        <v>0</v>
      </c>
      <c r="J33" s="6">
        <f t="shared" si="2"/>
        <v>0</v>
      </c>
    </row>
    <row r="34" spans="8:10" x14ac:dyDescent="0.25">
      <c r="H34" s="66">
        <f t="shared" si="5"/>
        <v>0</v>
      </c>
      <c r="I34" s="6">
        <f t="shared" si="1"/>
        <v>0</v>
      </c>
      <c r="J34" s="6">
        <f>H34+I34</f>
        <v>0</v>
      </c>
    </row>
  </sheetData>
  <mergeCells count="3">
    <mergeCell ref="A1:N1"/>
    <mergeCell ref="B2:D2"/>
    <mergeCell ref="F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C15" sqref="C15"/>
    </sheetView>
  </sheetViews>
  <sheetFormatPr baseColWidth="10" defaultRowHeight="15" x14ac:dyDescent="0.25"/>
  <cols>
    <col min="2" max="2" width="19.140625" bestFit="1" customWidth="1"/>
    <col min="3" max="3" width="11.7109375" bestFit="1" customWidth="1"/>
    <col min="4" max="4" width="8.5703125" customWidth="1"/>
    <col min="5" max="5" width="2.7109375" customWidth="1"/>
    <col min="6" max="6" width="8" customWidth="1"/>
    <col min="11" max="11" width="2.7109375" customWidth="1"/>
  </cols>
  <sheetData>
    <row r="1" spans="1:15" x14ac:dyDescent="0.25">
      <c r="A1" s="18"/>
      <c r="B1" s="18"/>
      <c r="C1" s="18"/>
      <c r="D1" s="18"/>
      <c r="E1" s="18"/>
      <c r="F1" s="18"/>
      <c r="G1" s="18"/>
      <c r="H1" s="18"/>
      <c r="I1" s="18"/>
    </row>
    <row r="2" spans="1:15" ht="21" x14ac:dyDescent="0.35">
      <c r="A2" s="1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4"/>
      <c r="L2" s="23" t="s">
        <v>3</v>
      </c>
      <c r="M2" s="21"/>
      <c r="N2" s="22" t="s">
        <v>3</v>
      </c>
      <c r="O2" s="1"/>
    </row>
    <row r="3" spans="1:15" x14ac:dyDescent="0.25">
      <c r="A3" s="9" t="s">
        <v>4</v>
      </c>
      <c r="B3" s="3" t="s">
        <v>5</v>
      </c>
      <c r="C3" s="1" t="s">
        <v>1</v>
      </c>
      <c r="D3" s="1" t="s">
        <v>6</v>
      </c>
      <c r="E3" s="10"/>
      <c r="F3" s="20" t="s">
        <v>7</v>
      </c>
      <c r="G3" s="20" t="s">
        <v>8</v>
      </c>
      <c r="H3" s="4" t="s">
        <v>9</v>
      </c>
      <c r="I3" s="20" t="s">
        <v>10</v>
      </c>
      <c r="J3" s="4" t="s">
        <v>11</v>
      </c>
      <c r="K3" s="15"/>
      <c r="L3" s="2" t="s">
        <v>6</v>
      </c>
      <c r="M3" s="4" t="s">
        <v>12</v>
      </c>
      <c r="N3" s="17" t="s">
        <v>1</v>
      </c>
      <c r="O3" s="1"/>
    </row>
    <row r="4" spans="1:15" x14ac:dyDescent="0.25">
      <c r="A4" s="5">
        <v>42662</v>
      </c>
      <c r="B4" s="1" t="s">
        <v>106</v>
      </c>
      <c r="C4" s="6">
        <v>5985000</v>
      </c>
      <c r="D4" s="6">
        <v>75</v>
      </c>
      <c r="E4" s="13"/>
      <c r="F4" s="2">
        <v>75</v>
      </c>
      <c r="G4" s="2">
        <v>5320</v>
      </c>
      <c r="H4" s="6">
        <f>G4*1100</f>
        <v>5852000</v>
      </c>
      <c r="I4" s="6">
        <f>G4*25</f>
        <v>133000</v>
      </c>
      <c r="J4" s="6">
        <f>H4+I4</f>
        <v>5985000</v>
      </c>
      <c r="K4" s="16"/>
      <c r="L4" s="8">
        <f>D4-F4</f>
        <v>0</v>
      </c>
      <c r="M4" s="6">
        <v>25500</v>
      </c>
      <c r="N4" s="7">
        <f>C4-J4+M4</f>
        <v>25500</v>
      </c>
      <c r="O4" s="1"/>
    </row>
    <row r="5" spans="1:15" x14ac:dyDescent="0.25">
      <c r="A5" s="5">
        <v>42704</v>
      </c>
      <c r="B5" s="1" t="s">
        <v>13</v>
      </c>
      <c r="C5" s="6">
        <v>300000</v>
      </c>
      <c r="D5" s="6">
        <v>38</v>
      </c>
      <c r="E5" s="13"/>
      <c r="F5" s="2">
        <v>38</v>
      </c>
      <c r="G5" s="2">
        <v>2617</v>
      </c>
      <c r="H5" s="6">
        <f t="shared" ref="H5:H33" si="0">G5*1100</f>
        <v>2878700</v>
      </c>
      <c r="I5" s="6">
        <f t="shared" ref="I5:I34" si="1">G5*25</f>
        <v>65425</v>
      </c>
      <c r="J5" s="6">
        <f t="shared" ref="J5:J36" si="2">H5+I5</f>
        <v>2944125</v>
      </c>
      <c r="K5" s="16"/>
      <c r="L5" s="8">
        <f t="shared" ref="L5:L28" si="3">D5-F5</f>
        <v>0</v>
      </c>
      <c r="M5" s="6">
        <v>18250</v>
      </c>
      <c r="N5" s="7">
        <f>N4+C5-J5+M5</f>
        <v>-2600375</v>
      </c>
      <c r="O5" s="1"/>
    </row>
    <row r="6" spans="1:15" x14ac:dyDescent="0.25">
      <c r="A6" s="5"/>
      <c r="B6" s="1" t="s">
        <v>33</v>
      </c>
      <c r="C6" s="6">
        <v>4200000</v>
      </c>
      <c r="D6" s="6">
        <v>37</v>
      </c>
      <c r="E6" s="13"/>
      <c r="F6" s="2">
        <v>37</v>
      </c>
      <c r="G6" s="2">
        <v>2627</v>
      </c>
      <c r="H6" s="6">
        <f t="shared" si="0"/>
        <v>2889700</v>
      </c>
      <c r="I6" s="6">
        <f t="shared" si="1"/>
        <v>65675</v>
      </c>
      <c r="J6" s="6">
        <f t="shared" si="2"/>
        <v>2955375</v>
      </c>
      <c r="K6" s="16"/>
      <c r="L6" s="8">
        <f t="shared" si="3"/>
        <v>0</v>
      </c>
      <c r="M6" s="6">
        <v>18250</v>
      </c>
      <c r="N6" s="7">
        <f t="shared" ref="N6:N28" si="4">N5+C6-J6+M6</f>
        <v>-1337500</v>
      </c>
      <c r="O6" s="1"/>
    </row>
    <row r="7" spans="1:15" x14ac:dyDescent="0.25">
      <c r="A7" s="5"/>
      <c r="B7" s="1" t="s">
        <v>37</v>
      </c>
      <c r="C7" s="6">
        <v>367500</v>
      </c>
      <c r="D7" s="6"/>
      <c r="E7" s="13"/>
      <c r="F7" s="2"/>
      <c r="G7" s="2"/>
      <c r="H7" s="6">
        <f t="shared" si="0"/>
        <v>0</v>
      </c>
      <c r="I7" s="6">
        <f t="shared" si="1"/>
        <v>0</v>
      </c>
      <c r="J7" s="6">
        <f t="shared" si="2"/>
        <v>0</v>
      </c>
      <c r="K7" s="16"/>
      <c r="L7" s="8">
        <f t="shared" si="3"/>
        <v>0</v>
      </c>
      <c r="M7" s="6"/>
      <c r="N7" s="7">
        <f t="shared" si="4"/>
        <v>-970000</v>
      </c>
      <c r="O7" s="1"/>
    </row>
    <row r="8" spans="1:15" x14ac:dyDescent="0.25">
      <c r="A8" s="5">
        <v>42679</v>
      </c>
      <c r="B8" s="1" t="s">
        <v>126</v>
      </c>
      <c r="C8" s="6">
        <v>2000000</v>
      </c>
      <c r="D8" s="6"/>
      <c r="E8" s="13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K8" s="16"/>
      <c r="L8" s="8">
        <f t="shared" si="3"/>
        <v>0</v>
      </c>
      <c r="M8" s="6"/>
      <c r="N8" s="7">
        <f t="shared" si="4"/>
        <v>1030000</v>
      </c>
      <c r="O8" s="1"/>
    </row>
    <row r="9" spans="1:15" x14ac:dyDescent="0.25">
      <c r="A9" s="5">
        <v>42680</v>
      </c>
      <c r="B9" s="1" t="s">
        <v>2</v>
      </c>
      <c r="C9" s="6"/>
      <c r="D9" s="6">
        <v>39.5</v>
      </c>
      <c r="E9" s="13"/>
      <c r="F9" s="87">
        <v>40</v>
      </c>
      <c r="G9" s="2">
        <v>2849</v>
      </c>
      <c r="H9" s="6">
        <f t="shared" si="0"/>
        <v>3133900</v>
      </c>
      <c r="I9" s="6">
        <f t="shared" si="1"/>
        <v>71225</v>
      </c>
      <c r="J9" s="6">
        <f t="shared" si="2"/>
        <v>3205125</v>
      </c>
      <c r="K9" s="16"/>
      <c r="L9" s="8">
        <f t="shared" si="3"/>
        <v>-0.5</v>
      </c>
      <c r="M9" s="18">
        <v>18250</v>
      </c>
      <c r="N9" s="7">
        <f t="shared" si="4"/>
        <v>-2156875</v>
      </c>
      <c r="O9" s="1"/>
    </row>
    <row r="10" spans="1:15" x14ac:dyDescent="0.25">
      <c r="A10" s="5">
        <v>42685</v>
      </c>
      <c r="B10" s="1" t="s">
        <v>13</v>
      </c>
      <c r="C10" s="6">
        <v>2600000</v>
      </c>
      <c r="D10" s="6"/>
      <c r="E10" s="13"/>
      <c r="F10" s="2">
        <v>36</v>
      </c>
      <c r="G10" s="2"/>
      <c r="H10" s="6">
        <f t="shared" si="0"/>
        <v>0</v>
      </c>
      <c r="I10" s="6">
        <f t="shared" si="1"/>
        <v>0</v>
      </c>
      <c r="J10" s="6">
        <f t="shared" si="2"/>
        <v>0</v>
      </c>
      <c r="K10" s="16"/>
      <c r="L10" s="8">
        <f t="shared" si="3"/>
        <v>-36</v>
      </c>
      <c r="M10" s="6"/>
      <c r="N10" s="7">
        <f t="shared" si="4"/>
        <v>443125</v>
      </c>
      <c r="O10" s="1"/>
    </row>
    <row r="11" spans="1:15" x14ac:dyDescent="0.25">
      <c r="A11" s="5">
        <v>42688</v>
      </c>
      <c r="B11" s="1" t="s">
        <v>146</v>
      </c>
      <c r="C11" s="6">
        <v>2450200</v>
      </c>
      <c r="D11" s="6"/>
      <c r="E11" s="13"/>
      <c r="F11" s="2">
        <v>36</v>
      </c>
      <c r="G11" s="2">
        <v>2588</v>
      </c>
      <c r="H11" s="6">
        <f t="shared" si="0"/>
        <v>2846800</v>
      </c>
      <c r="I11" s="6">
        <f t="shared" si="1"/>
        <v>64700</v>
      </c>
      <c r="J11" s="6">
        <f t="shared" si="2"/>
        <v>2911500</v>
      </c>
      <c r="K11" s="16"/>
      <c r="L11" s="8">
        <f t="shared" si="3"/>
        <v>-36</v>
      </c>
      <c r="M11" s="6">
        <v>18250</v>
      </c>
      <c r="N11" s="7">
        <f t="shared" si="4"/>
        <v>75</v>
      </c>
      <c r="O11" s="1"/>
    </row>
    <row r="12" spans="1:15" x14ac:dyDescent="0.25">
      <c r="A12" s="5">
        <v>42709</v>
      </c>
      <c r="B12" s="1" t="s">
        <v>13</v>
      </c>
      <c r="C12" s="6">
        <v>1000000</v>
      </c>
      <c r="D12" s="6"/>
      <c r="E12" s="13"/>
      <c r="F12" s="2"/>
      <c r="G12" s="2"/>
      <c r="H12" s="6">
        <f t="shared" si="0"/>
        <v>0</v>
      </c>
      <c r="I12" s="6">
        <f t="shared" si="1"/>
        <v>0</v>
      </c>
      <c r="J12" s="6">
        <f t="shared" si="2"/>
        <v>0</v>
      </c>
      <c r="K12" s="16"/>
      <c r="L12" s="8">
        <f t="shared" si="3"/>
        <v>0</v>
      </c>
      <c r="M12" s="6"/>
      <c r="N12" s="7">
        <f t="shared" si="4"/>
        <v>1000075</v>
      </c>
      <c r="O12" s="1"/>
    </row>
    <row r="13" spans="1:15" x14ac:dyDescent="0.25">
      <c r="A13" s="5"/>
      <c r="B13" s="1" t="s">
        <v>190</v>
      </c>
      <c r="C13" s="6">
        <v>930000</v>
      </c>
      <c r="D13" s="6"/>
      <c r="E13" s="13"/>
      <c r="F13" s="2"/>
      <c r="G13" s="2"/>
      <c r="H13" s="6">
        <f t="shared" si="0"/>
        <v>0</v>
      </c>
      <c r="I13" s="6">
        <f t="shared" si="1"/>
        <v>0</v>
      </c>
      <c r="J13" s="6">
        <f t="shared" si="2"/>
        <v>0</v>
      </c>
      <c r="K13" s="16"/>
      <c r="L13" s="8">
        <f t="shared" si="3"/>
        <v>0</v>
      </c>
      <c r="M13" s="6"/>
      <c r="N13" s="7">
        <f t="shared" si="4"/>
        <v>1930075</v>
      </c>
      <c r="O13" s="1"/>
    </row>
    <row r="14" spans="1:15" x14ac:dyDescent="0.25">
      <c r="A14" s="5"/>
      <c r="B14" s="1" t="s">
        <v>2</v>
      </c>
      <c r="C14" s="6">
        <v>845000</v>
      </c>
      <c r="D14" s="6"/>
      <c r="E14" s="13"/>
      <c r="F14" s="2">
        <v>34</v>
      </c>
      <c r="G14" s="2">
        <v>2483</v>
      </c>
      <c r="H14" s="6">
        <f t="shared" si="0"/>
        <v>2731300</v>
      </c>
      <c r="I14" s="6">
        <f t="shared" si="1"/>
        <v>62075</v>
      </c>
      <c r="J14" s="6">
        <f t="shared" si="2"/>
        <v>2793375</v>
      </c>
      <c r="K14" s="16"/>
      <c r="L14" s="8">
        <f t="shared" si="3"/>
        <v>-34</v>
      </c>
      <c r="M14" s="6">
        <v>18250</v>
      </c>
      <c r="N14" s="7">
        <f t="shared" si="4"/>
        <v>-50</v>
      </c>
      <c r="O14" s="1"/>
    </row>
    <row r="15" spans="1:15" x14ac:dyDescent="0.25">
      <c r="A15" s="5">
        <v>42730</v>
      </c>
      <c r="B15" s="1" t="s">
        <v>2</v>
      </c>
      <c r="C15" s="6"/>
      <c r="D15" s="6"/>
      <c r="E15" s="13"/>
      <c r="F15" s="2">
        <v>17</v>
      </c>
      <c r="G15" s="2">
        <v>1354</v>
      </c>
      <c r="H15" s="6">
        <f t="shared" si="0"/>
        <v>1489400</v>
      </c>
      <c r="I15" s="6">
        <f t="shared" si="1"/>
        <v>33850</v>
      </c>
      <c r="J15" s="6">
        <f t="shared" si="2"/>
        <v>1523250</v>
      </c>
      <c r="K15" s="16"/>
      <c r="L15" s="8">
        <f t="shared" si="3"/>
        <v>-17</v>
      </c>
      <c r="M15" s="6">
        <v>18250</v>
      </c>
      <c r="N15" s="7">
        <f t="shared" si="4"/>
        <v>-1505050</v>
      </c>
      <c r="O15" s="1"/>
    </row>
    <row r="16" spans="1:15" x14ac:dyDescent="0.25">
      <c r="A16" s="5"/>
      <c r="B16" s="1"/>
      <c r="C16" s="6"/>
      <c r="D16" s="6"/>
      <c r="E16" s="13"/>
      <c r="F16" s="2"/>
      <c r="G16" s="2"/>
      <c r="H16" s="6">
        <f t="shared" si="0"/>
        <v>0</v>
      </c>
      <c r="I16" s="6">
        <f t="shared" si="1"/>
        <v>0</v>
      </c>
      <c r="J16" s="6">
        <f t="shared" si="2"/>
        <v>0</v>
      </c>
      <c r="K16" s="16"/>
      <c r="L16" s="8">
        <f t="shared" si="3"/>
        <v>0</v>
      </c>
      <c r="M16" s="6"/>
      <c r="N16" s="7">
        <f t="shared" si="4"/>
        <v>-1505050</v>
      </c>
      <c r="O16" s="1"/>
    </row>
    <row r="17" spans="1:15" x14ac:dyDescent="0.25">
      <c r="A17" s="5"/>
      <c r="B17" s="1"/>
      <c r="C17" s="6"/>
      <c r="D17" s="6"/>
      <c r="E17" s="13"/>
      <c r="F17" s="2"/>
      <c r="G17" s="2"/>
      <c r="H17" s="6">
        <f t="shared" si="0"/>
        <v>0</v>
      </c>
      <c r="I17" s="6">
        <f t="shared" si="1"/>
        <v>0</v>
      </c>
      <c r="J17" s="6">
        <f t="shared" si="2"/>
        <v>0</v>
      </c>
      <c r="K17" s="16"/>
      <c r="L17" s="8">
        <f t="shared" si="3"/>
        <v>0</v>
      </c>
      <c r="M17" s="6"/>
      <c r="N17" s="7">
        <f t="shared" si="4"/>
        <v>-1505050</v>
      </c>
      <c r="O17" s="1"/>
    </row>
    <row r="18" spans="1:15" x14ac:dyDescent="0.25">
      <c r="A18" s="5"/>
      <c r="B18" s="1"/>
      <c r="C18" s="6"/>
      <c r="D18" s="6"/>
      <c r="E18" s="13"/>
      <c r="F18" s="2"/>
      <c r="G18" s="2"/>
      <c r="H18" s="6">
        <f t="shared" si="0"/>
        <v>0</v>
      </c>
      <c r="I18" s="6">
        <f t="shared" si="1"/>
        <v>0</v>
      </c>
      <c r="J18" s="6">
        <f t="shared" si="2"/>
        <v>0</v>
      </c>
      <c r="K18" s="16"/>
      <c r="L18" s="8">
        <f t="shared" si="3"/>
        <v>0</v>
      </c>
      <c r="M18" s="6"/>
      <c r="N18" s="7">
        <f t="shared" si="4"/>
        <v>-1505050</v>
      </c>
      <c r="O18" s="1"/>
    </row>
    <row r="19" spans="1:15" x14ac:dyDescent="0.25">
      <c r="A19" s="5"/>
      <c r="B19" s="1"/>
      <c r="C19" s="6"/>
      <c r="D19" s="6"/>
      <c r="E19" s="13"/>
      <c r="F19" s="2"/>
      <c r="G19" s="2"/>
      <c r="H19" s="6">
        <f t="shared" si="0"/>
        <v>0</v>
      </c>
      <c r="I19" s="6">
        <f t="shared" si="1"/>
        <v>0</v>
      </c>
      <c r="J19" s="6">
        <f t="shared" si="2"/>
        <v>0</v>
      </c>
      <c r="K19" s="16"/>
      <c r="L19" s="8">
        <f t="shared" si="3"/>
        <v>0</v>
      </c>
      <c r="M19" s="6"/>
      <c r="N19" s="7">
        <f t="shared" si="4"/>
        <v>-1505050</v>
      </c>
      <c r="O19" s="1"/>
    </row>
    <row r="20" spans="1:15" x14ac:dyDescent="0.25">
      <c r="A20" s="5"/>
      <c r="B20" s="1"/>
      <c r="C20" s="6"/>
      <c r="D20" s="1"/>
      <c r="E20" s="13"/>
      <c r="F20" s="1"/>
      <c r="G20" s="1"/>
      <c r="H20" s="6">
        <f t="shared" si="0"/>
        <v>0</v>
      </c>
      <c r="I20" s="6">
        <f t="shared" si="1"/>
        <v>0</v>
      </c>
      <c r="J20" s="6">
        <f t="shared" si="2"/>
        <v>0</v>
      </c>
      <c r="K20" s="16"/>
      <c r="L20" s="8">
        <f t="shared" si="3"/>
        <v>0</v>
      </c>
      <c r="M20" s="1"/>
      <c r="N20" s="7">
        <f t="shared" si="4"/>
        <v>-1505050</v>
      </c>
      <c r="O20" s="1"/>
    </row>
    <row r="21" spans="1:15" x14ac:dyDescent="0.25">
      <c r="A21" s="1"/>
      <c r="B21" s="1"/>
      <c r="C21" s="1"/>
      <c r="D21" s="1"/>
      <c r="E21" s="13"/>
      <c r="F21" s="1"/>
      <c r="G21" s="1"/>
      <c r="H21" s="6">
        <f t="shared" si="0"/>
        <v>0</v>
      </c>
      <c r="I21" s="6">
        <f t="shared" si="1"/>
        <v>0</v>
      </c>
      <c r="J21" s="6">
        <f t="shared" si="2"/>
        <v>0</v>
      </c>
      <c r="K21" s="16"/>
      <c r="L21" s="8">
        <f t="shared" si="3"/>
        <v>0</v>
      </c>
      <c r="M21" s="1"/>
      <c r="N21" s="7">
        <f t="shared" si="4"/>
        <v>-1505050</v>
      </c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6">
        <f t="shared" si="0"/>
        <v>0</v>
      </c>
      <c r="I22" s="6">
        <f t="shared" si="1"/>
        <v>0</v>
      </c>
      <c r="J22" s="6">
        <f t="shared" si="2"/>
        <v>0</v>
      </c>
      <c r="K22" s="1"/>
      <c r="L22" s="8">
        <f t="shared" si="3"/>
        <v>0</v>
      </c>
      <c r="M22" s="1"/>
      <c r="N22" s="7">
        <f t="shared" si="4"/>
        <v>-1505050</v>
      </c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6">
        <f t="shared" si="0"/>
        <v>0</v>
      </c>
      <c r="I23" s="6">
        <f t="shared" si="1"/>
        <v>0</v>
      </c>
      <c r="J23" s="6">
        <f t="shared" si="2"/>
        <v>0</v>
      </c>
      <c r="K23" s="1"/>
      <c r="L23" s="8">
        <f t="shared" si="3"/>
        <v>0</v>
      </c>
      <c r="M23" s="1"/>
      <c r="N23" s="7">
        <f t="shared" si="4"/>
        <v>-1505050</v>
      </c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6">
        <f t="shared" si="0"/>
        <v>0</v>
      </c>
      <c r="I24" s="6">
        <f t="shared" si="1"/>
        <v>0</v>
      </c>
      <c r="J24" s="6">
        <f t="shared" si="2"/>
        <v>0</v>
      </c>
      <c r="K24" s="1"/>
      <c r="L24" s="8">
        <f t="shared" si="3"/>
        <v>0</v>
      </c>
      <c r="M24" s="1"/>
      <c r="N24" s="7">
        <f t="shared" si="4"/>
        <v>-1505050</v>
      </c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6">
        <f t="shared" si="0"/>
        <v>0</v>
      </c>
      <c r="I25" s="6">
        <f t="shared" si="1"/>
        <v>0</v>
      </c>
      <c r="J25" s="6">
        <f t="shared" si="2"/>
        <v>0</v>
      </c>
      <c r="K25" s="1"/>
      <c r="L25" s="8">
        <f t="shared" si="3"/>
        <v>0</v>
      </c>
      <c r="M25" s="1"/>
      <c r="N25" s="7">
        <f t="shared" si="4"/>
        <v>-1505050</v>
      </c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6">
        <f t="shared" si="0"/>
        <v>0</v>
      </c>
      <c r="I26" s="6">
        <f t="shared" si="1"/>
        <v>0</v>
      </c>
      <c r="J26" s="6">
        <f t="shared" si="2"/>
        <v>0</v>
      </c>
      <c r="K26" s="1"/>
      <c r="L26" s="8">
        <f t="shared" si="3"/>
        <v>0</v>
      </c>
      <c r="M26" s="1"/>
      <c r="N26" s="7">
        <f t="shared" si="4"/>
        <v>-1505050</v>
      </c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6">
        <f t="shared" si="0"/>
        <v>0</v>
      </c>
      <c r="I27" s="6">
        <f t="shared" si="1"/>
        <v>0</v>
      </c>
      <c r="J27" s="6">
        <f t="shared" si="2"/>
        <v>0</v>
      </c>
      <c r="K27" s="1"/>
      <c r="L27" s="8">
        <f t="shared" si="3"/>
        <v>0</v>
      </c>
      <c r="M27" s="1"/>
      <c r="N27" s="7">
        <f t="shared" si="4"/>
        <v>-1505050</v>
      </c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6">
        <f t="shared" si="0"/>
        <v>0</v>
      </c>
      <c r="I28" s="6">
        <f t="shared" si="1"/>
        <v>0</v>
      </c>
      <c r="J28" s="6">
        <f t="shared" si="2"/>
        <v>0</v>
      </c>
      <c r="K28" s="1"/>
      <c r="L28" s="8">
        <f t="shared" si="3"/>
        <v>0</v>
      </c>
      <c r="M28" s="1"/>
      <c r="N28" s="7">
        <f t="shared" si="4"/>
        <v>-1505050</v>
      </c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6">
        <f t="shared" si="0"/>
        <v>0</v>
      </c>
      <c r="I29" s="6">
        <f t="shared" si="1"/>
        <v>0</v>
      </c>
      <c r="J29" s="6">
        <f t="shared" si="2"/>
        <v>0</v>
      </c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6">
        <f t="shared" si="0"/>
        <v>0</v>
      </c>
      <c r="I30" s="6">
        <f t="shared" si="1"/>
        <v>0</v>
      </c>
      <c r="J30" s="6">
        <f t="shared" si="2"/>
        <v>0</v>
      </c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6">
        <f t="shared" si="0"/>
        <v>0</v>
      </c>
      <c r="I31" s="6">
        <f t="shared" si="1"/>
        <v>0</v>
      </c>
      <c r="J31" s="6">
        <f t="shared" si="2"/>
        <v>0</v>
      </c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6">
        <f t="shared" si="0"/>
        <v>0</v>
      </c>
      <c r="I32" s="6">
        <f t="shared" si="1"/>
        <v>0</v>
      </c>
      <c r="J32" s="6">
        <f t="shared" si="2"/>
        <v>0</v>
      </c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6">
        <f t="shared" si="0"/>
        <v>0</v>
      </c>
      <c r="I33" s="6">
        <f t="shared" si="1"/>
        <v>0</v>
      </c>
      <c r="J33" s="6">
        <f t="shared" si="2"/>
        <v>0</v>
      </c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6">
        <f t="shared" si="1"/>
        <v>0</v>
      </c>
      <c r="J34" s="6">
        <f t="shared" si="2"/>
        <v>0</v>
      </c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6">
        <f t="shared" si="2"/>
        <v>0</v>
      </c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6">
        <f t="shared" si="2"/>
        <v>0</v>
      </c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8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8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8"/>
    </row>
    <row r="42" spans="1:15" x14ac:dyDescent="0.25">
      <c r="A42" s="18"/>
      <c r="B42" s="18"/>
      <c r="C42" s="18"/>
      <c r="D42" s="18"/>
      <c r="E42" s="18"/>
      <c r="F42" s="18"/>
      <c r="G42" s="18"/>
      <c r="H42" s="18"/>
      <c r="I42" s="18"/>
    </row>
    <row r="43" spans="1:15" x14ac:dyDescent="0.25">
      <c r="A43" s="18"/>
      <c r="B43" s="18"/>
      <c r="C43" s="18"/>
      <c r="D43" s="18"/>
      <c r="E43" s="18"/>
      <c r="F43" s="18"/>
      <c r="G43" s="18"/>
      <c r="H43" s="18"/>
      <c r="I43" s="18"/>
    </row>
    <row r="44" spans="1:15" x14ac:dyDescent="0.25">
      <c r="A44" s="18"/>
      <c r="B44" s="18"/>
      <c r="C44" s="18"/>
      <c r="D44" s="18"/>
      <c r="E44" s="18"/>
      <c r="F44" s="18"/>
      <c r="G44" s="18"/>
      <c r="H44" s="18"/>
      <c r="I44" s="18"/>
    </row>
    <row r="45" spans="1:15" x14ac:dyDescent="0.25">
      <c r="A45" s="18"/>
      <c r="B45" s="18"/>
      <c r="C45" s="18"/>
      <c r="D45" s="18"/>
      <c r="E45" s="18"/>
      <c r="F45" s="18"/>
      <c r="G45" s="18"/>
      <c r="H45" s="18"/>
      <c r="I45" s="18"/>
    </row>
    <row r="46" spans="1:15" x14ac:dyDescent="0.25">
      <c r="A46" s="18"/>
      <c r="B46" s="18"/>
      <c r="C46" s="18"/>
      <c r="D46" s="18"/>
      <c r="E46" s="18"/>
      <c r="F46" s="18"/>
      <c r="G46" s="18"/>
      <c r="H46" s="18"/>
      <c r="I46" s="18"/>
    </row>
    <row r="47" spans="1:15" x14ac:dyDescent="0.25">
      <c r="A47" s="18"/>
      <c r="B47" s="18"/>
      <c r="C47" s="18"/>
      <c r="D47" s="18"/>
      <c r="E47" s="18"/>
      <c r="F47" s="18"/>
      <c r="G47" s="18"/>
      <c r="H47" s="18"/>
      <c r="I47" s="18"/>
    </row>
    <row r="48" spans="1:15" x14ac:dyDescent="0.25">
      <c r="A48" s="18"/>
      <c r="B48" s="18"/>
      <c r="C48" s="18"/>
      <c r="D48" s="18"/>
      <c r="E48" s="18"/>
      <c r="F48" s="18"/>
      <c r="G48" s="18"/>
      <c r="H48" s="18"/>
      <c r="I48" s="18"/>
    </row>
    <row r="49" spans="1:9" x14ac:dyDescent="0.25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8"/>
      <c r="B50" s="18"/>
      <c r="C50" s="18"/>
      <c r="D50" s="18"/>
      <c r="E50" s="18"/>
      <c r="F50" s="18"/>
      <c r="G50" s="18"/>
      <c r="H50" s="18"/>
      <c r="I50" s="18"/>
    </row>
    <row r="51" spans="1:9" x14ac:dyDescent="0.25">
      <c r="A51" s="18"/>
      <c r="B51" s="18"/>
      <c r="C51" s="18"/>
      <c r="D51" s="18"/>
      <c r="E51" s="18"/>
      <c r="F51" s="18"/>
      <c r="G51" s="18"/>
      <c r="H51" s="18"/>
      <c r="I51" s="18"/>
    </row>
    <row r="52" spans="1:9" x14ac:dyDescent="0.25">
      <c r="A52" s="18"/>
      <c r="B52" s="18"/>
      <c r="C52" s="18"/>
      <c r="D52" s="18"/>
      <c r="E52" s="18"/>
      <c r="F52" s="18"/>
      <c r="G52" s="18"/>
      <c r="H52" s="18"/>
      <c r="I52" s="18"/>
    </row>
    <row r="53" spans="1:9" x14ac:dyDescent="0.25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8"/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A55" s="18"/>
      <c r="B55" s="18"/>
      <c r="C55" s="18"/>
      <c r="D55" s="18"/>
      <c r="E55" s="18"/>
      <c r="F55" s="18"/>
      <c r="G55" s="18"/>
      <c r="H55" s="18"/>
      <c r="I55" s="18"/>
    </row>
    <row r="56" spans="1:9" x14ac:dyDescent="0.25">
      <c r="A56" s="18"/>
      <c r="B56" s="18"/>
      <c r="C56" s="18"/>
      <c r="D56" s="18"/>
      <c r="E56" s="18"/>
      <c r="F56" s="18"/>
      <c r="G56" s="18"/>
      <c r="H56" s="18"/>
      <c r="I56" s="18"/>
    </row>
    <row r="57" spans="1:9" x14ac:dyDescent="0.25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8"/>
      <c r="B58" s="18"/>
      <c r="C58" s="18"/>
      <c r="D58" s="18"/>
      <c r="E58" s="18"/>
      <c r="F58" s="18"/>
      <c r="G58" s="18"/>
      <c r="H58" s="18"/>
      <c r="I58" s="18"/>
    </row>
    <row r="59" spans="1:9" x14ac:dyDescent="0.25">
      <c r="A59" s="18"/>
      <c r="B59" s="18"/>
      <c r="C59" s="18"/>
      <c r="D59" s="18"/>
      <c r="E59" s="18"/>
      <c r="F59" s="18"/>
      <c r="G59" s="18"/>
      <c r="H59" s="18"/>
      <c r="I59" s="18"/>
    </row>
    <row r="60" spans="1:9" x14ac:dyDescent="0.25">
      <c r="A60" s="18"/>
      <c r="B60" s="18"/>
      <c r="C60" s="18"/>
      <c r="D60" s="18"/>
      <c r="E60" s="18"/>
      <c r="F60" s="18"/>
      <c r="G60" s="18"/>
      <c r="H60" s="18"/>
      <c r="I60" s="18"/>
    </row>
    <row r="61" spans="1:9" x14ac:dyDescent="0.25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8"/>
      <c r="B62" s="18"/>
      <c r="C62" s="18"/>
      <c r="D62" s="18"/>
      <c r="E62" s="18"/>
      <c r="F62" s="18"/>
      <c r="G62" s="18"/>
      <c r="H62" s="18"/>
      <c r="I62" s="18"/>
    </row>
    <row r="63" spans="1:9" x14ac:dyDescent="0.25">
      <c r="A63" s="18"/>
      <c r="B63" s="18"/>
      <c r="C63" s="18"/>
      <c r="D63" s="18"/>
      <c r="E63" s="18"/>
      <c r="F63" s="18"/>
      <c r="G63" s="18"/>
      <c r="H63" s="18"/>
      <c r="I63" s="18"/>
    </row>
    <row r="64" spans="1:9" x14ac:dyDescent="0.25">
      <c r="A64" s="18"/>
      <c r="B64" s="18"/>
      <c r="C64" s="18"/>
      <c r="D64" s="18"/>
      <c r="E64" s="18"/>
      <c r="F64" s="18"/>
      <c r="G64" s="18"/>
      <c r="H64" s="18"/>
      <c r="I64" s="18"/>
    </row>
    <row r="65" spans="1:9" x14ac:dyDescent="0.25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8"/>
      <c r="B66" s="18"/>
      <c r="C66" s="18"/>
      <c r="D66" s="18"/>
      <c r="E66" s="18"/>
      <c r="F66" s="18"/>
      <c r="G66" s="18"/>
      <c r="H66" s="18"/>
      <c r="I66" s="18"/>
    </row>
    <row r="67" spans="1:9" x14ac:dyDescent="0.25">
      <c r="A67" s="18"/>
      <c r="B67" s="18"/>
      <c r="C67" s="18"/>
      <c r="D67" s="18"/>
      <c r="E67" s="18"/>
      <c r="F67" s="18"/>
      <c r="G67" s="18"/>
      <c r="H67" s="18"/>
      <c r="I67" s="18"/>
    </row>
    <row r="68" spans="1:9" x14ac:dyDescent="0.25">
      <c r="A68" s="18"/>
      <c r="B68" s="18"/>
      <c r="C68" s="18"/>
      <c r="D68" s="18"/>
      <c r="E68" s="18"/>
      <c r="F68" s="18"/>
      <c r="G68" s="18"/>
      <c r="H68" s="18"/>
      <c r="I68" s="18"/>
    </row>
    <row r="69" spans="1:9" x14ac:dyDescent="0.25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8"/>
      <c r="B70" s="18"/>
      <c r="C70" s="18"/>
      <c r="D70" s="18"/>
      <c r="E70" s="18"/>
      <c r="F70" s="18"/>
      <c r="G70" s="18"/>
      <c r="H70" s="18"/>
      <c r="I70" s="18"/>
    </row>
    <row r="71" spans="1:9" x14ac:dyDescent="0.25">
      <c r="A71" s="18"/>
      <c r="B71" s="18"/>
      <c r="C71" s="18"/>
      <c r="D71" s="18"/>
      <c r="E71" s="18"/>
      <c r="F71" s="18"/>
      <c r="G71" s="18"/>
      <c r="H71" s="18"/>
      <c r="I71" s="18"/>
    </row>
    <row r="72" spans="1:9" x14ac:dyDescent="0.25">
      <c r="A72" s="18"/>
      <c r="B72" s="18"/>
      <c r="C72" s="18"/>
      <c r="D72" s="18"/>
      <c r="E72" s="18"/>
      <c r="F72" s="18"/>
      <c r="G72" s="18"/>
      <c r="H72" s="18"/>
      <c r="I72" s="18"/>
    </row>
    <row r="73" spans="1:9" x14ac:dyDescent="0.25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8"/>
      <c r="B74" s="18"/>
      <c r="C74" s="18"/>
      <c r="D74" s="18"/>
      <c r="E74" s="18"/>
      <c r="F74" s="18"/>
      <c r="G74" s="18"/>
      <c r="H74" s="18"/>
      <c r="I74" s="18"/>
    </row>
    <row r="75" spans="1:9" x14ac:dyDescent="0.25">
      <c r="A75" s="18"/>
      <c r="B75" s="18"/>
      <c r="C75" s="18"/>
      <c r="D75" s="18"/>
      <c r="E75" s="18"/>
      <c r="F75" s="18"/>
      <c r="G75" s="18"/>
      <c r="H75" s="18"/>
      <c r="I75" s="18"/>
    </row>
    <row r="76" spans="1:9" x14ac:dyDescent="0.25">
      <c r="A76" s="18"/>
      <c r="B76" s="18"/>
      <c r="C76" s="18"/>
      <c r="D76" s="18"/>
      <c r="E76" s="18"/>
      <c r="F76" s="18"/>
      <c r="G76" s="18"/>
      <c r="H76" s="18"/>
      <c r="I76" s="18"/>
    </row>
    <row r="77" spans="1:9" x14ac:dyDescent="0.25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8"/>
      <c r="B78" s="18"/>
      <c r="C78" s="18"/>
      <c r="D78" s="18"/>
      <c r="E78" s="18"/>
      <c r="F78" s="18"/>
      <c r="G78" s="18"/>
      <c r="H78" s="18"/>
      <c r="I78" s="18"/>
    </row>
    <row r="79" spans="1:9" x14ac:dyDescent="0.25">
      <c r="A79" s="18"/>
      <c r="B79" s="18"/>
      <c r="C79" s="18"/>
      <c r="D79" s="18"/>
      <c r="E79" s="18"/>
      <c r="F79" s="18"/>
      <c r="G79" s="18"/>
      <c r="H79" s="18"/>
      <c r="I79" s="18"/>
    </row>
    <row r="80" spans="1:9" x14ac:dyDescent="0.25">
      <c r="A80" s="18"/>
      <c r="B80" s="18"/>
      <c r="C80" s="18"/>
      <c r="D80" s="18"/>
      <c r="E80" s="18"/>
      <c r="F80" s="18"/>
      <c r="G80" s="18"/>
      <c r="H80" s="18"/>
      <c r="I80" s="18"/>
    </row>
    <row r="81" spans="1:9" x14ac:dyDescent="0.25">
      <c r="A81" s="18"/>
      <c r="B81" s="18"/>
      <c r="C81" s="18"/>
      <c r="D81" s="18"/>
      <c r="E81" s="18"/>
      <c r="F81" s="18"/>
      <c r="G81" s="18"/>
      <c r="H81" s="18"/>
      <c r="I81" s="18"/>
    </row>
  </sheetData>
  <mergeCells count="2">
    <mergeCell ref="B2:D2"/>
    <mergeCell ref="F2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opLeftCell="A14" workbookViewId="0">
      <selection activeCell="C28" sqref="C28:C29"/>
    </sheetView>
  </sheetViews>
  <sheetFormatPr baseColWidth="10" defaultRowHeight="15" x14ac:dyDescent="0.25"/>
  <cols>
    <col min="2" max="2" width="13.28515625" bestFit="1" customWidth="1"/>
    <col min="3" max="3" width="14.28515625" bestFit="1" customWidth="1"/>
    <col min="5" max="5" width="2.42578125" customWidth="1"/>
    <col min="8" max="8" width="13.140625" bestFit="1" customWidth="1"/>
    <col min="10" max="10" width="13.140625" bestFit="1" customWidth="1"/>
    <col min="11" max="11" width="2.85546875" customWidth="1"/>
    <col min="12" max="12" width="9.42578125" customWidth="1"/>
    <col min="13" max="13" width="11.85546875" bestFit="1" customWidth="1"/>
    <col min="14" max="14" width="13.140625" bestFit="1" customWidth="1"/>
    <col min="16" max="16" width="11.7109375" bestFit="1" customWidth="1"/>
  </cols>
  <sheetData>
    <row r="1" spans="1:16" ht="21" x14ac:dyDescent="0.35">
      <c r="A1" s="1"/>
      <c r="B1" s="144" t="s">
        <v>1</v>
      </c>
      <c r="C1" s="144"/>
      <c r="D1" s="144"/>
      <c r="E1" s="12"/>
      <c r="F1" s="141" t="s">
        <v>2</v>
      </c>
      <c r="G1" s="141"/>
      <c r="H1" s="141"/>
      <c r="I1" s="141"/>
      <c r="J1" s="141"/>
      <c r="K1" s="14"/>
      <c r="L1" s="23" t="s">
        <v>3</v>
      </c>
      <c r="M1" s="21"/>
      <c r="N1" s="22" t="s">
        <v>3</v>
      </c>
    </row>
    <row r="2" spans="1:16" x14ac:dyDescent="0.25">
      <c r="A2" s="9" t="s">
        <v>4</v>
      </c>
      <c r="B2" s="3" t="s">
        <v>5</v>
      </c>
      <c r="C2" s="1" t="s">
        <v>1</v>
      </c>
      <c r="D2" s="1" t="s">
        <v>6</v>
      </c>
      <c r="E2" s="10"/>
      <c r="F2" s="20" t="s">
        <v>7</v>
      </c>
      <c r="G2" s="20" t="s">
        <v>8</v>
      </c>
      <c r="H2" s="4" t="s">
        <v>9</v>
      </c>
      <c r="I2" s="4" t="s">
        <v>10</v>
      </c>
      <c r="J2" s="4" t="s">
        <v>11</v>
      </c>
      <c r="K2" s="15"/>
      <c r="L2" s="2" t="s">
        <v>6</v>
      </c>
      <c r="M2" s="4" t="s">
        <v>12</v>
      </c>
      <c r="N2" s="17" t="s">
        <v>1</v>
      </c>
    </row>
    <row r="3" spans="1:16" x14ac:dyDescent="0.25">
      <c r="A3" s="5">
        <v>42646</v>
      </c>
      <c r="B3" s="1" t="s">
        <v>89</v>
      </c>
      <c r="C3" s="6"/>
      <c r="D3" s="6">
        <v>50</v>
      </c>
      <c r="E3" s="13"/>
      <c r="F3" s="2"/>
      <c r="G3" s="2"/>
      <c r="H3" s="6">
        <f>G3*1100</f>
        <v>0</v>
      </c>
      <c r="I3" s="6">
        <f>G3*25</f>
        <v>0</v>
      </c>
      <c r="J3" s="6">
        <f>H3+I3</f>
        <v>0</v>
      </c>
      <c r="K3" s="16"/>
      <c r="L3" s="8">
        <f>D3-F3</f>
        <v>50</v>
      </c>
      <c r="M3" s="6"/>
      <c r="N3" s="7">
        <f>C3-J3+M3</f>
        <v>0</v>
      </c>
    </row>
    <row r="4" spans="1:16" x14ac:dyDescent="0.25">
      <c r="A4" s="5"/>
      <c r="B4" s="1" t="s">
        <v>89</v>
      </c>
      <c r="C4" s="6"/>
      <c r="D4" s="6">
        <v>50</v>
      </c>
      <c r="E4" s="13"/>
      <c r="F4" s="2"/>
      <c r="G4" s="2"/>
      <c r="H4" s="6">
        <f t="shared" ref="H4:H32" si="0">G4*1100</f>
        <v>0</v>
      </c>
      <c r="I4" s="6">
        <f t="shared" ref="I4:I32" si="1">G4*25</f>
        <v>0</v>
      </c>
      <c r="J4" s="6">
        <f t="shared" ref="J4:J32" si="2">H4+I4</f>
        <v>0</v>
      </c>
      <c r="K4" s="16"/>
      <c r="L4" s="8">
        <f t="shared" ref="L4:L27" si="3">D4-F4</f>
        <v>50</v>
      </c>
      <c r="M4" s="6"/>
      <c r="N4" s="7">
        <f>N3+C4-J4+M4</f>
        <v>0</v>
      </c>
    </row>
    <row r="5" spans="1:16" x14ac:dyDescent="0.25">
      <c r="A5" s="5">
        <v>42649</v>
      </c>
      <c r="B5" s="1" t="s">
        <v>2</v>
      </c>
      <c r="C5" s="6">
        <v>2000000</v>
      </c>
      <c r="D5" s="6">
        <v>150</v>
      </c>
      <c r="E5" s="13"/>
      <c r="F5" s="2">
        <v>41</v>
      </c>
      <c r="G5" s="2">
        <v>2876</v>
      </c>
      <c r="H5" s="6">
        <f t="shared" si="0"/>
        <v>3163600</v>
      </c>
      <c r="I5" s="6">
        <f t="shared" si="1"/>
        <v>71900</v>
      </c>
      <c r="J5" s="6">
        <f t="shared" si="2"/>
        <v>3235500</v>
      </c>
      <c r="K5" s="16"/>
      <c r="L5" s="8">
        <f t="shared" si="3"/>
        <v>109</v>
      </c>
      <c r="M5" s="6">
        <v>15000</v>
      </c>
      <c r="N5" s="7">
        <f t="shared" ref="N5:N36" si="4">N4+C5-J5+M5</f>
        <v>-1220500</v>
      </c>
    </row>
    <row r="6" spans="1:16" x14ac:dyDescent="0.25">
      <c r="A6" s="5">
        <v>42650</v>
      </c>
      <c r="B6" s="1" t="s">
        <v>2</v>
      </c>
      <c r="C6" s="6">
        <v>3000000</v>
      </c>
      <c r="D6" s="6"/>
      <c r="E6" s="13"/>
      <c r="F6" s="2">
        <v>38</v>
      </c>
      <c r="G6" s="2">
        <v>2904</v>
      </c>
      <c r="H6" s="6">
        <f t="shared" si="0"/>
        <v>3194400</v>
      </c>
      <c r="I6" s="6">
        <f t="shared" si="1"/>
        <v>72600</v>
      </c>
      <c r="J6" s="6">
        <f>H6+I6</f>
        <v>3267000</v>
      </c>
      <c r="K6" s="16"/>
      <c r="L6" s="8">
        <f t="shared" si="3"/>
        <v>-38</v>
      </c>
      <c r="M6" s="6">
        <v>18250</v>
      </c>
      <c r="N6" s="7">
        <f t="shared" si="4"/>
        <v>-1469250</v>
      </c>
    </row>
    <row r="7" spans="1:16" x14ac:dyDescent="0.25">
      <c r="A7" s="5">
        <v>42652</v>
      </c>
      <c r="B7" s="1" t="s">
        <v>13</v>
      </c>
      <c r="C7" s="6">
        <v>2500000</v>
      </c>
      <c r="D7" s="6"/>
      <c r="E7" s="13"/>
      <c r="F7" s="2"/>
      <c r="G7" s="2"/>
      <c r="H7" s="6">
        <f t="shared" si="0"/>
        <v>0</v>
      </c>
      <c r="I7" s="6">
        <f t="shared" si="1"/>
        <v>0</v>
      </c>
      <c r="J7" s="6">
        <f t="shared" si="2"/>
        <v>0</v>
      </c>
      <c r="K7" s="16"/>
      <c r="L7" s="8">
        <f t="shared" si="3"/>
        <v>0</v>
      </c>
      <c r="M7" s="6"/>
      <c r="N7" s="7">
        <f t="shared" si="4"/>
        <v>1030750</v>
      </c>
    </row>
    <row r="8" spans="1:16" x14ac:dyDescent="0.25">
      <c r="A8" s="5">
        <v>42657</v>
      </c>
      <c r="B8" s="1" t="s">
        <v>2</v>
      </c>
      <c r="C8" s="6">
        <v>3690000</v>
      </c>
      <c r="D8" s="6">
        <v>50</v>
      </c>
      <c r="E8" s="13"/>
      <c r="F8" s="2">
        <v>59</v>
      </c>
      <c r="G8" s="2">
        <v>4212</v>
      </c>
      <c r="H8" s="6">
        <f t="shared" si="0"/>
        <v>4633200</v>
      </c>
      <c r="I8" s="6">
        <f t="shared" si="1"/>
        <v>105300</v>
      </c>
      <c r="J8" s="6">
        <f t="shared" si="2"/>
        <v>4738500</v>
      </c>
      <c r="K8" s="16"/>
      <c r="L8" s="8">
        <f t="shared" si="3"/>
        <v>-9</v>
      </c>
      <c r="M8" s="18">
        <v>18250</v>
      </c>
      <c r="N8" s="7">
        <f t="shared" si="4"/>
        <v>500</v>
      </c>
    </row>
    <row r="9" spans="1:16" x14ac:dyDescent="0.25">
      <c r="A9" s="5">
        <v>42659</v>
      </c>
      <c r="B9" s="1" t="s">
        <v>13</v>
      </c>
      <c r="C9" s="6">
        <v>1000000</v>
      </c>
      <c r="D9" s="6"/>
      <c r="E9" s="13"/>
      <c r="F9" s="2"/>
      <c r="G9" s="2"/>
      <c r="H9" s="6">
        <f t="shared" si="0"/>
        <v>0</v>
      </c>
      <c r="I9" s="6">
        <f t="shared" si="1"/>
        <v>0</v>
      </c>
      <c r="J9" s="6">
        <f t="shared" si="2"/>
        <v>0</v>
      </c>
      <c r="K9" s="16"/>
      <c r="L9" s="8">
        <f t="shared" si="3"/>
        <v>0</v>
      </c>
      <c r="M9" s="6"/>
      <c r="N9" s="7">
        <f t="shared" si="4"/>
        <v>1000500</v>
      </c>
    </row>
    <row r="10" spans="1:16" x14ac:dyDescent="0.25">
      <c r="A10" s="5">
        <v>42661</v>
      </c>
      <c r="B10" s="1" t="s">
        <v>13</v>
      </c>
      <c r="C10" s="6">
        <v>2000000</v>
      </c>
      <c r="D10" s="6"/>
      <c r="E10" s="13"/>
      <c r="F10" s="2"/>
      <c r="G10" s="2"/>
      <c r="H10" s="6">
        <f t="shared" si="0"/>
        <v>0</v>
      </c>
      <c r="I10" s="6">
        <f t="shared" si="1"/>
        <v>0</v>
      </c>
      <c r="J10" s="6">
        <f t="shared" si="2"/>
        <v>0</v>
      </c>
      <c r="K10" s="16"/>
      <c r="L10" s="8">
        <f t="shared" si="3"/>
        <v>0</v>
      </c>
      <c r="M10" s="6"/>
      <c r="N10" s="7">
        <f t="shared" si="4"/>
        <v>3000500</v>
      </c>
    </row>
    <row r="11" spans="1:16" x14ac:dyDescent="0.25">
      <c r="A11" s="5">
        <v>42662</v>
      </c>
      <c r="B11" s="1" t="s">
        <v>106</v>
      </c>
      <c r="C11" s="6">
        <v>5958000</v>
      </c>
      <c r="D11" s="6">
        <v>50</v>
      </c>
      <c r="E11" s="13"/>
      <c r="F11" s="2">
        <v>75</v>
      </c>
      <c r="G11" s="2">
        <v>5320</v>
      </c>
      <c r="H11" s="6">
        <f t="shared" si="0"/>
        <v>5852000</v>
      </c>
      <c r="I11" s="6">
        <f t="shared" si="1"/>
        <v>133000</v>
      </c>
      <c r="J11" s="6">
        <f t="shared" si="2"/>
        <v>5985000</v>
      </c>
      <c r="K11" s="16"/>
      <c r="L11" s="8">
        <f t="shared" si="3"/>
        <v>-25</v>
      </c>
      <c r="M11" s="6">
        <v>25500</v>
      </c>
      <c r="N11" s="7">
        <f t="shared" si="4"/>
        <v>2999000</v>
      </c>
    </row>
    <row r="12" spans="1:16" x14ac:dyDescent="0.25">
      <c r="A12" s="5">
        <v>42664</v>
      </c>
      <c r="B12" s="1"/>
      <c r="C12" s="6">
        <v>3325000</v>
      </c>
      <c r="D12" s="6"/>
      <c r="E12" s="13"/>
      <c r="F12" s="2">
        <v>41</v>
      </c>
      <c r="G12" s="2">
        <v>2968</v>
      </c>
      <c r="H12" s="6">
        <f t="shared" si="0"/>
        <v>3264800</v>
      </c>
      <c r="I12" s="6">
        <f t="shared" si="1"/>
        <v>74200</v>
      </c>
      <c r="J12" s="6">
        <f t="shared" si="2"/>
        <v>3339000</v>
      </c>
      <c r="K12" s="16"/>
      <c r="L12" s="8">
        <f t="shared" si="3"/>
        <v>-41</v>
      </c>
      <c r="M12" s="6">
        <v>15000</v>
      </c>
      <c r="N12" s="7">
        <f t="shared" si="4"/>
        <v>3000000</v>
      </c>
      <c r="P12" s="8"/>
    </row>
    <row r="13" spans="1:16" x14ac:dyDescent="0.25">
      <c r="A13" s="5">
        <v>42665</v>
      </c>
      <c r="B13" s="1" t="s">
        <v>2</v>
      </c>
      <c r="C13" s="6"/>
      <c r="D13" s="6">
        <v>100</v>
      </c>
      <c r="E13" s="13"/>
      <c r="F13" s="2">
        <v>39</v>
      </c>
      <c r="G13" s="2">
        <v>2699</v>
      </c>
      <c r="H13" s="6">
        <f t="shared" si="0"/>
        <v>2968900</v>
      </c>
      <c r="I13" s="6">
        <f t="shared" si="1"/>
        <v>67475</v>
      </c>
      <c r="J13" s="6">
        <f t="shared" si="2"/>
        <v>3036375</v>
      </c>
      <c r="K13" s="16"/>
      <c r="L13" s="8">
        <f t="shared" si="3"/>
        <v>61</v>
      </c>
      <c r="M13" s="6">
        <v>15000</v>
      </c>
      <c r="N13" s="7">
        <f t="shared" si="4"/>
        <v>-21375</v>
      </c>
    </row>
    <row r="14" spans="1:16" x14ac:dyDescent="0.25">
      <c r="A14" s="5">
        <v>42667</v>
      </c>
      <c r="B14" s="1" t="s">
        <v>24</v>
      </c>
      <c r="C14" s="6">
        <v>3000000</v>
      </c>
      <c r="D14" s="6"/>
      <c r="E14" s="13"/>
      <c r="F14" s="2"/>
      <c r="G14" s="2"/>
      <c r="H14" s="6">
        <f t="shared" si="0"/>
        <v>0</v>
      </c>
      <c r="I14" s="6">
        <f t="shared" si="1"/>
        <v>0</v>
      </c>
      <c r="J14" s="6">
        <f t="shared" si="2"/>
        <v>0</v>
      </c>
      <c r="K14" s="16"/>
      <c r="L14" s="8">
        <f t="shared" si="3"/>
        <v>0</v>
      </c>
      <c r="M14" s="6"/>
      <c r="N14" s="7">
        <f t="shared" si="4"/>
        <v>2978625</v>
      </c>
    </row>
    <row r="15" spans="1:16" x14ac:dyDescent="0.25">
      <c r="A15" s="5">
        <v>42669</v>
      </c>
      <c r="B15" s="1" t="s">
        <v>2</v>
      </c>
      <c r="C15" s="6"/>
      <c r="D15" s="6">
        <v>36</v>
      </c>
      <c r="E15" s="13"/>
      <c r="F15" s="2">
        <v>36</v>
      </c>
      <c r="G15" s="2">
        <v>2538</v>
      </c>
      <c r="H15" s="6">
        <f t="shared" si="0"/>
        <v>2791800</v>
      </c>
      <c r="I15" s="6">
        <f t="shared" si="1"/>
        <v>63450</v>
      </c>
      <c r="J15" s="6">
        <f t="shared" si="2"/>
        <v>2855250</v>
      </c>
      <c r="K15" s="16"/>
      <c r="L15" s="8">
        <f t="shared" si="3"/>
        <v>0</v>
      </c>
      <c r="M15" s="6">
        <v>15000</v>
      </c>
      <c r="N15" s="7">
        <f t="shared" si="4"/>
        <v>138375</v>
      </c>
    </row>
    <row r="16" spans="1:16" x14ac:dyDescent="0.25">
      <c r="A16" s="5">
        <v>42669</v>
      </c>
      <c r="B16" s="1" t="s">
        <v>2</v>
      </c>
      <c r="C16" s="6">
        <v>2000000</v>
      </c>
      <c r="D16" s="6">
        <v>26</v>
      </c>
      <c r="E16" s="13"/>
      <c r="F16" s="2">
        <v>26</v>
      </c>
      <c r="G16" s="2">
        <v>1794</v>
      </c>
      <c r="H16" s="6">
        <f t="shared" si="0"/>
        <v>1973400</v>
      </c>
      <c r="I16" s="6">
        <f t="shared" si="1"/>
        <v>44850</v>
      </c>
      <c r="J16" s="6">
        <f t="shared" si="2"/>
        <v>2018250</v>
      </c>
      <c r="K16" s="16"/>
      <c r="L16" s="8">
        <f t="shared" si="3"/>
        <v>0</v>
      </c>
      <c r="M16" s="6">
        <v>15000</v>
      </c>
      <c r="N16" s="7">
        <f t="shared" si="4"/>
        <v>135125</v>
      </c>
    </row>
    <row r="17" spans="1:14" x14ac:dyDescent="0.25">
      <c r="A17" s="5">
        <v>42671</v>
      </c>
      <c r="B17" s="1" t="s">
        <v>13</v>
      </c>
      <c r="C17" s="6">
        <f>1350000+500000</f>
        <v>1850000</v>
      </c>
      <c r="D17" s="6">
        <v>38</v>
      </c>
      <c r="E17" s="13"/>
      <c r="F17" s="2">
        <v>38</v>
      </c>
      <c r="G17" s="2">
        <v>2868</v>
      </c>
      <c r="H17" s="6">
        <f t="shared" si="0"/>
        <v>3154800</v>
      </c>
      <c r="I17" s="6">
        <f t="shared" si="1"/>
        <v>71700</v>
      </c>
      <c r="J17" s="6">
        <f t="shared" si="2"/>
        <v>3226500</v>
      </c>
      <c r="K17" s="16"/>
      <c r="L17" s="8">
        <f t="shared" si="3"/>
        <v>0</v>
      </c>
      <c r="M17" s="6">
        <v>15000</v>
      </c>
      <c r="N17" s="7">
        <f t="shared" si="4"/>
        <v>-1226375</v>
      </c>
    </row>
    <row r="18" spans="1:14" x14ac:dyDescent="0.25">
      <c r="A18" s="5">
        <v>42679</v>
      </c>
      <c r="B18" s="1" t="s">
        <v>13</v>
      </c>
      <c r="C18" s="6">
        <v>5000000</v>
      </c>
      <c r="D18" s="6">
        <v>31</v>
      </c>
      <c r="E18" s="13"/>
      <c r="F18" s="2">
        <v>31</v>
      </c>
      <c r="G18" s="2">
        <v>2297</v>
      </c>
      <c r="H18" s="6">
        <f t="shared" si="0"/>
        <v>2526700</v>
      </c>
      <c r="I18" s="6">
        <f t="shared" si="1"/>
        <v>57425</v>
      </c>
      <c r="J18" s="6">
        <f t="shared" si="2"/>
        <v>2584125</v>
      </c>
      <c r="K18" s="16"/>
      <c r="L18" s="8">
        <f t="shared" si="3"/>
        <v>0</v>
      </c>
      <c r="M18" s="6">
        <v>15000</v>
      </c>
      <c r="N18" s="7">
        <f t="shared" si="4"/>
        <v>1204500</v>
      </c>
    </row>
    <row r="19" spans="1:14" x14ac:dyDescent="0.25">
      <c r="A19" s="5">
        <v>42679</v>
      </c>
      <c r="B19" s="1" t="s">
        <v>37</v>
      </c>
      <c r="C19" s="6">
        <v>682500</v>
      </c>
      <c r="D19" s="1"/>
      <c r="E19" s="13"/>
      <c r="F19" s="1"/>
      <c r="G19" s="1"/>
      <c r="H19" s="6">
        <f t="shared" si="0"/>
        <v>0</v>
      </c>
      <c r="I19" s="6">
        <f t="shared" si="1"/>
        <v>0</v>
      </c>
      <c r="J19" s="6">
        <f t="shared" si="2"/>
        <v>0</v>
      </c>
      <c r="K19" s="16"/>
      <c r="L19" s="8">
        <f t="shared" si="3"/>
        <v>0</v>
      </c>
      <c r="M19" s="1"/>
      <c r="N19" s="7">
        <f t="shared" si="4"/>
        <v>1887000</v>
      </c>
    </row>
    <row r="20" spans="1:14" x14ac:dyDescent="0.25">
      <c r="A20" s="70"/>
      <c r="B20" s="70"/>
      <c r="C20" s="70"/>
      <c r="D20" s="70"/>
      <c r="E20" s="13"/>
      <c r="F20" s="70"/>
      <c r="G20" s="70"/>
      <c r="H20" s="71">
        <f t="shared" si="0"/>
        <v>0</v>
      </c>
      <c r="I20" s="71">
        <f t="shared" si="1"/>
        <v>0</v>
      </c>
      <c r="J20" s="71">
        <f t="shared" si="2"/>
        <v>0</v>
      </c>
      <c r="K20" s="13"/>
      <c r="L20" s="92">
        <f t="shared" si="3"/>
        <v>0</v>
      </c>
      <c r="M20" s="70"/>
      <c r="N20" s="7">
        <f t="shared" si="4"/>
        <v>1887000</v>
      </c>
    </row>
    <row r="21" spans="1:14" x14ac:dyDescent="0.25">
      <c r="A21" s="1"/>
      <c r="B21" s="1" t="s">
        <v>37</v>
      </c>
      <c r="C21" s="85">
        <f>17500*45</f>
        <v>787500</v>
      </c>
      <c r="D21" s="1"/>
      <c r="E21" s="13"/>
      <c r="F21" s="2">
        <v>38</v>
      </c>
      <c r="G21" s="2">
        <v>2910</v>
      </c>
      <c r="H21" s="6">
        <f t="shared" si="0"/>
        <v>3201000</v>
      </c>
      <c r="I21" s="6">
        <f t="shared" si="1"/>
        <v>72750</v>
      </c>
      <c r="J21" s="6">
        <f t="shared" si="2"/>
        <v>3273750</v>
      </c>
      <c r="K21" s="13"/>
      <c r="L21" s="8">
        <f t="shared" si="3"/>
        <v>-38</v>
      </c>
      <c r="M21" s="6">
        <v>15000</v>
      </c>
      <c r="N21" s="7">
        <f t="shared" si="4"/>
        <v>-584250</v>
      </c>
    </row>
    <row r="22" spans="1:14" x14ac:dyDescent="0.25">
      <c r="A22" s="1"/>
      <c r="B22" s="1" t="s">
        <v>2</v>
      </c>
      <c r="C22" s="85">
        <v>3876750</v>
      </c>
      <c r="D22" s="1"/>
      <c r="E22" s="13"/>
      <c r="F22" s="2">
        <v>41</v>
      </c>
      <c r="G22" s="2">
        <v>2940</v>
      </c>
      <c r="H22" s="6">
        <f t="shared" si="0"/>
        <v>3234000</v>
      </c>
      <c r="I22" s="6">
        <f t="shared" si="1"/>
        <v>73500</v>
      </c>
      <c r="J22" s="6">
        <f t="shared" si="2"/>
        <v>3307500</v>
      </c>
      <c r="K22" s="13"/>
      <c r="L22" s="8">
        <f t="shared" si="3"/>
        <v>-41</v>
      </c>
      <c r="M22" s="6">
        <v>15000</v>
      </c>
      <c r="N22" s="7">
        <f t="shared" si="4"/>
        <v>0</v>
      </c>
    </row>
    <row r="23" spans="1:14" x14ac:dyDescent="0.25">
      <c r="A23" s="11">
        <v>42698</v>
      </c>
      <c r="B23" s="1" t="s">
        <v>169</v>
      </c>
      <c r="C23" s="2">
        <v>3137000</v>
      </c>
      <c r="D23" s="1"/>
      <c r="E23" s="13"/>
      <c r="F23" s="2">
        <v>39</v>
      </c>
      <c r="G23" s="2">
        <v>2801</v>
      </c>
      <c r="H23" s="6">
        <f t="shared" si="0"/>
        <v>3081100</v>
      </c>
      <c r="I23" s="6">
        <f t="shared" si="1"/>
        <v>70025</v>
      </c>
      <c r="J23" s="6">
        <f t="shared" si="2"/>
        <v>3151125</v>
      </c>
      <c r="K23" s="13"/>
      <c r="L23" s="8">
        <f t="shared" si="3"/>
        <v>-39</v>
      </c>
      <c r="M23" s="6">
        <v>15000</v>
      </c>
      <c r="N23" s="7">
        <f t="shared" si="4"/>
        <v>875</v>
      </c>
    </row>
    <row r="24" spans="1:14" x14ac:dyDescent="0.25">
      <c r="A24" s="11">
        <v>42701</v>
      </c>
      <c r="B24" s="1" t="s">
        <v>44</v>
      </c>
      <c r="C24" s="18">
        <v>1000000</v>
      </c>
      <c r="D24" s="1"/>
      <c r="E24" s="13"/>
      <c r="F24" s="1"/>
      <c r="G24" s="1"/>
      <c r="H24" s="6">
        <f t="shared" si="0"/>
        <v>0</v>
      </c>
      <c r="I24" s="6">
        <f t="shared" si="1"/>
        <v>0</v>
      </c>
      <c r="J24" s="6">
        <f t="shared" si="2"/>
        <v>0</v>
      </c>
      <c r="K24" s="13"/>
      <c r="L24" s="8">
        <f t="shared" si="3"/>
        <v>0</v>
      </c>
      <c r="M24" s="1"/>
      <c r="N24" s="7">
        <f t="shared" si="4"/>
        <v>1000875</v>
      </c>
    </row>
    <row r="25" spans="1:14" x14ac:dyDescent="0.25">
      <c r="A25" s="11">
        <v>42703</v>
      </c>
      <c r="B25" s="1" t="s">
        <v>180</v>
      </c>
      <c r="C25" s="85">
        <f>17500*25</f>
        <v>437500</v>
      </c>
      <c r="D25" s="1"/>
      <c r="E25" s="13"/>
      <c r="F25" s="1"/>
      <c r="G25" s="1"/>
      <c r="H25" s="6">
        <f t="shared" si="0"/>
        <v>0</v>
      </c>
      <c r="I25" s="6">
        <f t="shared" si="1"/>
        <v>0</v>
      </c>
      <c r="J25" s="6">
        <f t="shared" si="2"/>
        <v>0</v>
      </c>
      <c r="K25" s="13"/>
      <c r="L25" s="8">
        <f t="shared" si="3"/>
        <v>0</v>
      </c>
      <c r="M25" s="1"/>
      <c r="N25" s="7">
        <f t="shared" si="4"/>
        <v>1438375</v>
      </c>
    </row>
    <row r="26" spans="1:14" x14ac:dyDescent="0.25">
      <c r="A26" s="11">
        <v>42706</v>
      </c>
      <c r="B26" s="1" t="s">
        <v>44</v>
      </c>
      <c r="C26" s="85">
        <v>3000000</v>
      </c>
      <c r="D26" s="1"/>
      <c r="E26" s="13"/>
      <c r="F26" s="2">
        <v>69</v>
      </c>
      <c r="G26" s="2">
        <v>5302</v>
      </c>
      <c r="H26" s="6">
        <f t="shared" si="0"/>
        <v>5832200</v>
      </c>
      <c r="I26" s="6">
        <f t="shared" si="1"/>
        <v>132550</v>
      </c>
      <c r="J26" s="6">
        <f t="shared" si="2"/>
        <v>5964750</v>
      </c>
      <c r="K26" s="13"/>
      <c r="L26" s="8">
        <f t="shared" si="3"/>
        <v>-69</v>
      </c>
      <c r="M26" s="6">
        <v>45000</v>
      </c>
      <c r="N26" s="7">
        <f t="shared" si="4"/>
        <v>-1481375</v>
      </c>
    </row>
    <row r="27" spans="1:14" x14ac:dyDescent="0.25">
      <c r="A27" s="11">
        <v>42713</v>
      </c>
      <c r="B27" s="1" t="s">
        <v>44</v>
      </c>
      <c r="C27" s="85">
        <v>3485000</v>
      </c>
      <c r="D27" s="1"/>
      <c r="E27" s="13"/>
      <c r="F27" s="1"/>
      <c r="G27" s="1"/>
      <c r="H27" s="6">
        <f t="shared" si="0"/>
        <v>0</v>
      </c>
      <c r="I27" s="6">
        <f t="shared" si="1"/>
        <v>0</v>
      </c>
      <c r="J27" s="6">
        <f t="shared" si="2"/>
        <v>0</v>
      </c>
      <c r="K27" s="13"/>
      <c r="L27" s="8">
        <f t="shared" si="3"/>
        <v>0</v>
      </c>
      <c r="M27" s="1"/>
      <c r="N27" s="7">
        <f t="shared" si="4"/>
        <v>2003625</v>
      </c>
    </row>
    <row r="28" spans="1:14" x14ac:dyDescent="0.25">
      <c r="A28" s="11">
        <v>42717</v>
      </c>
      <c r="B28" s="1" t="s">
        <v>37</v>
      </c>
      <c r="C28" s="85">
        <v>350000</v>
      </c>
      <c r="D28" s="1"/>
      <c r="E28" s="13"/>
      <c r="F28" s="2">
        <v>41</v>
      </c>
      <c r="G28" s="2">
        <v>3094</v>
      </c>
      <c r="H28" s="6">
        <f t="shared" si="0"/>
        <v>3403400</v>
      </c>
      <c r="I28" s="6">
        <f t="shared" si="1"/>
        <v>77350</v>
      </c>
      <c r="J28" s="6">
        <f t="shared" si="2"/>
        <v>3480750</v>
      </c>
      <c r="K28" s="13"/>
      <c r="L28" s="1"/>
      <c r="M28" s="18">
        <v>15000</v>
      </c>
      <c r="N28" s="7">
        <f t="shared" si="4"/>
        <v>-1112125</v>
      </c>
    </row>
    <row r="29" spans="1:14" x14ac:dyDescent="0.25">
      <c r="A29" s="11">
        <v>42718</v>
      </c>
      <c r="B29" s="1" t="s">
        <v>172</v>
      </c>
      <c r="C29" s="85">
        <v>1112000</v>
      </c>
      <c r="D29" s="1"/>
      <c r="E29" s="13"/>
      <c r="F29" s="1"/>
      <c r="G29" s="1"/>
      <c r="H29" s="6">
        <f t="shared" si="0"/>
        <v>0</v>
      </c>
      <c r="I29" s="6">
        <f t="shared" si="1"/>
        <v>0</v>
      </c>
      <c r="J29" s="6">
        <f t="shared" si="2"/>
        <v>0</v>
      </c>
      <c r="K29" s="13"/>
      <c r="L29" s="1"/>
      <c r="M29" s="1"/>
      <c r="N29" s="7">
        <f t="shared" si="4"/>
        <v>-125</v>
      </c>
    </row>
    <row r="30" spans="1:14" x14ac:dyDescent="0.25">
      <c r="A30" s="11">
        <v>42725</v>
      </c>
      <c r="B30" s="1" t="s">
        <v>208</v>
      </c>
      <c r="C30" s="18">
        <f>17500*17</f>
        <v>297500</v>
      </c>
      <c r="D30" s="1"/>
      <c r="E30" s="13"/>
      <c r="F30" s="2">
        <v>42</v>
      </c>
      <c r="G30" s="2">
        <v>3260</v>
      </c>
      <c r="H30" s="6">
        <f t="shared" si="0"/>
        <v>3586000</v>
      </c>
      <c r="I30" s="6">
        <f t="shared" si="1"/>
        <v>81500</v>
      </c>
      <c r="J30" s="6">
        <f t="shared" si="2"/>
        <v>3667500</v>
      </c>
      <c r="K30" s="13"/>
      <c r="L30" s="1"/>
      <c r="M30" s="18">
        <v>15000</v>
      </c>
      <c r="N30" s="7">
        <f t="shared" si="4"/>
        <v>-3355125</v>
      </c>
    </row>
    <row r="31" spans="1:14" x14ac:dyDescent="0.25">
      <c r="A31" s="11">
        <v>42728</v>
      </c>
      <c r="B31" s="1" t="s">
        <v>44</v>
      </c>
      <c r="C31" s="85">
        <v>500000</v>
      </c>
      <c r="D31" s="1"/>
      <c r="E31" s="13"/>
      <c r="F31" s="1">
        <v>34</v>
      </c>
      <c r="G31" s="1">
        <v>2558</v>
      </c>
      <c r="H31" s="6">
        <f t="shared" si="0"/>
        <v>2813800</v>
      </c>
      <c r="I31" s="6">
        <f t="shared" si="1"/>
        <v>63950</v>
      </c>
      <c r="J31" s="6">
        <f t="shared" si="2"/>
        <v>2877750</v>
      </c>
      <c r="K31" s="13"/>
      <c r="L31" s="1"/>
      <c r="M31" s="1">
        <v>15000</v>
      </c>
      <c r="N31" s="7">
        <f t="shared" si="4"/>
        <v>-5717875</v>
      </c>
    </row>
    <row r="32" spans="1:14" x14ac:dyDescent="0.25">
      <c r="A32" s="1"/>
      <c r="B32" s="1"/>
      <c r="C32" s="1"/>
      <c r="D32" s="1"/>
      <c r="E32" s="13"/>
      <c r="F32" s="1"/>
      <c r="G32" s="1"/>
      <c r="H32" s="6">
        <f t="shared" si="0"/>
        <v>0</v>
      </c>
      <c r="I32" s="6">
        <f t="shared" si="1"/>
        <v>0</v>
      </c>
      <c r="J32" s="6">
        <f t="shared" si="2"/>
        <v>0</v>
      </c>
      <c r="K32" s="13"/>
      <c r="L32" s="1"/>
      <c r="M32" s="1"/>
      <c r="N32" s="7">
        <f t="shared" si="4"/>
        <v>-5717875</v>
      </c>
    </row>
    <row r="33" spans="1:14" x14ac:dyDescent="0.25">
      <c r="A33" s="1"/>
      <c r="B33" s="1"/>
      <c r="C33" s="1"/>
      <c r="D33" s="1"/>
      <c r="E33" s="13"/>
      <c r="F33" s="1"/>
      <c r="G33" s="1"/>
      <c r="H33" s="1"/>
      <c r="I33" s="1"/>
      <c r="J33" s="1"/>
      <c r="K33" s="13"/>
      <c r="L33" s="1"/>
      <c r="M33" s="1"/>
      <c r="N33" s="7">
        <f t="shared" si="4"/>
        <v>-5717875</v>
      </c>
    </row>
    <row r="34" spans="1:14" x14ac:dyDescent="0.25">
      <c r="A34" s="1"/>
      <c r="B34" s="1"/>
      <c r="C34" s="1"/>
      <c r="D34" s="1"/>
      <c r="E34" s="13"/>
      <c r="F34" s="1"/>
      <c r="G34" s="1"/>
      <c r="H34" s="1"/>
      <c r="I34" s="1"/>
      <c r="J34" s="1"/>
      <c r="K34" s="13"/>
      <c r="L34" s="1"/>
      <c r="M34" s="1"/>
      <c r="N34" s="7">
        <f t="shared" si="4"/>
        <v>-5717875</v>
      </c>
    </row>
    <row r="35" spans="1:14" x14ac:dyDescent="0.25">
      <c r="A35" s="1"/>
      <c r="B35" s="1"/>
      <c r="C35" s="1"/>
      <c r="D35" s="1"/>
      <c r="E35" s="13"/>
      <c r="F35" s="1"/>
      <c r="G35" s="1"/>
      <c r="H35" s="1"/>
      <c r="I35" s="1"/>
      <c r="J35" s="1"/>
      <c r="K35" s="13"/>
      <c r="L35" s="1"/>
      <c r="M35" s="1"/>
      <c r="N35" s="7">
        <f t="shared" si="4"/>
        <v>-5717875</v>
      </c>
    </row>
    <row r="36" spans="1:14" x14ac:dyDescent="0.25">
      <c r="A36" s="1"/>
      <c r="B36" s="1"/>
      <c r="C36" s="1"/>
      <c r="D36" s="1"/>
      <c r="E36" s="13"/>
      <c r="F36" s="1"/>
      <c r="G36" s="1"/>
      <c r="H36" s="1"/>
      <c r="I36" s="1"/>
      <c r="J36" s="1"/>
      <c r="K36" s="13"/>
      <c r="L36" s="1"/>
      <c r="M36" s="1"/>
      <c r="N36" s="7">
        <f t="shared" si="4"/>
        <v>-5717875</v>
      </c>
    </row>
    <row r="37" spans="1:14" x14ac:dyDescent="0.25">
      <c r="A37" s="1"/>
      <c r="B37" s="1"/>
      <c r="C37" s="1"/>
      <c r="D37" s="1"/>
      <c r="E37" s="13"/>
      <c r="F37" s="1"/>
      <c r="G37" s="1"/>
      <c r="H37" s="1"/>
      <c r="I37" s="1"/>
      <c r="J37" s="1"/>
      <c r="K37" s="13"/>
      <c r="L37" s="1"/>
      <c r="M37" s="1"/>
      <c r="N37" s="1"/>
    </row>
    <row r="38" spans="1:14" x14ac:dyDescent="0.25">
      <c r="E38" s="13"/>
      <c r="K38" s="13"/>
    </row>
    <row r="39" spans="1:14" x14ac:dyDescent="0.25">
      <c r="E39" s="13"/>
      <c r="K39" s="13"/>
    </row>
    <row r="40" spans="1:14" x14ac:dyDescent="0.25">
      <c r="E40" s="13"/>
      <c r="K40" s="13"/>
    </row>
    <row r="41" spans="1:14" x14ac:dyDescent="0.25">
      <c r="E41" s="13"/>
      <c r="K41" s="13"/>
    </row>
    <row r="42" spans="1:14" x14ac:dyDescent="0.25">
      <c r="E42" s="13"/>
      <c r="K42" s="13"/>
    </row>
    <row r="43" spans="1:14" x14ac:dyDescent="0.25">
      <c r="E43" s="13"/>
      <c r="K43" s="13"/>
    </row>
    <row r="44" spans="1:14" x14ac:dyDescent="0.25">
      <c r="E44" s="13"/>
      <c r="K44" s="13"/>
    </row>
    <row r="45" spans="1:14" x14ac:dyDescent="0.25">
      <c r="E45" s="13"/>
      <c r="K45" s="13"/>
    </row>
    <row r="46" spans="1:14" x14ac:dyDescent="0.25">
      <c r="E46" s="13"/>
    </row>
    <row r="47" spans="1:14" x14ac:dyDescent="0.25">
      <c r="E47" s="13"/>
    </row>
    <row r="48" spans="1:14" x14ac:dyDescent="0.25">
      <c r="E48" s="13"/>
    </row>
    <row r="49" spans="5:5" x14ac:dyDescent="0.25">
      <c r="E49" s="13"/>
    </row>
    <row r="50" spans="5:5" x14ac:dyDescent="0.25">
      <c r="E50" s="13"/>
    </row>
    <row r="51" spans="5:5" x14ac:dyDescent="0.25">
      <c r="E51" s="13"/>
    </row>
    <row r="52" spans="5:5" x14ac:dyDescent="0.25">
      <c r="E52" s="13"/>
    </row>
    <row r="53" spans="5:5" x14ac:dyDescent="0.25">
      <c r="E53" s="13"/>
    </row>
    <row r="54" spans="5:5" x14ac:dyDescent="0.25">
      <c r="E54" s="13"/>
    </row>
    <row r="55" spans="5:5" x14ac:dyDescent="0.25">
      <c r="E55" s="13"/>
    </row>
    <row r="56" spans="5:5" x14ac:dyDescent="0.25">
      <c r="E56" s="13"/>
    </row>
    <row r="57" spans="5:5" x14ac:dyDescent="0.25">
      <c r="E57" s="13"/>
    </row>
    <row r="58" spans="5:5" x14ac:dyDescent="0.25">
      <c r="E58" s="13"/>
    </row>
    <row r="59" spans="5:5" x14ac:dyDescent="0.25">
      <c r="E59" s="13"/>
    </row>
    <row r="60" spans="5:5" x14ac:dyDescent="0.25">
      <c r="E60" s="13"/>
    </row>
    <row r="61" spans="5:5" x14ac:dyDescent="0.25">
      <c r="E61" s="13"/>
    </row>
    <row r="62" spans="5:5" x14ac:dyDescent="0.25">
      <c r="E62" s="13"/>
    </row>
    <row r="63" spans="5:5" x14ac:dyDescent="0.25">
      <c r="E63" s="13"/>
    </row>
    <row r="64" spans="5:5" x14ac:dyDescent="0.25">
      <c r="E64" s="13"/>
    </row>
    <row r="65" spans="5:5" x14ac:dyDescent="0.25">
      <c r="E65" s="13"/>
    </row>
    <row r="66" spans="5:5" x14ac:dyDescent="0.25">
      <c r="E66" s="13"/>
    </row>
    <row r="67" spans="5:5" x14ac:dyDescent="0.25">
      <c r="E67" s="13"/>
    </row>
    <row r="68" spans="5:5" x14ac:dyDescent="0.25">
      <c r="E68" s="13"/>
    </row>
    <row r="69" spans="5:5" x14ac:dyDescent="0.25">
      <c r="E69" s="13"/>
    </row>
    <row r="70" spans="5:5" x14ac:dyDescent="0.25">
      <c r="E70" s="13"/>
    </row>
    <row r="71" spans="5:5" x14ac:dyDescent="0.25">
      <c r="E71" s="13"/>
    </row>
    <row r="72" spans="5:5" x14ac:dyDescent="0.25">
      <c r="E72" s="13"/>
    </row>
    <row r="73" spans="5:5" x14ac:dyDescent="0.25">
      <c r="E73" s="13"/>
    </row>
    <row r="74" spans="5:5" x14ac:dyDescent="0.25">
      <c r="E74" s="13"/>
    </row>
    <row r="75" spans="5:5" x14ac:dyDescent="0.25">
      <c r="E75" s="13"/>
    </row>
    <row r="76" spans="5:5" x14ac:dyDescent="0.25">
      <c r="E76" s="13"/>
    </row>
    <row r="77" spans="5:5" x14ac:dyDescent="0.25">
      <c r="E77" s="13"/>
    </row>
    <row r="78" spans="5:5" x14ac:dyDescent="0.25">
      <c r="E78" s="13"/>
    </row>
    <row r="79" spans="5:5" x14ac:dyDescent="0.25">
      <c r="E79" s="13"/>
    </row>
    <row r="80" spans="5:5" x14ac:dyDescent="0.25">
      <c r="E80" s="13"/>
    </row>
    <row r="81" spans="5:5" x14ac:dyDescent="0.25">
      <c r="E81" s="13"/>
    </row>
    <row r="82" spans="5:5" x14ac:dyDescent="0.25">
      <c r="E82" s="13"/>
    </row>
    <row r="83" spans="5:5" x14ac:dyDescent="0.25">
      <c r="E83" s="13"/>
    </row>
    <row r="84" spans="5:5" x14ac:dyDescent="0.25">
      <c r="E84" s="13"/>
    </row>
    <row r="85" spans="5:5" x14ac:dyDescent="0.25">
      <c r="E85" s="13"/>
    </row>
    <row r="86" spans="5:5" x14ac:dyDescent="0.25">
      <c r="E86" s="13"/>
    </row>
    <row r="87" spans="5:5" x14ac:dyDescent="0.25">
      <c r="E87" s="13"/>
    </row>
    <row r="88" spans="5:5" x14ac:dyDescent="0.25">
      <c r="E88" s="13"/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  <row r="111" spans="5:5" x14ac:dyDescent="0.25">
      <c r="E111" s="13"/>
    </row>
    <row r="112" spans="5: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</sheetData>
  <mergeCells count="2">
    <mergeCell ref="B1:D1"/>
    <mergeCell ref="F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D19" sqref="D19"/>
    </sheetView>
  </sheetViews>
  <sheetFormatPr baseColWidth="10" defaultRowHeight="15" x14ac:dyDescent="0.25"/>
  <cols>
    <col min="1" max="1" width="11.5703125" bestFit="1" customWidth="1"/>
    <col min="2" max="2" width="24.85546875" bestFit="1" customWidth="1"/>
    <col min="3" max="3" width="11.7109375" bestFit="1" customWidth="1"/>
    <col min="5" max="5" width="2.140625" customWidth="1"/>
    <col min="6" max="7" width="11.5703125" bestFit="1" customWidth="1"/>
    <col min="8" max="8" width="11.7109375" bestFit="1" customWidth="1"/>
    <col min="9" max="9" width="11.5703125" bestFit="1" customWidth="1"/>
    <col min="10" max="10" width="11.7109375" bestFit="1" customWidth="1"/>
    <col min="11" max="11" width="2.28515625" customWidth="1"/>
    <col min="12" max="12" width="11.5703125" bestFit="1" customWidth="1"/>
    <col min="14" max="14" width="11.7109375" bestFit="1" customWidth="1"/>
  </cols>
  <sheetData>
    <row r="1" spans="1:14" ht="18.75" x14ac:dyDescent="0.3">
      <c r="A1" s="137" t="s">
        <v>147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24"/>
      <c r="B2" s="138" t="s">
        <v>1</v>
      </c>
      <c r="C2" s="139"/>
      <c r="D2" s="140"/>
      <c r="E2" s="12"/>
      <c r="F2" s="151" t="s">
        <v>2</v>
      </c>
      <c r="G2" s="152"/>
      <c r="H2" s="152"/>
      <c r="I2" s="152"/>
      <c r="J2" s="153"/>
      <c r="K2" s="14"/>
      <c r="L2" s="23" t="s">
        <v>3</v>
      </c>
      <c r="M2" s="21"/>
      <c r="N2" s="22" t="s">
        <v>3</v>
      </c>
    </row>
    <row r="3" spans="1:14" x14ac:dyDescent="0.25">
      <c r="A3" s="9" t="s">
        <v>4</v>
      </c>
      <c r="B3" s="9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15"/>
      <c r="L3" s="2" t="s">
        <v>6</v>
      </c>
      <c r="M3" s="4" t="s">
        <v>12</v>
      </c>
      <c r="N3" s="17" t="s">
        <v>1</v>
      </c>
    </row>
    <row r="4" spans="1:14" x14ac:dyDescent="0.25">
      <c r="A4" s="5">
        <v>42678</v>
      </c>
      <c r="B4" s="1" t="s">
        <v>2</v>
      </c>
      <c r="C4" s="6">
        <v>4047750</v>
      </c>
      <c r="D4" s="6">
        <v>42</v>
      </c>
      <c r="E4" s="13"/>
      <c r="F4" s="2">
        <v>42</v>
      </c>
      <c r="G4" s="2">
        <v>3598</v>
      </c>
      <c r="H4" s="6">
        <f>G4*1100</f>
        <v>3957800</v>
      </c>
      <c r="I4" s="6">
        <f>G4*25</f>
        <v>89950</v>
      </c>
      <c r="J4" s="6">
        <f>H4+I4</f>
        <v>4047750</v>
      </c>
      <c r="K4" s="16"/>
      <c r="L4" s="8">
        <f>D4-F4</f>
        <v>0</v>
      </c>
      <c r="M4" s="6"/>
      <c r="N4" s="7">
        <f>C4-J4+M4</f>
        <v>0</v>
      </c>
    </row>
    <row r="5" spans="1:14" x14ac:dyDescent="0.25">
      <c r="A5" s="5">
        <v>42688</v>
      </c>
      <c r="B5" s="1" t="s">
        <v>2</v>
      </c>
      <c r="C5" s="6">
        <v>5700000</v>
      </c>
      <c r="D5" s="6">
        <v>50</v>
      </c>
      <c r="E5" s="13"/>
      <c r="F5" s="2">
        <v>39</v>
      </c>
      <c r="G5" s="2">
        <v>3284</v>
      </c>
      <c r="H5" s="6">
        <f t="shared" ref="H5:H40" si="0">G5*1100</f>
        <v>3612400</v>
      </c>
      <c r="I5" s="6">
        <f t="shared" ref="I5:I40" si="1">G5*25</f>
        <v>82100</v>
      </c>
      <c r="J5" s="6">
        <f t="shared" ref="J5:J40" si="2">H5+I5</f>
        <v>3694500</v>
      </c>
      <c r="K5" s="16"/>
      <c r="L5" s="8">
        <f>L4+D5-F5</f>
        <v>11</v>
      </c>
      <c r="M5" s="6"/>
      <c r="N5" s="7">
        <f>N4+C5-J5+M5</f>
        <v>2005500</v>
      </c>
    </row>
    <row r="6" spans="1:14" x14ac:dyDescent="0.25">
      <c r="A6" s="5">
        <v>42693</v>
      </c>
      <c r="B6" s="1" t="s">
        <v>2</v>
      </c>
      <c r="C6" s="6">
        <v>2157000</v>
      </c>
      <c r="D6" s="6">
        <v>39</v>
      </c>
      <c r="E6" s="13"/>
      <c r="F6" s="2">
        <v>50</v>
      </c>
      <c r="G6" s="2">
        <v>3700</v>
      </c>
      <c r="H6" s="6">
        <f t="shared" si="0"/>
        <v>4070000</v>
      </c>
      <c r="I6" s="6">
        <f t="shared" si="1"/>
        <v>92500</v>
      </c>
      <c r="J6" s="6">
        <f t="shared" si="2"/>
        <v>4162500</v>
      </c>
      <c r="K6" s="16"/>
      <c r="L6" s="8">
        <f t="shared" ref="L6:L40" si="3">L5+D6-F6</f>
        <v>0</v>
      </c>
      <c r="M6" s="6"/>
      <c r="N6" s="7">
        <f t="shared" ref="N6:N40" si="4">N5+C6-J6+M6</f>
        <v>0</v>
      </c>
    </row>
    <row r="7" spans="1:14" x14ac:dyDescent="0.25">
      <c r="A7" s="5">
        <v>42393</v>
      </c>
      <c r="B7" s="1" t="s">
        <v>44</v>
      </c>
      <c r="C7" s="6">
        <v>3000000</v>
      </c>
      <c r="D7" s="6">
        <v>50</v>
      </c>
      <c r="E7" s="13"/>
      <c r="F7" s="2">
        <v>40</v>
      </c>
      <c r="G7" s="2">
        <v>3117</v>
      </c>
      <c r="H7" s="6">
        <f t="shared" si="0"/>
        <v>3428700</v>
      </c>
      <c r="I7" s="6">
        <f t="shared" si="1"/>
        <v>77925</v>
      </c>
      <c r="J7" s="6">
        <f t="shared" si="2"/>
        <v>3506625</v>
      </c>
      <c r="K7" s="16"/>
      <c r="L7" s="8">
        <f t="shared" si="3"/>
        <v>10</v>
      </c>
      <c r="M7" s="6"/>
      <c r="N7" s="7">
        <f t="shared" si="4"/>
        <v>-506625</v>
      </c>
    </row>
    <row r="8" spans="1:14" x14ac:dyDescent="0.25">
      <c r="A8" s="5">
        <v>42701</v>
      </c>
      <c r="B8" s="1" t="s">
        <v>27</v>
      </c>
      <c r="C8" s="6">
        <v>3500000</v>
      </c>
      <c r="D8" s="6"/>
      <c r="E8" s="13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K8" s="16"/>
      <c r="L8" s="8">
        <f t="shared" si="3"/>
        <v>10</v>
      </c>
      <c r="M8" s="6"/>
      <c r="N8" s="7">
        <f t="shared" si="4"/>
        <v>2993375</v>
      </c>
    </row>
    <row r="9" spans="1:14" x14ac:dyDescent="0.25">
      <c r="A9" s="5">
        <v>42705</v>
      </c>
      <c r="B9" s="1" t="s">
        <v>2</v>
      </c>
      <c r="C9" s="6"/>
      <c r="D9" s="6">
        <v>50</v>
      </c>
      <c r="E9" s="13"/>
      <c r="F9" s="2">
        <v>50</v>
      </c>
      <c r="G9" s="2">
        <v>3651</v>
      </c>
      <c r="H9" s="6">
        <f t="shared" si="0"/>
        <v>4016100</v>
      </c>
      <c r="I9" s="6">
        <f t="shared" si="1"/>
        <v>91275</v>
      </c>
      <c r="J9" s="6">
        <f t="shared" si="2"/>
        <v>4107375</v>
      </c>
      <c r="K9" s="16"/>
      <c r="L9" s="8">
        <f t="shared" si="3"/>
        <v>10</v>
      </c>
      <c r="M9" s="18"/>
      <c r="N9" s="7">
        <f t="shared" si="4"/>
        <v>-1114000</v>
      </c>
    </row>
    <row r="10" spans="1:14" x14ac:dyDescent="0.25">
      <c r="A10" s="5">
        <v>42710</v>
      </c>
      <c r="B10" s="1" t="s">
        <v>191</v>
      </c>
      <c r="C10" s="6">
        <v>250000</v>
      </c>
      <c r="D10" s="6"/>
      <c r="E10" s="13"/>
      <c r="F10" s="2"/>
      <c r="G10" s="2"/>
      <c r="H10" s="6">
        <f t="shared" si="0"/>
        <v>0</v>
      </c>
      <c r="I10" s="6">
        <f t="shared" si="1"/>
        <v>0</v>
      </c>
      <c r="J10" s="6">
        <f t="shared" si="2"/>
        <v>0</v>
      </c>
      <c r="K10" s="16"/>
      <c r="L10" s="8">
        <f t="shared" si="3"/>
        <v>10</v>
      </c>
      <c r="M10" s="6"/>
      <c r="N10" s="7">
        <f t="shared" si="4"/>
        <v>-864000</v>
      </c>
    </row>
    <row r="11" spans="1:14" x14ac:dyDescent="0.25">
      <c r="A11" s="5">
        <v>42712</v>
      </c>
      <c r="B11" s="1" t="s">
        <v>27</v>
      </c>
      <c r="C11" s="6">
        <v>865000</v>
      </c>
      <c r="D11" s="6"/>
      <c r="E11" s="13"/>
      <c r="F11" s="2"/>
      <c r="G11" s="2"/>
      <c r="H11" s="6">
        <f t="shared" si="0"/>
        <v>0</v>
      </c>
      <c r="I11" s="6">
        <f t="shared" si="1"/>
        <v>0</v>
      </c>
      <c r="J11" s="6">
        <f t="shared" si="2"/>
        <v>0</v>
      </c>
      <c r="K11" s="16"/>
      <c r="L11" s="8">
        <f t="shared" si="3"/>
        <v>10</v>
      </c>
      <c r="M11" s="6"/>
      <c r="N11" s="7">
        <f t="shared" si="4"/>
        <v>1000</v>
      </c>
    </row>
    <row r="12" spans="1:14" x14ac:dyDescent="0.25">
      <c r="A12" s="5">
        <v>42714</v>
      </c>
      <c r="B12" s="1" t="s">
        <v>27</v>
      </c>
      <c r="C12" s="6">
        <v>3250000</v>
      </c>
      <c r="D12" s="6"/>
      <c r="E12" s="13"/>
      <c r="F12" s="2"/>
      <c r="G12" s="2"/>
      <c r="H12" s="6">
        <f t="shared" si="0"/>
        <v>0</v>
      </c>
      <c r="I12" s="6">
        <f t="shared" si="1"/>
        <v>0</v>
      </c>
      <c r="J12" s="6">
        <f t="shared" si="2"/>
        <v>0</v>
      </c>
      <c r="K12" s="16"/>
      <c r="L12" s="8">
        <f t="shared" si="3"/>
        <v>10</v>
      </c>
      <c r="M12" s="6"/>
      <c r="N12" s="7">
        <f t="shared" si="4"/>
        <v>3251000</v>
      </c>
    </row>
    <row r="13" spans="1:14" x14ac:dyDescent="0.25">
      <c r="A13" s="5">
        <v>42715</v>
      </c>
      <c r="B13" s="1" t="s">
        <v>2</v>
      </c>
      <c r="C13" s="6">
        <v>285000</v>
      </c>
      <c r="D13" s="6">
        <v>50</v>
      </c>
      <c r="E13" s="13"/>
      <c r="F13" s="2">
        <v>43</v>
      </c>
      <c r="G13" s="2">
        <v>3143</v>
      </c>
      <c r="H13" s="6">
        <f t="shared" si="0"/>
        <v>3457300</v>
      </c>
      <c r="I13" s="6">
        <f t="shared" si="1"/>
        <v>78575</v>
      </c>
      <c r="J13" s="6">
        <f t="shared" si="2"/>
        <v>3535875</v>
      </c>
      <c r="K13" s="16"/>
      <c r="L13" s="8">
        <f t="shared" si="3"/>
        <v>17</v>
      </c>
      <c r="M13" s="6"/>
      <c r="N13" s="7">
        <f t="shared" si="4"/>
        <v>125</v>
      </c>
    </row>
    <row r="14" spans="1:14" x14ac:dyDescent="0.25">
      <c r="A14" s="5">
        <v>42719</v>
      </c>
      <c r="B14" s="1" t="s">
        <v>44</v>
      </c>
      <c r="C14" s="6">
        <v>2000000</v>
      </c>
      <c r="D14" s="6"/>
      <c r="E14" s="13"/>
      <c r="F14" s="2"/>
      <c r="G14" s="2"/>
      <c r="H14" s="6">
        <f t="shared" si="0"/>
        <v>0</v>
      </c>
      <c r="I14" s="6">
        <f t="shared" si="1"/>
        <v>0</v>
      </c>
      <c r="J14" s="6">
        <f t="shared" si="2"/>
        <v>0</v>
      </c>
      <c r="K14" s="16"/>
      <c r="L14" s="8">
        <f t="shared" si="3"/>
        <v>17</v>
      </c>
      <c r="M14" s="6"/>
      <c r="N14" s="7">
        <f t="shared" si="4"/>
        <v>2000125</v>
      </c>
    </row>
    <row r="15" spans="1:14" x14ac:dyDescent="0.25">
      <c r="A15" s="5">
        <v>42722</v>
      </c>
      <c r="B15" s="1" t="s">
        <v>211</v>
      </c>
      <c r="C15" s="6">
        <v>1000000</v>
      </c>
      <c r="D15" s="6">
        <v>50</v>
      </c>
      <c r="E15" s="13"/>
      <c r="F15" s="2">
        <v>50</v>
      </c>
      <c r="G15" s="2">
        <v>3536</v>
      </c>
      <c r="H15" s="6">
        <f t="shared" si="0"/>
        <v>3889600</v>
      </c>
      <c r="I15" s="6">
        <f t="shared" si="1"/>
        <v>88400</v>
      </c>
      <c r="J15" s="6">
        <f t="shared" si="2"/>
        <v>3978000</v>
      </c>
      <c r="K15" s="16"/>
      <c r="L15" s="8">
        <f t="shared" si="3"/>
        <v>17</v>
      </c>
      <c r="M15" s="6"/>
      <c r="N15" s="7">
        <f t="shared" si="4"/>
        <v>-977875</v>
      </c>
    </row>
    <row r="16" spans="1:14" x14ac:dyDescent="0.25">
      <c r="A16" s="5">
        <v>42722</v>
      </c>
      <c r="B16" s="1"/>
      <c r="C16" s="6"/>
      <c r="D16" s="6">
        <v>50</v>
      </c>
      <c r="E16" s="13"/>
      <c r="F16" s="2">
        <v>44</v>
      </c>
      <c r="G16" s="2">
        <v>3198</v>
      </c>
      <c r="H16" s="6">
        <f t="shared" si="0"/>
        <v>3517800</v>
      </c>
      <c r="I16" s="6">
        <f t="shared" si="1"/>
        <v>79950</v>
      </c>
      <c r="J16" s="6">
        <f t="shared" si="2"/>
        <v>3597750</v>
      </c>
      <c r="K16" s="16"/>
      <c r="L16" s="8">
        <f t="shared" si="3"/>
        <v>23</v>
      </c>
      <c r="M16" s="6"/>
      <c r="N16" s="7">
        <f t="shared" si="4"/>
        <v>-4575625</v>
      </c>
    </row>
    <row r="17" spans="1:14" x14ac:dyDescent="0.25">
      <c r="A17" s="5">
        <v>42725</v>
      </c>
      <c r="B17" s="1" t="s">
        <v>27</v>
      </c>
      <c r="C17" s="6">
        <v>2000000</v>
      </c>
      <c r="D17" s="6">
        <v>50</v>
      </c>
      <c r="E17" s="13"/>
      <c r="F17" s="2">
        <v>36</v>
      </c>
      <c r="G17" s="2">
        <v>3159</v>
      </c>
      <c r="H17" s="6">
        <f t="shared" si="0"/>
        <v>3474900</v>
      </c>
      <c r="I17" s="6">
        <f t="shared" si="1"/>
        <v>78975</v>
      </c>
      <c r="J17" s="6">
        <f t="shared" si="2"/>
        <v>3553875</v>
      </c>
      <c r="K17" s="16"/>
      <c r="L17" s="8">
        <f t="shared" si="3"/>
        <v>37</v>
      </c>
      <c r="M17" s="6"/>
      <c r="N17" s="7">
        <f t="shared" si="4"/>
        <v>-6129500</v>
      </c>
    </row>
    <row r="18" spans="1:14" x14ac:dyDescent="0.25">
      <c r="A18" s="5"/>
      <c r="B18" s="1" t="s">
        <v>44</v>
      </c>
      <c r="C18" s="6">
        <v>2000000</v>
      </c>
      <c r="D18" s="6">
        <v>50</v>
      </c>
      <c r="E18" s="13"/>
      <c r="F18" s="2">
        <v>52</v>
      </c>
      <c r="G18" s="2">
        <v>3907</v>
      </c>
      <c r="H18" s="6">
        <f t="shared" si="0"/>
        <v>4297700</v>
      </c>
      <c r="I18" s="6">
        <f t="shared" si="1"/>
        <v>97675</v>
      </c>
      <c r="J18" s="6">
        <f t="shared" si="2"/>
        <v>4395375</v>
      </c>
      <c r="K18" s="16"/>
      <c r="L18" s="8">
        <f t="shared" si="3"/>
        <v>35</v>
      </c>
      <c r="M18" s="6"/>
      <c r="N18" s="7">
        <f t="shared" si="4"/>
        <v>-8524875</v>
      </c>
    </row>
    <row r="19" spans="1:14" x14ac:dyDescent="0.25">
      <c r="A19" s="5"/>
      <c r="B19" s="1" t="s">
        <v>212</v>
      </c>
      <c r="C19" s="6">
        <v>2000000</v>
      </c>
      <c r="D19" s="6"/>
      <c r="E19" s="13"/>
      <c r="F19" s="2"/>
      <c r="G19" s="2"/>
      <c r="H19" s="6">
        <f t="shared" si="0"/>
        <v>0</v>
      </c>
      <c r="I19" s="6">
        <f t="shared" si="1"/>
        <v>0</v>
      </c>
      <c r="J19" s="6">
        <f t="shared" si="2"/>
        <v>0</v>
      </c>
      <c r="K19" s="16"/>
      <c r="L19" s="8">
        <f t="shared" si="3"/>
        <v>35</v>
      </c>
      <c r="M19" s="6"/>
      <c r="N19" s="7">
        <f t="shared" si="4"/>
        <v>-6524875</v>
      </c>
    </row>
    <row r="20" spans="1:14" x14ac:dyDescent="0.25">
      <c r="A20" s="5">
        <v>42742</v>
      </c>
      <c r="B20" s="1" t="s">
        <v>223</v>
      </c>
      <c r="C20" s="6">
        <v>2000000</v>
      </c>
      <c r="D20" s="6"/>
      <c r="E20" s="13"/>
      <c r="F20" s="2"/>
      <c r="G20" s="2"/>
      <c r="H20" s="6">
        <f t="shared" si="0"/>
        <v>0</v>
      </c>
      <c r="I20" s="6">
        <f t="shared" si="1"/>
        <v>0</v>
      </c>
      <c r="J20" s="6">
        <f t="shared" si="2"/>
        <v>0</v>
      </c>
      <c r="K20" s="16"/>
      <c r="L20" s="8">
        <f t="shared" si="3"/>
        <v>35</v>
      </c>
      <c r="M20" s="6"/>
      <c r="N20" s="7">
        <f t="shared" si="4"/>
        <v>-4524875</v>
      </c>
    </row>
    <row r="21" spans="1:14" x14ac:dyDescent="0.25">
      <c r="A21" s="11"/>
      <c r="B21" s="1"/>
      <c r="C21" s="6"/>
      <c r="D21" s="1"/>
      <c r="E21" s="13"/>
      <c r="F21" s="2"/>
      <c r="G21" s="2"/>
      <c r="H21" s="6">
        <f t="shared" si="0"/>
        <v>0</v>
      </c>
      <c r="I21" s="6">
        <f t="shared" si="1"/>
        <v>0</v>
      </c>
      <c r="J21" s="6">
        <f t="shared" si="2"/>
        <v>0</v>
      </c>
      <c r="K21" s="16"/>
      <c r="L21" s="8">
        <f t="shared" si="3"/>
        <v>35</v>
      </c>
      <c r="M21" s="6"/>
      <c r="N21" s="7">
        <f t="shared" si="4"/>
        <v>-4524875</v>
      </c>
    </row>
    <row r="22" spans="1:14" x14ac:dyDescent="0.25">
      <c r="A22" s="11"/>
      <c r="B22" s="1"/>
      <c r="C22" s="6"/>
      <c r="D22" s="1"/>
      <c r="E22" s="13"/>
      <c r="F22" s="1"/>
      <c r="G22" s="1"/>
      <c r="H22" s="6">
        <f t="shared" si="0"/>
        <v>0</v>
      </c>
      <c r="I22" s="6">
        <f t="shared" si="1"/>
        <v>0</v>
      </c>
      <c r="J22" s="6">
        <f t="shared" si="2"/>
        <v>0</v>
      </c>
      <c r="K22" s="16"/>
      <c r="L22" s="8">
        <f t="shared" si="3"/>
        <v>35</v>
      </c>
      <c r="M22" s="1"/>
      <c r="N22" s="7">
        <f t="shared" si="4"/>
        <v>-4524875</v>
      </c>
    </row>
    <row r="23" spans="1:14" x14ac:dyDescent="0.25">
      <c r="A23" s="1"/>
      <c r="B23" s="1"/>
      <c r="C23" s="1"/>
      <c r="D23" s="1"/>
      <c r="E23" s="13"/>
      <c r="F23" s="1"/>
      <c r="G23" s="1"/>
      <c r="H23" s="6">
        <f t="shared" si="0"/>
        <v>0</v>
      </c>
      <c r="I23" s="6">
        <f t="shared" si="1"/>
        <v>0</v>
      </c>
      <c r="J23" s="6">
        <f t="shared" si="2"/>
        <v>0</v>
      </c>
      <c r="K23" s="16"/>
      <c r="L23" s="8">
        <f t="shared" si="3"/>
        <v>35</v>
      </c>
      <c r="M23" s="1"/>
      <c r="N23" s="7">
        <f t="shared" si="4"/>
        <v>-4524875</v>
      </c>
    </row>
    <row r="24" spans="1:14" x14ac:dyDescent="0.25">
      <c r="A24" s="1"/>
      <c r="B24" s="1"/>
      <c r="C24" s="1"/>
      <c r="D24" s="1"/>
      <c r="E24" s="13"/>
      <c r="F24" s="1"/>
      <c r="G24" s="1"/>
      <c r="H24" s="6">
        <f t="shared" si="0"/>
        <v>0</v>
      </c>
      <c r="I24" s="6">
        <f t="shared" si="1"/>
        <v>0</v>
      </c>
      <c r="J24" s="6">
        <f t="shared" si="2"/>
        <v>0</v>
      </c>
      <c r="K24" s="16"/>
      <c r="L24" s="8">
        <f t="shared" si="3"/>
        <v>35</v>
      </c>
      <c r="M24" s="1"/>
      <c r="N24" s="7">
        <f t="shared" si="4"/>
        <v>-4524875</v>
      </c>
    </row>
    <row r="25" spans="1:14" x14ac:dyDescent="0.25">
      <c r="A25" s="1"/>
      <c r="B25" s="1"/>
      <c r="C25" s="1"/>
      <c r="D25" s="1"/>
      <c r="E25" s="13"/>
      <c r="F25" s="1"/>
      <c r="G25" s="1"/>
      <c r="H25" s="6">
        <f t="shared" si="0"/>
        <v>0</v>
      </c>
      <c r="I25" s="6">
        <f t="shared" si="1"/>
        <v>0</v>
      </c>
      <c r="J25" s="6">
        <f t="shared" si="2"/>
        <v>0</v>
      </c>
      <c r="K25" s="16"/>
      <c r="L25" s="8">
        <f t="shared" si="3"/>
        <v>35</v>
      </c>
      <c r="M25" s="1"/>
      <c r="N25" s="7">
        <f t="shared" si="4"/>
        <v>-4524875</v>
      </c>
    </row>
    <row r="26" spans="1:14" x14ac:dyDescent="0.25">
      <c r="A26" s="1"/>
      <c r="B26" s="1"/>
      <c r="C26" s="1"/>
      <c r="D26" s="1"/>
      <c r="E26" s="13"/>
      <c r="F26" s="1"/>
      <c r="G26" s="1"/>
      <c r="H26" s="6">
        <f t="shared" si="0"/>
        <v>0</v>
      </c>
      <c r="I26" s="6">
        <f t="shared" si="1"/>
        <v>0</v>
      </c>
      <c r="J26" s="6">
        <f t="shared" si="2"/>
        <v>0</v>
      </c>
      <c r="K26" s="16"/>
      <c r="L26" s="8">
        <f t="shared" si="3"/>
        <v>35</v>
      </c>
      <c r="M26" s="1"/>
      <c r="N26" s="7">
        <f t="shared" si="4"/>
        <v>-4524875</v>
      </c>
    </row>
    <row r="27" spans="1:14" x14ac:dyDescent="0.25">
      <c r="A27" s="1"/>
      <c r="B27" s="1"/>
      <c r="C27" s="1"/>
      <c r="D27" s="1"/>
      <c r="E27" s="13"/>
      <c r="F27" s="1"/>
      <c r="G27" s="1"/>
      <c r="H27" s="6">
        <f t="shared" si="0"/>
        <v>0</v>
      </c>
      <c r="I27" s="6">
        <f t="shared" si="1"/>
        <v>0</v>
      </c>
      <c r="J27" s="6">
        <f t="shared" si="2"/>
        <v>0</v>
      </c>
      <c r="K27" s="16"/>
      <c r="L27" s="8">
        <f t="shared" si="3"/>
        <v>35</v>
      </c>
      <c r="M27" s="1"/>
      <c r="N27" s="7">
        <f t="shared" si="4"/>
        <v>-4524875</v>
      </c>
    </row>
    <row r="28" spans="1:14" x14ac:dyDescent="0.25">
      <c r="A28" s="1"/>
      <c r="B28" s="1"/>
      <c r="C28" s="1"/>
      <c r="D28" s="1"/>
      <c r="E28" s="13"/>
      <c r="F28" s="1"/>
      <c r="G28" s="1"/>
      <c r="H28" s="6">
        <f t="shared" si="0"/>
        <v>0</v>
      </c>
      <c r="I28" s="6">
        <f t="shared" si="1"/>
        <v>0</v>
      </c>
      <c r="J28" s="6">
        <f t="shared" si="2"/>
        <v>0</v>
      </c>
      <c r="K28" s="16"/>
      <c r="L28" s="8">
        <f t="shared" si="3"/>
        <v>35</v>
      </c>
      <c r="M28" s="1"/>
      <c r="N28" s="7">
        <f t="shared" si="4"/>
        <v>-4524875</v>
      </c>
    </row>
    <row r="29" spans="1:14" x14ac:dyDescent="0.25">
      <c r="A29" s="1"/>
      <c r="B29" s="1"/>
      <c r="C29" s="1"/>
      <c r="D29" s="1"/>
      <c r="E29" s="13"/>
      <c r="F29" s="1"/>
      <c r="G29" s="1"/>
      <c r="H29" s="6">
        <f t="shared" si="0"/>
        <v>0</v>
      </c>
      <c r="I29" s="6">
        <f t="shared" si="1"/>
        <v>0</v>
      </c>
      <c r="J29" s="6">
        <f t="shared" si="2"/>
        <v>0</v>
      </c>
      <c r="K29" s="16"/>
      <c r="L29" s="8">
        <f t="shared" si="3"/>
        <v>35</v>
      </c>
      <c r="M29" s="1"/>
      <c r="N29" s="7">
        <f t="shared" si="4"/>
        <v>-4524875</v>
      </c>
    </row>
    <row r="30" spans="1:14" x14ac:dyDescent="0.25">
      <c r="A30" s="1"/>
      <c r="B30" s="1"/>
      <c r="C30" s="1"/>
      <c r="D30" s="1"/>
      <c r="E30" s="13"/>
      <c r="F30" s="1"/>
      <c r="G30" s="1"/>
      <c r="H30" s="6">
        <f t="shared" si="0"/>
        <v>0</v>
      </c>
      <c r="I30" s="6">
        <f t="shared" si="1"/>
        <v>0</v>
      </c>
      <c r="J30" s="6">
        <f t="shared" si="2"/>
        <v>0</v>
      </c>
      <c r="K30" s="16"/>
      <c r="L30" s="8">
        <f t="shared" si="3"/>
        <v>35</v>
      </c>
      <c r="M30" s="1"/>
      <c r="N30" s="7">
        <f t="shared" si="4"/>
        <v>-4524875</v>
      </c>
    </row>
    <row r="31" spans="1:14" x14ac:dyDescent="0.25">
      <c r="A31" s="1"/>
      <c r="B31" s="1"/>
      <c r="C31" s="1"/>
      <c r="D31" s="1"/>
      <c r="E31" s="13"/>
      <c r="F31" s="1"/>
      <c r="G31" s="1"/>
      <c r="H31" s="6">
        <f t="shared" si="0"/>
        <v>0</v>
      </c>
      <c r="I31" s="6">
        <f t="shared" si="1"/>
        <v>0</v>
      </c>
      <c r="J31" s="6">
        <f t="shared" si="2"/>
        <v>0</v>
      </c>
      <c r="K31" s="16"/>
      <c r="L31" s="8">
        <f t="shared" si="3"/>
        <v>35</v>
      </c>
      <c r="M31" s="1"/>
      <c r="N31" s="7">
        <f t="shared" si="4"/>
        <v>-4524875</v>
      </c>
    </row>
    <row r="32" spans="1:14" x14ac:dyDescent="0.25">
      <c r="A32" s="1"/>
      <c r="B32" s="1"/>
      <c r="C32" s="1"/>
      <c r="D32" s="1"/>
      <c r="E32" s="13"/>
      <c r="F32" s="1"/>
      <c r="G32" s="1"/>
      <c r="H32" s="6">
        <f t="shared" si="0"/>
        <v>0</v>
      </c>
      <c r="I32" s="6">
        <f t="shared" si="1"/>
        <v>0</v>
      </c>
      <c r="J32" s="6">
        <f t="shared" si="2"/>
        <v>0</v>
      </c>
      <c r="K32" s="16"/>
      <c r="L32" s="8">
        <f t="shared" si="3"/>
        <v>35</v>
      </c>
      <c r="M32" s="1"/>
      <c r="N32" s="7">
        <f t="shared" si="4"/>
        <v>-4524875</v>
      </c>
    </row>
    <row r="33" spans="1:14" x14ac:dyDescent="0.25">
      <c r="A33" s="1"/>
      <c r="B33" s="1"/>
      <c r="C33" s="1"/>
      <c r="D33" s="1"/>
      <c r="E33" s="13"/>
      <c r="F33" s="1"/>
      <c r="G33" s="1"/>
      <c r="H33" s="6">
        <f t="shared" si="0"/>
        <v>0</v>
      </c>
      <c r="I33" s="6">
        <f t="shared" si="1"/>
        <v>0</v>
      </c>
      <c r="J33" s="6">
        <f t="shared" si="2"/>
        <v>0</v>
      </c>
      <c r="K33" s="16"/>
      <c r="L33" s="8">
        <f t="shared" si="3"/>
        <v>35</v>
      </c>
      <c r="M33" s="1"/>
      <c r="N33" s="7">
        <f t="shared" si="4"/>
        <v>-4524875</v>
      </c>
    </row>
    <row r="34" spans="1:14" x14ac:dyDescent="0.25">
      <c r="A34" s="1"/>
      <c r="B34" s="1"/>
      <c r="C34" s="1"/>
      <c r="D34" s="1"/>
      <c r="E34" s="13"/>
      <c r="F34" s="1"/>
      <c r="G34" s="1"/>
      <c r="H34" s="6">
        <f t="shared" si="0"/>
        <v>0</v>
      </c>
      <c r="I34" s="6">
        <f t="shared" si="1"/>
        <v>0</v>
      </c>
      <c r="J34" s="6">
        <f t="shared" si="2"/>
        <v>0</v>
      </c>
      <c r="K34" s="16"/>
      <c r="L34" s="8">
        <f t="shared" si="3"/>
        <v>35</v>
      </c>
      <c r="M34" s="1"/>
      <c r="N34" s="7">
        <f t="shared" si="4"/>
        <v>-4524875</v>
      </c>
    </row>
    <row r="35" spans="1:14" x14ac:dyDescent="0.25">
      <c r="A35" s="1"/>
      <c r="B35" s="1"/>
      <c r="C35" s="1"/>
      <c r="D35" s="1"/>
      <c r="E35" s="13"/>
      <c r="F35" s="1"/>
      <c r="G35" s="1"/>
      <c r="H35" s="6">
        <f t="shared" si="0"/>
        <v>0</v>
      </c>
      <c r="I35" s="6">
        <f t="shared" si="1"/>
        <v>0</v>
      </c>
      <c r="J35" s="6">
        <f t="shared" si="2"/>
        <v>0</v>
      </c>
      <c r="K35" s="16"/>
      <c r="L35" s="8">
        <f t="shared" si="3"/>
        <v>35</v>
      </c>
      <c r="M35" s="1"/>
      <c r="N35" s="7">
        <f t="shared" si="4"/>
        <v>-4524875</v>
      </c>
    </row>
    <row r="36" spans="1:14" x14ac:dyDescent="0.25">
      <c r="A36" s="1"/>
      <c r="B36" s="1"/>
      <c r="C36" s="1"/>
      <c r="D36" s="1"/>
      <c r="E36" s="13"/>
      <c r="F36" s="1"/>
      <c r="G36" s="1"/>
      <c r="H36" s="6">
        <f t="shared" si="0"/>
        <v>0</v>
      </c>
      <c r="I36" s="6">
        <f t="shared" si="1"/>
        <v>0</v>
      </c>
      <c r="J36" s="6">
        <f t="shared" si="2"/>
        <v>0</v>
      </c>
      <c r="K36" s="16"/>
      <c r="L36" s="8">
        <f t="shared" si="3"/>
        <v>35</v>
      </c>
      <c r="M36" s="1"/>
      <c r="N36" s="7">
        <f t="shared" si="4"/>
        <v>-4524875</v>
      </c>
    </row>
    <row r="37" spans="1:14" x14ac:dyDescent="0.25">
      <c r="A37" s="1"/>
      <c r="B37" s="1"/>
      <c r="C37" s="1"/>
      <c r="D37" s="1"/>
      <c r="E37" s="13"/>
      <c r="F37" s="1"/>
      <c r="G37" s="1"/>
      <c r="H37" s="6">
        <f t="shared" si="0"/>
        <v>0</v>
      </c>
      <c r="I37" s="6">
        <f t="shared" si="1"/>
        <v>0</v>
      </c>
      <c r="J37" s="6">
        <f t="shared" si="2"/>
        <v>0</v>
      </c>
      <c r="K37" s="16"/>
      <c r="L37" s="8">
        <f t="shared" si="3"/>
        <v>35</v>
      </c>
      <c r="M37" s="1"/>
      <c r="N37" s="7">
        <f t="shared" si="4"/>
        <v>-4524875</v>
      </c>
    </row>
    <row r="38" spans="1:14" x14ac:dyDescent="0.25">
      <c r="A38" s="1"/>
      <c r="B38" s="1"/>
      <c r="C38" s="1"/>
      <c r="D38" s="1"/>
      <c r="E38" s="13"/>
      <c r="F38" s="1"/>
      <c r="G38" s="1"/>
      <c r="H38" s="6">
        <f t="shared" si="0"/>
        <v>0</v>
      </c>
      <c r="I38" s="6">
        <f t="shared" si="1"/>
        <v>0</v>
      </c>
      <c r="J38" s="6">
        <f t="shared" si="2"/>
        <v>0</v>
      </c>
      <c r="K38" s="16"/>
      <c r="L38" s="8">
        <f t="shared" si="3"/>
        <v>35</v>
      </c>
      <c r="M38" s="1"/>
      <c r="N38" s="7">
        <f t="shared" si="4"/>
        <v>-4524875</v>
      </c>
    </row>
    <row r="39" spans="1:14" x14ac:dyDescent="0.25">
      <c r="A39" s="1"/>
      <c r="B39" s="1"/>
      <c r="C39" s="1"/>
      <c r="D39" s="1"/>
      <c r="E39" s="13"/>
      <c r="F39" s="1"/>
      <c r="G39" s="1"/>
      <c r="H39" s="6">
        <f t="shared" si="0"/>
        <v>0</v>
      </c>
      <c r="I39" s="6">
        <f t="shared" si="1"/>
        <v>0</v>
      </c>
      <c r="J39" s="6">
        <f t="shared" si="2"/>
        <v>0</v>
      </c>
      <c r="K39" s="16"/>
      <c r="L39" s="8">
        <f t="shared" si="3"/>
        <v>35</v>
      </c>
      <c r="M39" s="1"/>
      <c r="N39" s="7">
        <f t="shared" si="4"/>
        <v>-4524875</v>
      </c>
    </row>
    <row r="40" spans="1:14" x14ac:dyDescent="0.25">
      <c r="A40" s="1"/>
      <c r="B40" s="1"/>
      <c r="C40" s="1"/>
      <c r="D40" s="1"/>
      <c r="E40" s="13"/>
      <c r="F40" s="1"/>
      <c r="G40" s="1"/>
      <c r="H40" s="6">
        <f t="shared" si="0"/>
        <v>0</v>
      </c>
      <c r="I40" s="6">
        <f t="shared" si="1"/>
        <v>0</v>
      </c>
      <c r="J40" s="6">
        <f t="shared" si="2"/>
        <v>0</v>
      </c>
      <c r="K40" s="16"/>
      <c r="L40" s="8">
        <f t="shared" si="3"/>
        <v>35</v>
      </c>
      <c r="M40" s="1"/>
      <c r="N40" s="7">
        <f t="shared" si="4"/>
        <v>-4524875</v>
      </c>
    </row>
  </sheetData>
  <mergeCells count="3">
    <mergeCell ref="A1:N1"/>
    <mergeCell ref="B2:D2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18" sqref="D18"/>
    </sheetView>
  </sheetViews>
  <sheetFormatPr baseColWidth="10" defaultRowHeight="15" x14ac:dyDescent="0.25"/>
  <cols>
    <col min="2" max="2" width="25.42578125" bestFit="1" customWidth="1"/>
    <col min="3" max="3" width="12.7109375" bestFit="1" customWidth="1"/>
    <col min="5" max="5" width="2.140625" customWidth="1"/>
    <col min="6" max="6" width="9" customWidth="1"/>
    <col min="8" max="8" width="11.7109375" bestFit="1" customWidth="1"/>
    <col min="11" max="11" width="2.7109375" customWidth="1"/>
    <col min="14" max="14" width="12.7109375" bestFit="1" customWidth="1"/>
  </cols>
  <sheetData>
    <row r="1" spans="1:14" ht="18.75" x14ac:dyDescent="0.3">
      <c r="A1" s="137" t="s">
        <v>135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24"/>
      <c r="B2" s="138" t="s">
        <v>1</v>
      </c>
      <c r="C2" s="139"/>
      <c r="D2" s="140"/>
      <c r="E2" s="12"/>
      <c r="F2" s="151" t="s">
        <v>2</v>
      </c>
      <c r="G2" s="152"/>
      <c r="H2" s="152"/>
      <c r="I2" s="152"/>
      <c r="J2" s="153"/>
      <c r="K2" s="14"/>
      <c r="L2" s="23" t="s">
        <v>3</v>
      </c>
      <c r="M2" s="21"/>
      <c r="N2" s="22" t="s">
        <v>3</v>
      </c>
    </row>
    <row r="3" spans="1:14" x14ac:dyDescent="0.25">
      <c r="A3" s="9" t="s">
        <v>4</v>
      </c>
      <c r="B3" s="9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15"/>
      <c r="L3" s="2" t="s">
        <v>6</v>
      </c>
      <c r="M3" s="4" t="s">
        <v>12</v>
      </c>
      <c r="N3" s="17" t="s">
        <v>1</v>
      </c>
    </row>
    <row r="4" spans="1:14" x14ac:dyDescent="0.25">
      <c r="A4" s="5">
        <v>42685</v>
      </c>
      <c r="B4" s="1" t="s">
        <v>2</v>
      </c>
      <c r="C4" s="6">
        <v>3461625</v>
      </c>
      <c r="D4" s="6">
        <v>50</v>
      </c>
      <c r="E4" s="13"/>
      <c r="F4" s="2">
        <v>43</v>
      </c>
      <c r="G4" s="2">
        <v>3077</v>
      </c>
      <c r="H4" s="6">
        <f>G4*1100</f>
        <v>3384700</v>
      </c>
      <c r="I4" s="6">
        <f>G4*25</f>
        <v>76925</v>
      </c>
      <c r="J4" s="6">
        <f>H4+I4</f>
        <v>3461625</v>
      </c>
      <c r="K4" s="16"/>
      <c r="L4" s="8">
        <f>D4-F4</f>
        <v>7</v>
      </c>
      <c r="M4" s="6"/>
      <c r="N4" s="7">
        <f>C4-J4+M4</f>
        <v>0</v>
      </c>
    </row>
    <row r="5" spans="1:14" x14ac:dyDescent="0.25">
      <c r="A5" s="5"/>
      <c r="B5" s="1" t="s">
        <v>46</v>
      </c>
      <c r="C5" s="6">
        <v>2000000</v>
      </c>
      <c r="D5" s="6">
        <v>50</v>
      </c>
      <c r="E5" s="13"/>
      <c r="F5" s="2">
        <v>43</v>
      </c>
      <c r="G5" s="2">
        <v>3115</v>
      </c>
      <c r="H5" s="6">
        <f t="shared" ref="H5:H38" si="0">G5*1100</f>
        <v>3426500</v>
      </c>
      <c r="I5" s="6">
        <f t="shared" ref="I5:I43" si="1">G5*25</f>
        <v>77875</v>
      </c>
      <c r="J5" s="6">
        <f t="shared" ref="J5:J40" si="2">H5+I5</f>
        <v>3504375</v>
      </c>
      <c r="K5" s="16"/>
      <c r="L5" s="8">
        <f>L4+D5-F5</f>
        <v>14</v>
      </c>
      <c r="M5" s="6"/>
      <c r="N5" s="7">
        <f>N4+C5-J5+M5</f>
        <v>-1504375</v>
      </c>
    </row>
    <row r="6" spans="1:14" x14ac:dyDescent="0.25">
      <c r="A6" s="5"/>
      <c r="B6" s="1" t="s">
        <v>158</v>
      </c>
      <c r="C6" s="6">
        <v>1504375</v>
      </c>
      <c r="D6" s="6">
        <v>50</v>
      </c>
      <c r="E6" s="13"/>
      <c r="F6" s="2"/>
      <c r="G6" s="2"/>
      <c r="H6" s="6">
        <f t="shared" si="0"/>
        <v>0</v>
      </c>
      <c r="I6" s="6">
        <f t="shared" si="1"/>
        <v>0</v>
      </c>
      <c r="J6" s="6">
        <f t="shared" si="2"/>
        <v>0</v>
      </c>
      <c r="K6" s="16"/>
      <c r="L6" s="8">
        <f t="shared" ref="L6:L40" si="3">L5+D6-F6</f>
        <v>64</v>
      </c>
      <c r="M6" s="6"/>
      <c r="N6" s="7">
        <f t="shared" ref="N6:N44" si="4">N5+C6-J6+M6</f>
        <v>0</v>
      </c>
    </row>
    <row r="7" spans="1:14" x14ac:dyDescent="0.25">
      <c r="A7" s="5">
        <v>42693</v>
      </c>
      <c r="B7" s="1" t="s">
        <v>164</v>
      </c>
      <c r="C7" s="6">
        <v>2500000</v>
      </c>
      <c r="D7" s="6">
        <v>50</v>
      </c>
      <c r="E7" s="13"/>
      <c r="F7" s="2">
        <v>53</v>
      </c>
      <c r="G7" s="2">
        <v>3784</v>
      </c>
      <c r="H7" s="6">
        <f t="shared" si="0"/>
        <v>4162400</v>
      </c>
      <c r="I7" s="6">
        <f t="shared" si="1"/>
        <v>94600</v>
      </c>
      <c r="J7" s="6">
        <f t="shared" si="2"/>
        <v>4257000</v>
      </c>
      <c r="K7" s="16"/>
      <c r="L7" s="8">
        <f t="shared" si="3"/>
        <v>61</v>
      </c>
      <c r="M7" s="6"/>
      <c r="N7" s="7">
        <f t="shared" si="4"/>
        <v>-1757000</v>
      </c>
    </row>
    <row r="8" spans="1:14" x14ac:dyDescent="0.25">
      <c r="A8" s="5">
        <v>42698</v>
      </c>
      <c r="B8" s="1" t="s">
        <v>27</v>
      </c>
      <c r="C8" s="6">
        <v>4000000</v>
      </c>
      <c r="D8" s="6"/>
      <c r="E8" s="13"/>
      <c r="F8" s="2"/>
      <c r="G8" s="2"/>
      <c r="H8" s="6">
        <f t="shared" si="0"/>
        <v>0</v>
      </c>
      <c r="I8" s="6">
        <f t="shared" si="1"/>
        <v>0</v>
      </c>
      <c r="J8" s="6">
        <f t="shared" si="2"/>
        <v>0</v>
      </c>
      <c r="K8" s="16"/>
      <c r="L8" s="8">
        <f t="shared" si="3"/>
        <v>61</v>
      </c>
      <c r="M8" s="6"/>
      <c r="N8" s="7">
        <f t="shared" si="4"/>
        <v>2243000</v>
      </c>
    </row>
    <row r="9" spans="1:14" x14ac:dyDescent="0.25">
      <c r="A9" s="5">
        <v>42699</v>
      </c>
      <c r="B9" s="1" t="s">
        <v>2</v>
      </c>
      <c r="C9" s="6"/>
      <c r="D9" s="6">
        <v>50</v>
      </c>
      <c r="E9" s="13"/>
      <c r="F9" s="2">
        <v>52</v>
      </c>
      <c r="G9" s="2">
        <v>3624</v>
      </c>
      <c r="H9" s="6">
        <f t="shared" si="0"/>
        <v>3986400</v>
      </c>
      <c r="I9" s="6">
        <f t="shared" si="1"/>
        <v>90600</v>
      </c>
      <c r="J9" s="6">
        <f t="shared" si="2"/>
        <v>4077000</v>
      </c>
      <c r="K9" s="16"/>
      <c r="L9" s="8">
        <f t="shared" si="3"/>
        <v>59</v>
      </c>
      <c r="M9" s="18"/>
      <c r="N9" s="7">
        <f t="shared" si="4"/>
        <v>-1834000</v>
      </c>
    </row>
    <row r="10" spans="1:14" x14ac:dyDescent="0.25">
      <c r="A10" s="5">
        <v>42701</v>
      </c>
      <c r="B10" s="1" t="s">
        <v>27</v>
      </c>
      <c r="C10" s="6">
        <v>1500000</v>
      </c>
      <c r="D10" s="6"/>
      <c r="E10" s="13"/>
      <c r="F10" s="2"/>
      <c r="G10" s="2"/>
      <c r="H10" s="6">
        <f t="shared" si="0"/>
        <v>0</v>
      </c>
      <c r="I10" s="6">
        <f t="shared" si="1"/>
        <v>0</v>
      </c>
      <c r="J10" s="6">
        <f t="shared" si="2"/>
        <v>0</v>
      </c>
      <c r="K10" s="16"/>
      <c r="L10" s="8">
        <f t="shared" si="3"/>
        <v>59</v>
      </c>
      <c r="M10" s="6"/>
      <c r="N10" s="7">
        <f t="shared" si="4"/>
        <v>-334000</v>
      </c>
    </row>
    <row r="11" spans="1:14" x14ac:dyDescent="0.25">
      <c r="A11" s="5">
        <v>42704</v>
      </c>
      <c r="B11" s="1" t="s">
        <v>183</v>
      </c>
      <c r="C11" s="6">
        <v>1500000</v>
      </c>
      <c r="D11" s="6">
        <v>50</v>
      </c>
      <c r="E11" s="13"/>
      <c r="F11" s="2">
        <v>50</v>
      </c>
      <c r="G11" s="2">
        <v>3360</v>
      </c>
      <c r="H11" s="6">
        <f t="shared" si="0"/>
        <v>3696000</v>
      </c>
      <c r="I11" s="6">
        <f t="shared" si="1"/>
        <v>84000</v>
      </c>
      <c r="J11" s="6">
        <f t="shared" si="2"/>
        <v>3780000</v>
      </c>
      <c r="K11" s="16"/>
      <c r="L11" s="8">
        <f t="shared" si="3"/>
        <v>59</v>
      </c>
      <c r="M11" s="6"/>
      <c r="N11" s="7">
        <f t="shared" si="4"/>
        <v>-2614000</v>
      </c>
    </row>
    <row r="12" spans="1:14" x14ac:dyDescent="0.25">
      <c r="A12" s="5">
        <v>42707</v>
      </c>
      <c r="B12" s="1" t="s">
        <v>184</v>
      </c>
      <c r="C12" s="6">
        <v>2000000</v>
      </c>
      <c r="D12" s="6"/>
      <c r="E12" s="13"/>
      <c r="F12" s="2"/>
      <c r="G12" s="2"/>
      <c r="H12" s="6">
        <f t="shared" si="0"/>
        <v>0</v>
      </c>
      <c r="I12" s="6">
        <f t="shared" si="1"/>
        <v>0</v>
      </c>
      <c r="J12" s="6">
        <f t="shared" si="2"/>
        <v>0</v>
      </c>
      <c r="K12" s="16"/>
      <c r="L12" s="8">
        <f t="shared" si="3"/>
        <v>59</v>
      </c>
      <c r="M12" s="6"/>
      <c r="N12" s="7">
        <f t="shared" si="4"/>
        <v>-614000</v>
      </c>
    </row>
    <row r="13" spans="1:14" x14ac:dyDescent="0.25">
      <c r="A13" s="5">
        <v>42712</v>
      </c>
      <c r="B13" s="1" t="s">
        <v>27</v>
      </c>
      <c r="C13" s="6">
        <v>1000000</v>
      </c>
      <c r="D13" s="6"/>
      <c r="E13" s="13"/>
      <c r="F13" s="2"/>
      <c r="G13" s="2"/>
      <c r="H13" s="6">
        <f t="shared" si="0"/>
        <v>0</v>
      </c>
      <c r="I13" s="6">
        <f t="shared" si="1"/>
        <v>0</v>
      </c>
      <c r="J13" s="6">
        <f t="shared" si="2"/>
        <v>0</v>
      </c>
      <c r="K13" s="16"/>
      <c r="L13" s="8">
        <f t="shared" si="3"/>
        <v>59</v>
      </c>
      <c r="M13" s="6"/>
      <c r="N13" s="7">
        <f t="shared" si="4"/>
        <v>386000</v>
      </c>
    </row>
    <row r="14" spans="1:14" x14ac:dyDescent="0.25">
      <c r="A14" s="5">
        <v>42713</v>
      </c>
      <c r="B14" s="1" t="s">
        <v>27</v>
      </c>
      <c r="C14" s="6">
        <v>5000000</v>
      </c>
      <c r="D14" s="6">
        <v>50</v>
      </c>
      <c r="E14" s="13"/>
      <c r="F14" s="2">
        <v>40</v>
      </c>
      <c r="G14" s="2">
        <v>2684</v>
      </c>
      <c r="H14" s="6">
        <f t="shared" si="0"/>
        <v>2952400</v>
      </c>
      <c r="I14" s="6">
        <f t="shared" si="1"/>
        <v>67100</v>
      </c>
      <c r="J14" s="6">
        <f t="shared" si="2"/>
        <v>3019500</v>
      </c>
      <c r="K14" s="16"/>
      <c r="L14" s="8">
        <f t="shared" si="3"/>
        <v>69</v>
      </c>
      <c r="M14" s="6"/>
      <c r="N14" s="7">
        <f t="shared" si="4"/>
        <v>2366500</v>
      </c>
    </row>
    <row r="15" spans="1:14" x14ac:dyDescent="0.25">
      <c r="A15" s="5">
        <v>42714</v>
      </c>
      <c r="B15" s="1" t="s">
        <v>2</v>
      </c>
      <c r="C15" s="6">
        <v>760000</v>
      </c>
      <c r="D15" s="6">
        <v>50</v>
      </c>
      <c r="E15" s="13"/>
      <c r="F15" s="2">
        <v>42</v>
      </c>
      <c r="G15" s="2">
        <v>2778</v>
      </c>
      <c r="H15" s="6">
        <f t="shared" si="0"/>
        <v>3055800</v>
      </c>
      <c r="I15" s="6">
        <f t="shared" si="1"/>
        <v>69450</v>
      </c>
      <c r="J15" s="6">
        <f t="shared" si="2"/>
        <v>3125250</v>
      </c>
      <c r="K15" s="16"/>
      <c r="L15" s="8">
        <f t="shared" si="3"/>
        <v>77</v>
      </c>
      <c r="M15" s="6"/>
      <c r="N15" s="7">
        <f t="shared" si="4"/>
        <v>1250</v>
      </c>
    </row>
    <row r="16" spans="1:14" x14ac:dyDescent="0.25">
      <c r="A16" s="5">
        <v>42719</v>
      </c>
      <c r="B16" s="1" t="s">
        <v>13</v>
      </c>
      <c r="C16" s="6">
        <v>2000000</v>
      </c>
      <c r="D16" s="6"/>
      <c r="E16" s="13"/>
      <c r="F16" s="2"/>
      <c r="G16" s="2"/>
      <c r="H16" s="6">
        <f t="shared" si="0"/>
        <v>0</v>
      </c>
      <c r="I16" s="6">
        <f t="shared" si="1"/>
        <v>0</v>
      </c>
      <c r="J16" s="6">
        <f t="shared" si="2"/>
        <v>0</v>
      </c>
      <c r="K16" s="16"/>
      <c r="L16" s="8">
        <f t="shared" si="3"/>
        <v>77</v>
      </c>
      <c r="M16" s="6"/>
      <c r="N16" s="7">
        <f t="shared" si="4"/>
        <v>2001250</v>
      </c>
    </row>
    <row r="17" spans="1:14" x14ac:dyDescent="0.25">
      <c r="A17" s="5">
        <v>42721</v>
      </c>
      <c r="B17" s="1" t="s">
        <v>2</v>
      </c>
      <c r="C17" s="6"/>
      <c r="D17" s="6">
        <v>50</v>
      </c>
      <c r="E17" s="13"/>
      <c r="F17" s="2">
        <v>50</v>
      </c>
      <c r="G17" s="2">
        <v>3398</v>
      </c>
      <c r="H17" s="6">
        <f t="shared" si="0"/>
        <v>3737800</v>
      </c>
      <c r="I17" s="6">
        <f t="shared" si="1"/>
        <v>84950</v>
      </c>
      <c r="J17" s="6">
        <f t="shared" si="2"/>
        <v>3822750</v>
      </c>
      <c r="K17" s="16"/>
      <c r="L17" s="8">
        <f t="shared" si="3"/>
        <v>77</v>
      </c>
      <c r="M17" s="6"/>
      <c r="N17" s="7">
        <f t="shared" si="4"/>
        <v>-1821500</v>
      </c>
    </row>
    <row r="18" spans="1:14" x14ac:dyDescent="0.25">
      <c r="A18" s="5">
        <v>42723</v>
      </c>
      <c r="B18" s="1" t="s">
        <v>2</v>
      </c>
      <c r="C18" s="6"/>
      <c r="D18" s="6"/>
      <c r="E18" s="13"/>
      <c r="F18" s="2">
        <v>47</v>
      </c>
      <c r="G18" s="2">
        <v>3161</v>
      </c>
      <c r="H18" s="6">
        <f t="shared" si="0"/>
        <v>3477100</v>
      </c>
      <c r="I18" s="6">
        <f t="shared" si="1"/>
        <v>79025</v>
      </c>
      <c r="J18" s="6">
        <f t="shared" si="2"/>
        <v>3556125</v>
      </c>
      <c r="K18" s="16"/>
      <c r="L18" s="8">
        <f t="shared" si="3"/>
        <v>30</v>
      </c>
      <c r="M18" s="6"/>
      <c r="N18" s="7">
        <f t="shared" si="4"/>
        <v>-5377625</v>
      </c>
    </row>
    <row r="19" spans="1:14" x14ac:dyDescent="0.25">
      <c r="A19" s="5">
        <v>42727</v>
      </c>
      <c r="B19" s="1" t="s">
        <v>207</v>
      </c>
      <c r="C19" s="6">
        <v>2500000</v>
      </c>
      <c r="D19" s="6"/>
      <c r="E19" s="13"/>
      <c r="F19" s="2"/>
      <c r="G19" s="2"/>
      <c r="H19" s="6">
        <f t="shared" si="0"/>
        <v>0</v>
      </c>
      <c r="I19" s="6">
        <f t="shared" si="1"/>
        <v>0</v>
      </c>
      <c r="J19" s="6">
        <f t="shared" si="2"/>
        <v>0</v>
      </c>
      <c r="K19" s="16"/>
      <c r="L19" s="8">
        <f t="shared" si="3"/>
        <v>30</v>
      </c>
      <c r="M19" s="6"/>
      <c r="N19" s="7">
        <f t="shared" si="4"/>
        <v>-2877625</v>
      </c>
    </row>
    <row r="20" spans="1:14" x14ac:dyDescent="0.25">
      <c r="A20" s="5">
        <v>42742</v>
      </c>
      <c r="B20" s="1" t="s">
        <v>44</v>
      </c>
      <c r="C20" s="6">
        <v>2000000</v>
      </c>
      <c r="D20" s="6"/>
      <c r="E20" s="13"/>
      <c r="F20" s="2"/>
      <c r="G20" s="2"/>
      <c r="H20" s="6">
        <f t="shared" si="0"/>
        <v>0</v>
      </c>
      <c r="I20" s="6">
        <f t="shared" si="1"/>
        <v>0</v>
      </c>
      <c r="J20" s="6">
        <f t="shared" si="2"/>
        <v>0</v>
      </c>
      <c r="K20" s="16"/>
      <c r="L20" s="8">
        <f t="shared" si="3"/>
        <v>30</v>
      </c>
      <c r="M20" s="6"/>
      <c r="N20" s="7">
        <f t="shared" si="4"/>
        <v>-877625</v>
      </c>
    </row>
    <row r="21" spans="1:14" x14ac:dyDescent="0.25">
      <c r="A21" s="11"/>
      <c r="B21" s="1"/>
      <c r="C21" s="6"/>
      <c r="D21" s="1"/>
      <c r="E21" s="13"/>
      <c r="F21" s="2"/>
      <c r="G21" s="2"/>
      <c r="H21" s="6">
        <f t="shared" si="0"/>
        <v>0</v>
      </c>
      <c r="I21" s="6">
        <f t="shared" si="1"/>
        <v>0</v>
      </c>
      <c r="J21" s="6">
        <f t="shared" si="2"/>
        <v>0</v>
      </c>
      <c r="K21" s="16"/>
      <c r="L21" s="8">
        <f t="shared" si="3"/>
        <v>30</v>
      </c>
      <c r="M21" s="6"/>
      <c r="N21" s="7">
        <f t="shared" si="4"/>
        <v>-877625</v>
      </c>
    </row>
    <row r="22" spans="1:14" x14ac:dyDescent="0.25">
      <c r="A22" s="11"/>
      <c r="B22" s="1"/>
      <c r="C22" s="6"/>
      <c r="D22" s="1"/>
      <c r="E22" s="13"/>
      <c r="F22" s="1"/>
      <c r="G22" s="1"/>
      <c r="H22" s="6">
        <f t="shared" si="0"/>
        <v>0</v>
      </c>
      <c r="I22" s="6">
        <f t="shared" si="1"/>
        <v>0</v>
      </c>
      <c r="J22" s="6">
        <f t="shared" si="2"/>
        <v>0</v>
      </c>
      <c r="K22" s="16"/>
      <c r="L22" s="8">
        <f t="shared" si="3"/>
        <v>30</v>
      </c>
      <c r="M22" s="1"/>
      <c r="N22" s="7">
        <f t="shared" si="4"/>
        <v>-877625</v>
      </c>
    </row>
    <row r="23" spans="1:14" x14ac:dyDescent="0.25">
      <c r="A23" s="1"/>
      <c r="B23" s="1"/>
      <c r="C23" s="1"/>
      <c r="D23" s="1"/>
      <c r="E23" s="13"/>
      <c r="F23" s="1"/>
      <c r="G23" s="1"/>
      <c r="H23" s="6">
        <f t="shared" si="0"/>
        <v>0</v>
      </c>
      <c r="I23" s="6">
        <f t="shared" si="1"/>
        <v>0</v>
      </c>
      <c r="J23" s="6">
        <f t="shared" si="2"/>
        <v>0</v>
      </c>
      <c r="K23" s="16"/>
      <c r="L23" s="8">
        <f t="shared" si="3"/>
        <v>30</v>
      </c>
      <c r="M23" s="1"/>
      <c r="N23" s="7">
        <f t="shared" si="4"/>
        <v>-877625</v>
      </c>
    </row>
    <row r="24" spans="1:14" x14ac:dyDescent="0.25">
      <c r="A24" s="1"/>
      <c r="B24" s="1"/>
      <c r="C24" s="1"/>
      <c r="D24" s="1"/>
      <c r="E24" s="13"/>
      <c r="F24" s="1"/>
      <c r="G24" s="1"/>
      <c r="H24" s="6">
        <f t="shared" si="0"/>
        <v>0</v>
      </c>
      <c r="I24" s="6">
        <f t="shared" si="1"/>
        <v>0</v>
      </c>
      <c r="J24" s="6">
        <f t="shared" si="2"/>
        <v>0</v>
      </c>
      <c r="K24" s="16"/>
      <c r="L24" s="8">
        <f t="shared" si="3"/>
        <v>30</v>
      </c>
      <c r="M24" s="1"/>
      <c r="N24" s="7">
        <f t="shared" si="4"/>
        <v>-877625</v>
      </c>
    </row>
    <row r="25" spans="1:14" x14ac:dyDescent="0.25">
      <c r="A25" s="1"/>
      <c r="B25" s="1"/>
      <c r="C25" s="1"/>
      <c r="D25" s="1"/>
      <c r="E25" s="13"/>
      <c r="F25" s="1"/>
      <c r="G25" s="1"/>
      <c r="H25" s="6">
        <f t="shared" si="0"/>
        <v>0</v>
      </c>
      <c r="I25" s="6">
        <f t="shared" si="1"/>
        <v>0</v>
      </c>
      <c r="J25" s="6">
        <f t="shared" si="2"/>
        <v>0</v>
      </c>
      <c r="K25" s="16"/>
      <c r="L25" s="8">
        <f t="shared" si="3"/>
        <v>30</v>
      </c>
      <c r="M25" s="1"/>
      <c r="N25" s="7">
        <f t="shared" si="4"/>
        <v>-877625</v>
      </c>
    </row>
    <row r="26" spans="1:14" x14ac:dyDescent="0.25">
      <c r="A26" s="1"/>
      <c r="B26" s="1"/>
      <c r="C26" s="1"/>
      <c r="D26" s="1"/>
      <c r="E26" s="13"/>
      <c r="F26" s="1"/>
      <c r="G26" s="1"/>
      <c r="H26" s="6">
        <f t="shared" si="0"/>
        <v>0</v>
      </c>
      <c r="I26" s="6">
        <f t="shared" si="1"/>
        <v>0</v>
      </c>
      <c r="J26" s="6">
        <f t="shared" si="2"/>
        <v>0</v>
      </c>
      <c r="K26" s="16"/>
      <c r="L26" s="8">
        <f t="shared" si="3"/>
        <v>30</v>
      </c>
      <c r="M26" s="1"/>
      <c r="N26" s="7">
        <f t="shared" si="4"/>
        <v>-877625</v>
      </c>
    </row>
    <row r="27" spans="1:14" x14ac:dyDescent="0.25">
      <c r="A27" s="1"/>
      <c r="B27" s="1"/>
      <c r="C27" s="1"/>
      <c r="D27" s="1"/>
      <c r="E27" s="13"/>
      <c r="F27" s="1"/>
      <c r="G27" s="1"/>
      <c r="H27" s="6">
        <f t="shared" si="0"/>
        <v>0</v>
      </c>
      <c r="I27" s="6">
        <f t="shared" si="1"/>
        <v>0</v>
      </c>
      <c r="J27" s="6">
        <f t="shared" si="2"/>
        <v>0</v>
      </c>
      <c r="K27" s="16"/>
      <c r="L27" s="8">
        <f t="shared" si="3"/>
        <v>30</v>
      </c>
      <c r="M27" s="1"/>
      <c r="N27" s="7">
        <f t="shared" si="4"/>
        <v>-877625</v>
      </c>
    </row>
    <row r="28" spans="1:14" x14ac:dyDescent="0.25">
      <c r="A28" s="1"/>
      <c r="B28" s="1"/>
      <c r="C28" s="1"/>
      <c r="D28" s="1"/>
      <c r="E28" s="13"/>
      <c r="F28" s="1"/>
      <c r="G28" s="1"/>
      <c r="H28" s="6">
        <f t="shared" si="0"/>
        <v>0</v>
      </c>
      <c r="I28" s="6">
        <f t="shared" si="1"/>
        <v>0</v>
      </c>
      <c r="J28" s="6">
        <f t="shared" si="2"/>
        <v>0</v>
      </c>
      <c r="K28" s="16"/>
      <c r="L28" s="8">
        <f t="shared" si="3"/>
        <v>30</v>
      </c>
      <c r="M28" s="1"/>
      <c r="N28" s="7">
        <f t="shared" si="4"/>
        <v>-877625</v>
      </c>
    </row>
    <row r="29" spans="1:14" x14ac:dyDescent="0.25">
      <c r="A29" s="1"/>
      <c r="B29" s="1"/>
      <c r="C29" s="1"/>
      <c r="D29" s="1"/>
      <c r="E29" s="13"/>
      <c r="F29" s="1"/>
      <c r="G29" s="1"/>
      <c r="H29" s="6">
        <f t="shared" si="0"/>
        <v>0</v>
      </c>
      <c r="I29" s="6">
        <f t="shared" si="1"/>
        <v>0</v>
      </c>
      <c r="J29" s="6">
        <f t="shared" si="2"/>
        <v>0</v>
      </c>
      <c r="K29" s="16"/>
      <c r="L29" s="8">
        <f t="shared" si="3"/>
        <v>30</v>
      </c>
      <c r="M29" s="1"/>
      <c r="N29" s="7">
        <f t="shared" si="4"/>
        <v>-877625</v>
      </c>
    </row>
    <row r="30" spans="1:14" x14ac:dyDescent="0.25">
      <c r="A30" s="1"/>
      <c r="B30" s="1"/>
      <c r="C30" s="1"/>
      <c r="D30" s="1"/>
      <c r="E30" s="13"/>
      <c r="F30" s="1"/>
      <c r="G30" s="1"/>
      <c r="H30" s="6">
        <f t="shared" si="0"/>
        <v>0</v>
      </c>
      <c r="I30" s="6">
        <f t="shared" si="1"/>
        <v>0</v>
      </c>
      <c r="J30" s="6">
        <f t="shared" si="2"/>
        <v>0</v>
      </c>
      <c r="K30" s="16"/>
      <c r="L30" s="8">
        <f t="shared" si="3"/>
        <v>30</v>
      </c>
      <c r="M30" s="1"/>
      <c r="N30" s="7">
        <f t="shared" si="4"/>
        <v>-877625</v>
      </c>
    </row>
    <row r="31" spans="1:14" x14ac:dyDescent="0.25">
      <c r="A31" s="1"/>
      <c r="B31" s="1"/>
      <c r="C31" s="1"/>
      <c r="D31" s="1"/>
      <c r="E31" s="13"/>
      <c r="F31" s="1"/>
      <c r="G31" s="1"/>
      <c r="H31" s="6">
        <f t="shared" si="0"/>
        <v>0</v>
      </c>
      <c r="I31" s="6">
        <f t="shared" si="1"/>
        <v>0</v>
      </c>
      <c r="J31" s="6">
        <f t="shared" si="2"/>
        <v>0</v>
      </c>
      <c r="K31" s="16"/>
      <c r="L31" s="8">
        <f t="shared" si="3"/>
        <v>30</v>
      </c>
      <c r="M31" s="1"/>
      <c r="N31" s="7">
        <f t="shared" si="4"/>
        <v>-877625</v>
      </c>
    </row>
    <row r="32" spans="1:14" x14ac:dyDescent="0.25">
      <c r="A32" s="1"/>
      <c r="B32" s="1"/>
      <c r="C32" s="1"/>
      <c r="D32" s="1"/>
      <c r="E32" s="13"/>
      <c r="F32" s="1"/>
      <c r="G32" s="1"/>
      <c r="H32" s="6">
        <f t="shared" si="0"/>
        <v>0</v>
      </c>
      <c r="I32" s="6">
        <f t="shared" si="1"/>
        <v>0</v>
      </c>
      <c r="J32" s="6">
        <f t="shared" si="2"/>
        <v>0</v>
      </c>
      <c r="K32" s="16"/>
      <c r="L32" s="8">
        <f t="shared" si="3"/>
        <v>30</v>
      </c>
      <c r="M32" s="1"/>
      <c r="N32" s="7">
        <f t="shared" si="4"/>
        <v>-877625</v>
      </c>
    </row>
    <row r="33" spans="1:14" x14ac:dyDescent="0.25">
      <c r="A33" s="1"/>
      <c r="B33" s="1"/>
      <c r="C33" s="1"/>
      <c r="D33" s="1"/>
      <c r="E33" s="13"/>
      <c r="F33" s="1"/>
      <c r="G33" s="1"/>
      <c r="H33" s="6">
        <f t="shared" si="0"/>
        <v>0</v>
      </c>
      <c r="I33" s="6">
        <f t="shared" si="1"/>
        <v>0</v>
      </c>
      <c r="J33" s="6">
        <f t="shared" si="2"/>
        <v>0</v>
      </c>
      <c r="K33" s="16"/>
      <c r="L33" s="8">
        <f t="shared" si="3"/>
        <v>30</v>
      </c>
      <c r="M33" s="1"/>
      <c r="N33" s="7">
        <f t="shared" si="4"/>
        <v>-877625</v>
      </c>
    </row>
    <row r="34" spans="1:14" x14ac:dyDescent="0.25">
      <c r="A34" s="1"/>
      <c r="B34" s="1"/>
      <c r="C34" s="1"/>
      <c r="D34" s="1"/>
      <c r="E34" s="13"/>
      <c r="F34" s="1"/>
      <c r="G34" s="1"/>
      <c r="H34" s="6">
        <f t="shared" si="0"/>
        <v>0</v>
      </c>
      <c r="I34" s="6">
        <f t="shared" si="1"/>
        <v>0</v>
      </c>
      <c r="J34" s="6">
        <f t="shared" si="2"/>
        <v>0</v>
      </c>
      <c r="K34" s="16"/>
      <c r="L34" s="8">
        <f t="shared" si="3"/>
        <v>30</v>
      </c>
      <c r="M34" s="1"/>
      <c r="N34" s="7">
        <f t="shared" si="4"/>
        <v>-877625</v>
      </c>
    </row>
    <row r="35" spans="1:14" x14ac:dyDescent="0.25">
      <c r="A35" s="1"/>
      <c r="B35" s="1"/>
      <c r="C35" s="1"/>
      <c r="D35" s="1"/>
      <c r="E35" s="13"/>
      <c r="F35" s="1"/>
      <c r="G35" s="1"/>
      <c r="H35" s="6">
        <f t="shared" si="0"/>
        <v>0</v>
      </c>
      <c r="I35" s="6">
        <f t="shared" si="1"/>
        <v>0</v>
      </c>
      <c r="J35" s="6">
        <f t="shared" si="2"/>
        <v>0</v>
      </c>
      <c r="K35" s="16"/>
      <c r="L35" s="8">
        <f t="shared" si="3"/>
        <v>30</v>
      </c>
      <c r="M35" s="1"/>
      <c r="N35" s="7">
        <f t="shared" si="4"/>
        <v>-877625</v>
      </c>
    </row>
    <row r="36" spans="1:14" x14ac:dyDescent="0.25">
      <c r="A36" s="1"/>
      <c r="B36" s="1"/>
      <c r="C36" s="1"/>
      <c r="D36" s="1"/>
      <c r="E36" s="13"/>
      <c r="F36" s="1"/>
      <c r="G36" s="1"/>
      <c r="H36" s="6">
        <f t="shared" si="0"/>
        <v>0</v>
      </c>
      <c r="I36" s="6">
        <f t="shared" si="1"/>
        <v>0</v>
      </c>
      <c r="J36" s="6">
        <f t="shared" si="2"/>
        <v>0</v>
      </c>
      <c r="K36" s="16"/>
      <c r="L36" s="8">
        <f t="shared" si="3"/>
        <v>30</v>
      </c>
      <c r="M36" s="1"/>
      <c r="N36" s="7">
        <f t="shared" si="4"/>
        <v>-877625</v>
      </c>
    </row>
    <row r="37" spans="1:14" x14ac:dyDescent="0.25">
      <c r="A37" s="1"/>
      <c r="B37" s="1"/>
      <c r="C37" s="1"/>
      <c r="D37" s="1"/>
      <c r="E37" s="13"/>
      <c r="F37" s="1"/>
      <c r="G37" s="1"/>
      <c r="H37" s="6">
        <f t="shared" si="0"/>
        <v>0</v>
      </c>
      <c r="I37" s="6">
        <f t="shared" si="1"/>
        <v>0</v>
      </c>
      <c r="J37" s="6">
        <f t="shared" si="2"/>
        <v>0</v>
      </c>
      <c r="K37" s="16"/>
      <c r="L37" s="8">
        <f t="shared" si="3"/>
        <v>30</v>
      </c>
      <c r="M37" s="1"/>
      <c r="N37" s="7">
        <f t="shared" si="4"/>
        <v>-877625</v>
      </c>
    </row>
    <row r="38" spans="1:14" x14ac:dyDescent="0.25">
      <c r="A38" s="1"/>
      <c r="B38" s="1"/>
      <c r="C38" s="1"/>
      <c r="D38" s="1"/>
      <c r="E38" s="13"/>
      <c r="F38" s="1"/>
      <c r="G38" s="1"/>
      <c r="H38" s="6">
        <f t="shared" si="0"/>
        <v>0</v>
      </c>
      <c r="I38" s="6">
        <f t="shared" si="1"/>
        <v>0</v>
      </c>
      <c r="J38" s="6">
        <f t="shared" si="2"/>
        <v>0</v>
      </c>
      <c r="K38" s="16"/>
      <c r="L38" s="8">
        <f t="shared" si="3"/>
        <v>30</v>
      </c>
      <c r="M38" s="1"/>
      <c r="N38" s="7">
        <f t="shared" si="4"/>
        <v>-877625</v>
      </c>
    </row>
    <row r="39" spans="1:14" x14ac:dyDescent="0.25">
      <c r="A39" s="1"/>
      <c r="B39" s="1"/>
      <c r="C39" s="1"/>
      <c r="D39" s="1"/>
      <c r="E39" s="13"/>
      <c r="F39" s="1"/>
      <c r="G39" s="1"/>
      <c r="H39" s="6">
        <f t="shared" ref="H39:H44" si="5">G39*1100</f>
        <v>0</v>
      </c>
      <c r="I39" s="6">
        <f t="shared" si="1"/>
        <v>0</v>
      </c>
      <c r="J39" s="6">
        <f t="shared" si="2"/>
        <v>0</v>
      </c>
      <c r="K39" s="16"/>
      <c r="L39" s="8">
        <f t="shared" si="3"/>
        <v>30</v>
      </c>
      <c r="M39" s="1"/>
      <c r="N39" s="7">
        <f t="shared" si="4"/>
        <v>-877625</v>
      </c>
    </row>
    <row r="40" spans="1:14" x14ac:dyDescent="0.25">
      <c r="A40" s="1"/>
      <c r="B40" s="1"/>
      <c r="C40" s="1"/>
      <c r="D40" s="1"/>
      <c r="E40" s="13"/>
      <c r="F40" s="1"/>
      <c r="G40" s="1"/>
      <c r="H40" s="6">
        <f t="shared" si="5"/>
        <v>0</v>
      </c>
      <c r="I40" s="6">
        <f t="shared" si="1"/>
        <v>0</v>
      </c>
      <c r="J40" s="6">
        <f t="shared" si="2"/>
        <v>0</v>
      </c>
      <c r="K40" s="16"/>
      <c r="L40" s="8">
        <f t="shared" si="3"/>
        <v>30</v>
      </c>
      <c r="M40" s="1"/>
      <c r="N40" s="7">
        <f t="shared" si="4"/>
        <v>-877625</v>
      </c>
    </row>
    <row r="41" spans="1:14" x14ac:dyDescent="0.25">
      <c r="A41" s="1"/>
      <c r="B41" s="1"/>
      <c r="C41" s="1"/>
      <c r="D41" s="1"/>
      <c r="E41" s="13"/>
      <c r="F41" s="1"/>
      <c r="G41" s="1"/>
      <c r="H41" s="6">
        <f t="shared" si="5"/>
        <v>0</v>
      </c>
      <c r="I41" s="6">
        <f t="shared" si="1"/>
        <v>0</v>
      </c>
      <c r="J41" s="1"/>
      <c r="K41" s="16"/>
      <c r="L41" s="1"/>
      <c r="M41" s="1"/>
      <c r="N41" s="7">
        <f t="shared" si="4"/>
        <v>-877625</v>
      </c>
    </row>
    <row r="42" spans="1:14" x14ac:dyDescent="0.25">
      <c r="A42" s="1"/>
      <c r="B42" s="1"/>
      <c r="C42" s="1"/>
      <c r="D42" s="1"/>
      <c r="E42" s="13"/>
      <c r="F42" s="1"/>
      <c r="G42" s="1"/>
      <c r="H42" s="6">
        <f t="shared" si="5"/>
        <v>0</v>
      </c>
      <c r="I42" s="6">
        <f t="shared" si="1"/>
        <v>0</v>
      </c>
      <c r="J42" s="1"/>
      <c r="K42" s="16"/>
      <c r="L42" s="1"/>
      <c r="M42" s="1"/>
      <c r="N42" s="7">
        <f t="shared" si="4"/>
        <v>-877625</v>
      </c>
    </row>
    <row r="43" spans="1:14" x14ac:dyDescent="0.25">
      <c r="A43" s="1"/>
      <c r="B43" s="1"/>
      <c r="C43" s="1"/>
      <c r="D43" s="1"/>
      <c r="E43" s="13"/>
      <c r="F43" s="1"/>
      <c r="G43" s="1"/>
      <c r="H43" s="6">
        <f t="shared" si="5"/>
        <v>0</v>
      </c>
      <c r="I43" s="6">
        <f t="shared" si="1"/>
        <v>0</v>
      </c>
      <c r="J43" s="1"/>
      <c r="K43" s="16"/>
      <c r="L43" s="1"/>
      <c r="M43" s="1"/>
      <c r="N43" s="7">
        <f t="shared" si="4"/>
        <v>-877625</v>
      </c>
    </row>
    <row r="44" spans="1:14" x14ac:dyDescent="0.25">
      <c r="A44" s="1"/>
      <c r="B44" s="1"/>
      <c r="C44" s="1"/>
      <c r="D44" s="1"/>
      <c r="E44" s="13"/>
      <c r="F44" s="1"/>
      <c r="G44" s="1"/>
      <c r="H44" s="6">
        <f t="shared" si="5"/>
        <v>0</v>
      </c>
      <c r="I44" s="1"/>
      <c r="J44" s="1"/>
      <c r="K44" s="16"/>
      <c r="L44" s="1"/>
      <c r="M44" s="1"/>
      <c r="N44" s="7">
        <f t="shared" si="4"/>
        <v>-877625</v>
      </c>
    </row>
    <row r="45" spans="1:14" x14ac:dyDescent="0.25">
      <c r="A45" s="1"/>
      <c r="B45" s="1"/>
      <c r="C45" s="1"/>
      <c r="D45" s="1"/>
      <c r="E45" s="13"/>
      <c r="F45" s="1"/>
      <c r="G45" s="1"/>
      <c r="H45" s="1"/>
      <c r="I45" s="1"/>
      <c r="J45" s="1"/>
      <c r="K45" s="16"/>
      <c r="L45" s="1"/>
      <c r="M45" s="1"/>
      <c r="N45" s="1"/>
    </row>
  </sheetData>
  <mergeCells count="3">
    <mergeCell ref="A1:N1"/>
    <mergeCell ref="B2:D2"/>
    <mergeCell ref="F2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6"/>
  <sheetViews>
    <sheetView topLeftCell="A3" workbookViewId="0">
      <selection activeCell="F21" sqref="F21"/>
    </sheetView>
  </sheetViews>
  <sheetFormatPr baseColWidth="10" defaultRowHeight="15" x14ac:dyDescent="0.25"/>
  <cols>
    <col min="6" max="6" width="14.28515625" bestFit="1" customWidth="1"/>
  </cols>
  <sheetData>
    <row r="4" spans="4:8" x14ac:dyDescent="0.25">
      <c r="D4">
        <v>37</v>
      </c>
      <c r="E4">
        <v>17500</v>
      </c>
      <c r="F4">
        <f>D4*E4</f>
        <v>647500</v>
      </c>
    </row>
    <row r="5" spans="4:8" x14ac:dyDescent="0.25">
      <c r="F5" s="18">
        <v>7000000</v>
      </c>
    </row>
    <row r="6" spans="4:8" x14ac:dyDescent="0.25">
      <c r="F6" s="18">
        <f>F5-F4</f>
        <v>6352500</v>
      </c>
    </row>
    <row r="8" spans="4:8" x14ac:dyDescent="0.25">
      <c r="F8" s="18">
        <v>4299750</v>
      </c>
    </row>
    <row r="9" spans="4:8" x14ac:dyDescent="0.25">
      <c r="F9" s="18">
        <v>2183625</v>
      </c>
    </row>
    <row r="10" spans="4:8" x14ac:dyDescent="0.25">
      <c r="F10" s="18">
        <v>1261125</v>
      </c>
    </row>
    <row r="11" spans="4:8" x14ac:dyDescent="0.25">
      <c r="F11" s="18">
        <f>SUM(F8:F10)</f>
        <v>7744500</v>
      </c>
      <c r="H11">
        <v>908625</v>
      </c>
    </row>
    <row r="12" spans="4:8" x14ac:dyDescent="0.25">
      <c r="F12" s="18"/>
      <c r="H12">
        <v>2174625</v>
      </c>
    </row>
    <row r="13" spans="4:8" x14ac:dyDescent="0.25">
      <c r="F13" s="18"/>
      <c r="H13">
        <v>4290750</v>
      </c>
    </row>
    <row r="14" spans="4:8" x14ac:dyDescent="0.25">
      <c r="F14" s="18">
        <f>F11-F6</f>
        <v>1392000</v>
      </c>
    </row>
    <row r="15" spans="4:8" x14ac:dyDescent="0.25">
      <c r="F15" s="18">
        <v>1374000</v>
      </c>
    </row>
    <row r="16" spans="4:8" x14ac:dyDescent="0.25">
      <c r="F16" s="18">
        <v>102</v>
      </c>
    </row>
    <row r="17" spans="6:6" x14ac:dyDescent="0.25">
      <c r="F17" s="18">
        <v>1100</v>
      </c>
    </row>
    <row r="18" spans="6:6" x14ac:dyDescent="0.25">
      <c r="F18" s="18">
        <f>F17*F16</f>
        <v>112200</v>
      </c>
    </row>
    <row r="19" spans="6:6" x14ac:dyDescent="0.25">
      <c r="F19" s="18"/>
    </row>
    <row r="20" spans="6:6" x14ac:dyDescent="0.25">
      <c r="F20" s="18">
        <f>F15+F18</f>
        <v>1486200</v>
      </c>
    </row>
    <row r="21" spans="6:6" x14ac:dyDescent="0.25">
      <c r="F21" s="18"/>
    </row>
    <row r="22" spans="6:6" x14ac:dyDescent="0.25">
      <c r="F22" s="18"/>
    </row>
    <row r="23" spans="6:6" x14ac:dyDescent="0.25">
      <c r="F23" s="18"/>
    </row>
    <row r="24" spans="6:6" x14ac:dyDescent="0.25">
      <c r="F24" s="18"/>
    </row>
    <row r="25" spans="6:6" x14ac:dyDescent="0.25">
      <c r="F25" s="18"/>
    </row>
    <row r="26" spans="6:6" x14ac:dyDescent="0.25">
      <c r="F2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P108"/>
  <sheetViews>
    <sheetView topLeftCell="A59" workbookViewId="0">
      <selection activeCell="B77" sqref="B77"/>
    </sheetView>
  </sheetViews>
  <sheetFormatPr baseColWidth="10" defaultRowHeight="15" x14ac:dyDescent="0.25"/>
  <cols>
    <col min="1" max="1" width="9.5703125" customWidth="1"/>
    <col min="2" max="2" width="26.140625" customWidth="1"/>
    <col min="3" max="3" width="11.7109375" customWidth="1"/>
    <col min="4" max="4" width="8" customWidth="1"/>
    <col min="5" max="5" width="2.140625" customWidth="1"/>
    <col min="6" max="6" width="7.140625" customWidth="1"/>
    <col min="7" max="7" width="9.42578125" customWidth="1"/>
    <col min="8" max="8" width="12.140625" bestFit="1" customWidth="1"/>
    <col min="9" max="9" width="10.5703125" bestFit="1" customWidth="1"/>
    <col min="10" max="10" width="11.7109375" bestFit="1" customWidth="1"/>
    <col min="11" max="11" width="1.7109375" customWidth="1"/>
    <col min="12" max="13" width="9.5703125" bestFit="1" customWidth="1"/>
    <col min="14" max="14" width="12.7109375" bestFit="1" customWidth="1"/>
    <col min="15" max="15" width="11.5703125" customWidth="1"/>
  </cols>
  <sheetData>
    <row r="1" spans="1:15" ht="18.75" x14ac:dyDescent="0.3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5" ht="21" x14ac:dyDescent="0.35">
      <c r="A2" s="24"/>
      <c r="B2" s="142" t="s">
        <v>1</v>
      </c>
      <c r="C2" s="142"/>
      <c r="D2" s="142"/>
      <c r="E2" s="27"/>
      <c r="F2" s="143" t="s">
        <v>2</v>
      </c>
      <c r="G2" s="143"/>
      <c r="H2" s="143"/>
      <c r="I2" s="143"/>
      <c r="J2" s="143"/>
      <c r="K2" s="28"/>
      <c r="L2" s="23" t="s">
        <v>3</v>
      </c>
      <c r="M2" s="21"/>
      <c r="N2" s="22" t="s">
        <v>3</v>
      </c>
    </row>
    <row r="3" spans="1:15" x14ac:dyDescent="0.25">
      <c r="A3" s="23" t="s">
        <v>4</v>
      </c>
      <c r="B3" s="21" t="s">
        <v>5</v>
      </c>
      <c r="C3" s="24" t="s">
        <v>1</v>
      </c>
      <c r="D3" s="29" t="s">
        <v>6</v>
      </c>
      <c r="E3" s="30"/>
      <c r="F3" s="31" t="s">
        <v>7</v>
      </c>
      <c r="G3" s="31" t="s">
        <v>8</v>
      </c>
      <c r="H3" s="33" t="s">
        <v>9</v>
      </c>
      <c r="I3" s="33" t="s">
        <v>10</v>
      </c>
      <c r="J3" s="33" t="s">
        <v>11</v>
      </c>
      <c r="K3" s="32"/>
      <c r="L3" s="29" t="s">
        <v>6</v>
      </c>
      <c r="M3" s="24" t="s">
        <v>54</v>
      </c>
      <c r="N3" s="34" t="s">
        <v>1</v>
      </c>
    </row>
    <row r="4" spans="1:15" x14ac:dyDescent="0.25">
      <c r="A4" s="52">
        <v>42523</v>
      </c>
      <c r="B4" s="24" t="s">
        <v>13</v>
      </c>
      <c r="C4" s="53">
        <v>1000000</v>
      </c>
      <c r="D4" s="53">
        <v>25</v>
      </c>
      <c r="E4" s="54"/>
      <c r="F4" s="29"/>
      <c r="G4" s="60"/>
      <c r="H4" s="53">
        <f>G4*1000</f>
        <v>0</v>
      </c>
      <c r="I4" s="53">
        <f>G4*25</f>
        <v>0</v>
      </c>
      <c r="J4" s="53">
        <f>H4+I4</f>
        <v>0</v>
      </c>
      <c r="K4" s="55"/>
      <c r="L4" s="56">
        <f>D4-F4</f>
        <v>25</v>
      </c>
      <c r="M4" s="53"/>
      <c r="N4" s="57">
        <f>C4-J4+M4</f>
        <v>1000000</v>
      </c>
      <c r="O4" s="1"/>
    </row>
    <row r="5" spans="1:15" x14ac:dyDescent="0.25">
      <c r="A5" s="52">
        <v>42526</v>
      </c>
      <c r="B5" s="24" t="s">
        <v>13</v>
      </c>
      <c r="C5" s="53">
        <v>450000</v>
      </c>
      <c r="D5" s="53">
        <v>25</v>
      </c>
      <c r="E5" s="54"/>
      <c r="F5" s="29">
        <v>19</v>
      </c>
      <c r="G5" s="60">
        <v>1409</v>
      </c>
      <c r="H5" s="53">
        <f t="shared" ref="H5:H48" si="0">G5*1000</f>
        <v>1409000</v>
      </c>
      <c r="I5" s="53">
        <f t="shared" ref="I5:I69" si="1">G5*25</f>
        <v>35225</v>
      </c>
      <c r="J5" s="53">
        <f t="shared" ref="J5:J68" si="2">H5+I5</f>
        <v>1444225</v>
      </c>
      <c r="K5" s="55"/>
      <c r="L5" s="56">
        <f>L4+D5-F5</f>
        <v>31</v>
      </c>
      <c r="M5" s="53">
        <v>7000</v>
      </c>
      <c r="N5" s="57">
        <f>N4+C5-J5+M5</f>
        <v>12775</v>
      </c>
    </row>
    <row r="6" spans="1:15" x14ac:dyDescent="0.25">
      <c r="A6" s="52"/>
      <c r="B6" s="24" t="s">
        <v>13</v>
      </c>
      <c r="C6" s="53">
        <v>100000</v>
      </c>
      <c r="D6" s="53"/>
      <c r="E6" s="54"/>
      <c r="F6" s="29"/>
      <c r="G6" s="60"/>
      <c r="H6" s="53">
        <f t="shared" si="0"/>
        <v>0</v>
      </c>
      <c r="I6" s="53">
        <f t="shared" si="1"/>
        <v>0</v>
      </c>
      <c r="J6" s="53">
        <f t="shared" si="2"/>
        <v>0</v>
      </c>
      <c r="K6" s="55"/>
      <c r="L6" s="56">
        <f t="shared" ref="L6:L69" si="3">L5+D6-F6</f>
        <v>31</v>
      </c>
      <c r="M6" s="53"/>
      <c r="N6" s="57">
        <f t="shared" ref="N6:N69" si="4">N5+C6-J6+M6</f>
        <v>112775</v>
      </c>
    </row>
    <row r="7" spans="1:15" x14ac:dyDescent="0.25">
      <c r="A7" s="52">
        <v>42537</v>
      </c>
      <c r="B7" s="24" t="s">
        <v>13</v>
      </c>
      <c r="C7" s="53">
        <v>1000000</v>
      </c>
      <c r="D7" s="53"/>
      <c r="E7" s="54"/>
      <c r="F7" s="29"/>
      <c r="G7" s="60"/>
      <c r="H7" s="53">
        <f t="shared" si="0"/>
        <v>0</v>
      </c>
      <c r="I7" s="53">
        <f t="shared" si="1"/>
        <v>0</v>
      </c>
      <c r="J7" s="53">
        <f t="shared" si="2"/>
        <v>0</v>
      </c>
      <c r="K7" s="55"/>
      <c r="L7" s="56">
        <f t="shared" si="3"/>
        <v>31</v>
      </c>
      <c r="M7" s="53"/>
      <c r="N7" s="57">
        <f t="shared" si="4"/>
        <v>1112775</v>
      </c>
    </row>
    <row r="8" spans="1:15" x14ac:dyDescent="0.25">
      <c r="A8" s="52">
        <v>42539</v>
      </c>
      <c r="B8" s="24" t="s">
        <v>13</v>
      </c>
      <c r="C8" s="53">
        <v>400000</v>
      </c>
      <c r="D8" s="53"/>
      <c r="E8" s="54"/>
      <c r="F8" s="29"/>
      <c r="G8" s="60"/>
      <c r="H8" s="53">
        <f t="shared" si="0"/>
        <v>0</v>
      </c>
      <c r="I8" s="53">
        <f t="shared" si="1"/>
        <v>0</v>
      </c>
      <c r="J8" s="53">
        <f t="shared" si="2"/>
        <v>0</v>
      </c>
      <c r="K8" s="55"/>
      <c r="L8" s="56">
        <f t="shared" si="3"/>
        <v>31</v>
      </c>
      <c r="M8" s="53"/>
      <c r="N8" s="57">
        <f t="shared" si="4"/>
        <v>1512775</v>
      </c>
    </row>
    <row r="9" spans="1:15" x14ac:dyDescent="0.25">
      <c r="A9" s="52">
        <v>42540</v>
      </c>
      <c r="B9" s="24" t="s">
        <v>24</v>
      </c>
      <c r="C9" s="53">
        <v>600000</v>
      </c>
      <c r="D9" s="53"/>
      <c r="E9" s="54"/>
      <c r="F9" s="29"/>
      <c r="G9" s="60"/>
      <c r="H9" s="53">
        <f t="shared" si="0"/>
        <v>0</v>
      </c>
      <c r="I9" s="53">
        <f t="shared" si="1"/>
        <v>0</v>
      </c>
      <c r="J9" s="53">
        <f t="shared" si="2"/>
        <v>0</v>
      </c>
      <c r="K9" s="55"/>
      <c r="L9" s="56">
        <f t="shared" si="3"/>
        <v>31</v>
      </c>
      <c r="M9" s="58"/>
      <c r="N9" s="57">
        <f t="shared" si="4"/>
        <v>2112775</v>
      </c>
    </row>
    <row r="10" spans="1:15" x14ac:dyDescent="0.25">
      <c r="A10" s="52">
        <v>42541</v>
      </c>
      <c r="B10" s="24" t="s">
        <v>2</v>
      </c>
      <c r="C10" s="53"/>
      <c r="D10" s="53">
        <v>25</v>
      </c>
      <c r="E10" s="54"/>
      <c r="F10" s="29">
        <v>25</v>
      </c>
      <c r="G10" s="60">
        <v>1786</v>
      </c>
      <c r="H10" s="53">
        <f t="shared" si="0"/>
        <v>1786000</v>
      </c>
      <c r="I10" s="53">
        <f t="shared" si="1"/>
        <v>44650</v>
      </c>
      <c r="J10" s="53">
        <f t="shared" si="2"/>
        <v>1830650</v>
      </c>
      <c r="K10" s="55"/>
      <c r="L10" s="56">
        <f t="shared" si="3"/>
        <v>31</v>
      </c>
      <c r="M10" s="53">
        <v>9000</v>
      </c>
      <c r="N10" s="57">
        <f t="shared" si="4"/>
        <v>291125</v>
      </c>
    </row>
    <row r="11" spans="1:15" x14ac:dyDescent="0.25">
      <c r="A11" s="52">
        <v>42548</v>
      </c>
      <c r="B11" s="24" t="s">
        <v>34</v>
      </c>
      <c r="C11" s="53">
        <v>40000</v>
      </c>
      <c r="D11" s="53"/>
      <c r="E11" s="54"/>
      <c r="F11" s="29"/>
      <c r="G11" s="60"/>
      <c r="H11" s="53">
        <f t="shared" si="0"/>
        <v>0</v>
      </c>
      <c r="I11" s="53">
        <f t="shared" si="1"/>
        <v>0</v>
      </c>
      <c r="J11" s="53">
        <f t="shared" si="2"/>
        <v>0</v>
      </c>
      <c r="K11" s="55"/>
      <c r="L11" s="56">
        <f t="shared" si="3"/>
        <v>31</v>
      </c>
      <c r="M11" s="53"/>
      <c r="N11" s="57">
        <f t="shared" si="4"/>
        <v>331125</v>
      </c>
    </row>
    <row r="12" spans="1:15" x14ac:dyDescent="0.25">
      <c r="A12" s="52">
        <v>42550</v>
      </c>
      <c r="B12" s="24" t="s">
        <v>13</v>
      </c>
      <c r="C12" s="53">
        <v>350000</v>
      </c>
      <c r="D12" s="53"/>
      <c r="E12" s="54"/>
      <c r="F12" s="29"/>
      <c r="G12" s="60"/>
      <c r="H12" s="53">
        <f t="shared" si="0"/>
        <v>0</v>
      </c>
      <c r="I12" s="53">
        <f t="shared" si="1"/>
        <v>0</v>
      </c>
      <c r="J12" s="53">
        <f t="shared" si="2"/>
        <v>0</v>
      </c>
      <c r="K12" s="55"/>
      <c r="L12" s="56">
        <f t="shared" si="3"/>
        <v>31</v>
      </c>
      <c r="M12" s="53"/>
      <c r="N12" s="57">
        <f t="shared" si="4"/>
        <v>681125</v>
      </c>
    </row>
    <row r="13" spans="1:15" x14ac:dyDescent="0.25">
      <c r="A13" s="52">
        <v>42550</v>
      </c>
      <c r="B13" s="24" t="s">
        <v>13</v>
      </c>
      <c r="C13" s="53">
        <v>150000</v>
      </c>
      <c r="D13" s="53"/>
      <c r="E13" s="54"/>
      <c r="F13" s="29"/>
      <c r="G13" s="60"/>
      <c r="H13" s="53">
        <f t="shared" si="0"/>
        <v>0</v>
      </c>
      <c r="I13" s="53">
        <f t="shared" si="1"/>
        <v>0</v>
      </c>
      <c r="J13" s="53">
        <f t="shared" si="2"/>
        <v>0</v>
      </c>
      <c r="K13" s="55"/>
      <c r="L13" s="56">
        <f t="shared" si="3"/>
        <v>31</v>
      </c>
      <c r="M13" s="53"/>
      <c r="N13" s="57">
        <f t="shared" si="4"/>
        <v>831125</v>
      </c>
    </row>
    <row r="14" spans="1:15" x14ac:dyDescent="0.25">
      <c r="A14" s="52">
        <v>42554</v>
      </c>
      <c r="B14" s="24" t="s">
        <v>42</v>
      </c>
      <c r="C14" s="53">
        <v>200000</v>
      </c>
      <c r="D14" s="53">
        <v>100</v>
      </c>
      <c r="E14" s="54"/>
      <c r="F14" s="29">
        <v>9</v>
      </c>
      <c r="G14" s="60">
        <v>615</v>
      </c>
      <c r="H14" s="53">
        <f t="shared" si="0"/>
        <v>615000</v>
      </c>
      <c r="I14" s="53">
        <f t="shared" si="1"/>
        <v>15375</v>
      </c>
      <c r="J14" s="53">
        <f t="shared" si="2"/>
        <v>630375</v>
      </c>
      <c r="K14" s="55"/>
      <c r="L14" s="56">
        <f t="shared" si="3"/>
        <v>122</v>
      </c>
      <c r="M14" s="53">
        <v>9000</v>
      </c>
      <c r="N14" s="57">
        <f t="shared" si="4"/>
        <v>409750</v>
      </c>
    </row>
    <row r="15" spans="1:15" x14ac:dyDescent="0.25">
      <c r="A15" s="52">
        <v>42525</v>
      </c>
      <c r="B15" s="24" t="s">
        <v>44</v>
      </c>
      <c r="C15" s="53">
        <v>20000</v>
      </c>
      <c r="D15" s="53"/>
      <c r="E15" s="54"/>
      <c r="F15" s="29"/>
      <c r="G15" s="60"/>
      <c r="H15" s="53">
        <f t="shared" si="0"/>
        <v>0</v>
      </c>
      <c r="I15" s="53">
        <f t="shared" si="1"/>
        <v>0</v>
      </c>
      <c r="J15" s="53">
        <f t="shared" si="2"/>
        <v>0</v>
      </c>
      <c r="K15" s="55"/>
      <c r="L15" s="56">
        <f t="shared" si="3"/>
        <v>122</v>
      </c>
      <c r="M15" s="53"/>
      <c r="N15" s="57">
        <f t="shared" si="4"/>
        <v>429750</v>
      </c>
    </row>
    <row r="16" spans="1:15" x14ac:dyDescent="0.25">
      <c r="A16" s="52">
        <v>42557</v>
      </c>
      <c r="B16" s="24" t="s">
        <v>33</v>
      </c>
      <c r="C16" s="53">
        <v>700000</v>
      </c>
      <c r="D16" s="53"/>
      <c r="E16" s="54"/>
      <c r="F16" s="29"/>
      <c r="G16" s="60"/>
      <c r="H16" s="53">
        <f t="shared" si="0"/>
        <v>0</v>
      </c>
      <c r="I16" s="53">
        <f t="shared" si="1"/>
        <v>0</v>
      </c>
      <c r="J16" s="53">
        <f t="shared" si="2"/>
        <v>0</v>
      </c>
      <c r="K16" s="55"/>
      <c r="L16" s="56">
        <f t="shared" si="3"/>
        <v>122</v>
      </c>
      <c r="M16" s="53"/>
      <c r="N16" s="57">
        <f t="shared" si="4"/>
        <v>1129750</v>
      </c>
    </row>
    <row r="17" spans="1:14" x14ac:dyDescent="0.25">
      <c r="A17" s="52">
        <v>42567</v>
      </c>
      <c r="B17" s="24" t="s">
        <v>13</v>
      </c>
      <c r="C17" s="53">
        <v>500000</v>
      </c>
      <c r="D17" s="53"/>
      <c r="E17" s="54"/>
      <c r="F17" s="29"/>
      <c r="G17" s="60"/>
      <c r="H17" s="53">
        <f t="shared" si="0"/>
        <v>0</v>
      </c>
      <c r="I17" s="53">
        <f t="shared" si="1"/>
        <v>0</v>
      </c>
      <c r="J17" s="53">
        <f t="shared" si="2"/>
        <v>0</v>
      </c>
      <c r="K17" s="55"/>
      <c r="L17" s="56">
        <f t="shared" si="3"/>
        <v>122</v>
      </c>
      <c r="M17" s="53"/>
      <c r="N17" s="57">
        <f t="shared" si="4"/>
        <v>1629750</v>
      </c>
    </row>
    <row r="18" spans="1:14" x14ac:dyDescent="0.25">
      <c r="A18" s="52">
        <v>42568</v>
      </c>
      <c r="B18" s="24" t="s">
        <v>2</v>
      </c>
      <c r="C18" s="53">
        <v>100000</v>
      </c>
      <c r="D18" s="53"/>
      <c r="E18" s="54"/>
      <c r="F18" s="29">
        <v>21</v>
      </c>
      <c r="G18" s="60">
        <v>1395</v>
      </c>
      <c r="H18" s="53">
        <f t="shared" si="0"/>
        <v>1395000</v>
      </c>
      <c r="I18" s="53">
        <f t="shared" si="1"/>
        <v>34875</v>
      </c>
      <c r="J18" s="53">
        <f t="shared" si="2"/>
        <v>1429875</v>
      </c>
      <c r="K18" s="55"/>
      <c r="L18" s="56">
        <f t="shared" si="3"/>
        <v>101</v>
      </c>
      <c r="M18" s="53">
        <v>9000</v>
      </c>
      <c r="N18" s="57">
        <f t="shared" si="4"/>
        <v>308875</v>
      </c>
    </row>
    <row r="19" spans="1:14" x14ac:dyDescent="0.25">
      <c r="A19" s="52">
        <v>42569</v>
      </c>
      <c r="B19" s="24" t="s">
        <v>13</v>
      </c>
      <c r="C19" s="53">
        <v>500000</v>
      </c>
      <c r="D19" s="53"/>
      <c r="E19" s="54"/>
      <c r="F19" s="29"/>
      <c r="G19" s="60"/>
      <c r="H19" s="53">
        <f t="shared" si="0"/>
        <v>0</v>
      </c>
      <c r="I19" s="53">
        <f t="shared" si="1"/>
        <v>0</v>
      </c>
      <c r="J19" s="53">
        <f t="shared" si="2"/>
        <v>0</v>
      </c>
      <c r="K19" s="55"/>
      <c r="L19" s="56">
        <f t="shared" si="3"/>
        <v>101</v>
      </c>
      <c r="M19" s="53"/>
      <c r="N19" s="57">
        <f t="shared" si="4"/>
        <v>808875</v>
      </c>
    </row>
    <row r="20" spans="1:14" x14ac:dyDescent="0.25">
      <c r="A20" s="52">
        <v>42572</v>
      </c>
      <c r="B20" s="24" t="s">
        <v>13</v>
      </c>
      <c r="C20" s="53">
        <v>500000</v>
      </c>
      <c r="D20" s="53"/>
      <c r="E20" s="54"/>
      <c r="F20" s="29"/>
      <c r="G20" s="60"/>
      <c r="H20" s="53">
        <f t="shared" si="0"/>
        <v>0</v>
      </c>
      <c r="I20" s="53">
        <f t="shared" si="1"/>
        <v>0</v>
      </c>
      <c r="J20" s="53">
        <f t="shared" si="2"/>
        <v>0</v>
      </c>
      <c r="K20" s="55"/>
      <c r="L20" s="56">
        <f t="shared" si="3"/>
        <v>101</v>
      </c>
      <c r="M20" s="53"/>
      <c r="N20" s="57">
        <f t="shared" si="4"/>
        <v>1308875</v>
      </c>
    </row>
    <row r="21" spans="1:14" x14ac:dyDescent="0.25">
      <c r="A21" s="52">
        <v>42575</v>
      </c>
      <c r="B21" s="24" t="s">
        <v>2</v>
      </c>
      <c r="C21" s="24"/>
      <c r="D21" s="24"/>
      <c r="E21" s="54"/>
      <c r="F21" s="29">
        <v>13</v>
      </c>
      <c r="G21" s="60">
        <v>895</v>
      </c>
      <c r="H21" s="53">
        <f t="shared" si="0"/>
        <v>895000</v>
      </c>
      <c r="I21" s="53">
        <f t="shared" si="1"/>
        <v>22375</v>
      </c>
      <c r="J21" s="53">
        <f t="shared" si="2"/>
        <v>917375</v>
      </c>
      <c r="K21" s="55"/>
      <c r="L21" s="56">
        <f t="shared" si="3"/>
        <v>88</v>
      </c>
      <c r="M21" s="29">
        <v>5500</v>
      </c>
      <c r="N21" s="57">
        <f t="shared" si="4"/>
        <v>397000</v>
      </c>
    </row>
    <row r="22" spans="1:14" x14ac:dyDescent="0.25">
      <c r="A22" s="52">
        <v>42585</v>
      </c>
      <c r="B22" s="24" t="s">
        <v>13</v>
      </c>
      <c r="C22" s="53">
        <v>500000</v>
      </c>
      <c r="D22" s="24"/>
      <c r="E22" s="54"/>
      <c r="F22" s="24"/>
      <c r="G22" s="58"/>
      <c r="H22" s="53">
        <f t="shared" si="0"/>
        <v>0</v>
      </c>
      <c r="I22" s="53">
        <f t="shared" si="1"/>
        <v>0</v>
      </c>
      <c r="J22" s="53">
        <f t="shared" si="2"/>
        <v>0</v>
      </c>
      <c r="K22" s="55"/>
      <c r="L22" s="56">
        <f t="shared" si="3"/>
        <v>88</v>
      </c>
      <c r="M22" s="24"/>
      <c r="N22" s="57">
        <f t="shared" si="4"/>
        <v>897000</v>
      </c>
    </row>
    <row r="23" spans="1:14" x14ac:dyDescent="0.25">
      <c r="A23" s="52">
        <v>42586</v>
      </c>
      <c r="B23" s="24" t="s">
        <v>13</v>
      </c>
      <c r="C23" s="53">
        <v>200000</v>
      </c>
      <c r="D23" s="24"/>
      <c r="E23" s="54"/>
      <c r="F23" s="24"/>
      <c r="G23" s="58"/>
      <c r="H23" s="53">
        <f t="shared" si="0"/>
        <v>0</v>
      </c>
      <c r="I23" s="53">
        <f t="shared" si="1"/>
        <v>0</v>
      </c>
      <c r="J23" s="53">
        <f t="shared" si="2"/>
        <v>0</v>
      </c>
      <c r="K23" s="55"/>
      <c r="L23" s="56">
        <f t="shared" si="3"/>
        <v>88</v>
      </c>
      <c r="M23" s="24"/>
      <c r="N23" s="57">
        <f t="shared" si="4"/>
        <v>1097000</v>
      </c>
    </row>
    <row r="24" spans="1:14" x14ac:dyDescent="0.25">
      <c r="A24" s="52">
        <v>42596</v>
      </c>
      <c r="B24" s="24" t="s">
        <v>13</v>
      </c>
      <c r="C24" s="24"/>
      <c r="D24" s="24"/>
      <c r="E24" s="54"/>
      <c r="F24" s="29">
        <v>11</v>
      </c>
      <c r="G24" s="60">
        <v>756</v>
      </c>
      <c r="H24" s="53">
        <f t="shared" si="0"/>
        <v>756000</v>
      </c>
      <c r="I24" s="53">
        <f t="shared" si="1"/>
        <v>18900</v>
      </c>
      <c r="J24" s="53">
        <f t="shared" si="2"/>
        <v>774900</v>
      </c>
      <c r="K24" s="55"/>
      <c r="L24" s="56">
        <f t="shared" si="3"/>
        <v>77</v>
      </c>
      <c r="M24" s="29">
        <v>5500</v>
      </c>
      <c r="N24" s="57">
        <f t="shared" si="4"/>
        <v>327600</v>
      </c>
    </row>
    <row r="25" spans="1:14" x14ac:dyDescent="0.25">
      <c r="A25" s="52">
        <v>42604</v>
      </c>
      <c r="B25" s="24" t="s">
        <v>13</v>
      </c>
      <c r="C25" s="53">
        <v>800000</v>
      </c>
      <c r="D25" s="24"/>
      <c r="E25" s="54"/>
      <c r="F25" s="58"/>
      <c r="G25" s="58"/>
      <c r="H25" s="53">
        <f t="shared" si="0"/>
        <v>0</v>
      </c>
      <c r="I25" s="53">
        <f t="shared" si="1"/>
        <v>0</v>
      </c>
      <c r="J25" s="53">
        <f t="shared" si="2"/>
        <v>0</v>
      </c>
      <c r="K25" s="55"/>
      <c r="L25" s="56">
        <f t="shared" si="3"/>
        <v>77</v>
      </c>
      <c r="M25" s="24"/>
      <c r="N25" s="57">
        <f t="shared" si="4"/>
        <v>1127600</v>
      </c>
    </row>
    <row r="26" spans="1:14" x14ac:dyDescent="0.25">
      <c r="A26" s="52">
        <v>42605</v>
      </c>
      <c r="B26" s="24" t="s">
        <v>13</v>
      </c>
      <c r="C26" s="53">
        <v>300000</v>
      </c>
      <c r="D26" s="24"/>
      <c r="E26" s="54"/>
      <c r="F26" s="58"/>
      <c r="G26" s="58"/>
      <c r="H26" s="53">
        <f t="shared" si="0"/>
        <v>0</v>
      </c>
      <c r="I26" s="53">
        <f t="shared" si="1"/>
        <v>0</v>
      </c>
      <c r="J26" s="53">
        <f t="shared" si="2"/>
        <v>0</v>
      </c>
      <c r="K26" s="55"/>
      <c r="L26" s="56">
        <f t="shared" si="3"/>
        <v>77</v>
      </c>
      <c r="M26" s="24"/>
      <c r="N26" s="57">
        <f t="shared" si="4"/>
        <v>1427600</v>
      </c>
    </row>
    <row r="27" spans="1:14" x14ac:dyDescent="0.25">
      <c r="A27" s="52">
        <v>42608</v>
      </c>
      <c r="B27" s="24" t="s">
        <v>13</v>
      </c>
      <c r="C27" s="53">
        <v>900000</v>
      </c>
      <c r="D27" s="24"/>
      <c r="E27" s="54"/>
      <c r="F27" s="58"/>
      <c r="G27" s="58"/>
      <c r="H27" s="53">
        <f t="shared" si="0"/>
        <v>0</v>
      </c>
      <c r="I27" s="53">
        <f t="shared" si="1"/>
        <v>0</v>
      </c>
      <c r="J27" s="53">
        <f t="shared" si="2"/>
        <v>0</v>
      </c>
      <c r="K27" s="55"/>
      <c r="L27" s="56">
        <f t="shared" si="3"/>
        <v>77</v>
      </c>
      <c r="M27" s="58"/>
      <c r="N27" s="57">
        <f t="shared" si="4"/>
        <v>2327600</v>
      </c>
    </row>
    <row r="28" spans="1:14" x14ac:dyDescent="0.25">
      <c r="A28" s="52">
        <v>42611</v>
      </c>
      <c r="B28" s="24" t="s">
        <v>2</v>
      </c>
      <c r="C28" s="24"/>
      <c r="D28" s="29">
        <v>50</v>
      </c>
      <c r="E28" s="54"/>
      <c r="F28" s="58">
        <v>29</v>
      </c>
      <c r="G28" s="58">
        <v>1848</v>
      </c>
      <c r="H28" s="53">
        <f t="shared" si="0"/>
        <v>1848000</v>
      </c>
      <c r="I28" s="53">
        <f t="shared" si="1"/>
        <v>46200</v>
      </c>
      <c r="J28" s="53">
        <f t="shared" si="2"/>
        <v>1894200</v>
      </c>
      <c r="K28" s="55"/>
      <c r="L28" s="56">
        <f t="shared" si="3"/>
        <v>98</v>
      </c>
      <c r="M28" s="58">
        <v>8500</v>
      </c>
      <c r="N28" s="57">
        <f t="shared" si="4"/>
        <v>441900</v>
      </c>
    </row>
    <row r="29" spans="1:14" x14ac:dyDescent="0.25">
      <c r="A29" s="24"/>
      <c r="B29" s="24" t="s">
        <v>62</v>
      </c>
      <c r="C29" s="58">
        <v>1000000</v>
      </c>
      <c r="D29" s="24"/>
      <c r="E29" s="54"/>
      <c r="F29" s="60">
        <v>32</v>
      </c>
      <c r="G29" s="60">
        <v>2227</v>
      </c>
      <c r="H29" s="53">
        <f t="shared" si="0"/>
        <v>2227000</v>
      </c>
      <c r="I29" s="53">
        <f t="shared" si="1"/>
        <v>55675</v>
      </c>
      <c r="J29" s="53">
        <f t="shared" si="2"/>
        <v>2282675</v>
      </c>
      <c r="K29" s="55"/>
      <c r="L29" s="56">
        <f t="shared" si="3"/>
        <v>66</v>
      </c>
      <c r="M29" s="60">
        <v>8500</v>
      </c>
      <c r="N29" s="57">
        <f t="shared" si="4"/>
        <v>-832275</v>
      </c>
    </row>
    <row r="30" spans="1:14" x14ac:dyDescent="0.25">
      <c r="A30" s="61">
        <v>42621</v>
      </c>
      <c r="B30" s="24" t="s">
        <v>62</v>
      </c>
      <c r="C30" s="58">
        <v>1000000</v>
      </c>
      <c r="D30" s="24"/>
      <c r="E30" s="54"/>
      <c r="F30" s="58">
        <v>32</v>
      </c>
      <c r="G30" s="58">
        <v>2099</v>
      </c>
      <c r="H30" s="53">
        <f t="shared" si="0"/>
        <v>2099000</v>
      </c>
      <c r="I30" s="53">
        <f t="shared" si="1"/>
        <v>52475</v>
      </c>
      <c r="J30" s="53">
        <f t="shared" si="2"/>
        <v>2151475</v>
      </c>
      <c r="K30" s="55"/>
      <c r="L30" s="56">
        <f t="shared" si="3"/>
        <v>34</v>
      </c>
      <c r="M30" s="58">
        <v>8500</v>
      </c>
      <c r="N30" s="57">
        <f t="shared" si="4"/>
        <v>-1975250</v>
      </c>
    </row>
    <row r="31" spans="1:14" x14ac:dyDescent="0.25">
      <c r="A31" s="24"/>
      <c r="B31" s="24" t="s">
        <v>61</v>
      </c>
      <c r="C31" s="58">
        <v>200000</v>
      </c>
      <c r="D31" s="24"/>
      <c r="E31" s="54"/>
      <c r="F31" s="58"/>
      <c r="G31" s="58"/>
      <c r="H31" s="53">
        <f t="shared" si="0"/>
        <v>0</v>
      </c>
      <c r="I31" s="53">
        <f t="shared" si="1"/>
        <v>0</v>
      </c>
      <c r="J31" s="53">
        <f t="shared" si="2"/>
        <v>0</v>
      </c>
      <c r="K31" s="55"/>
      <c r="L31" s="56">
        <f t="shared" si="3"/>
        <v>34</v>
      </c>
      <c r="M31" s="58"/>
      <c r="N31" s="57">
        <f t="shared" si="4"/>
        <v>-1775250</v>
      </c>
    </row>
    <row r="32" spans="1:14" x14ac:dyDescent="0.25">
      <c r="A32" s="61">
        <v>42621</v>
      </c>
      <c r="B32" s="24" t="s">
        <v>63</v>
      </c>
      <c r="C32" s="58">
        <v>2000000</v>
      </c>
      <c r="D32" s="24"/>
      <c r="E32" s="54"/>
      <c r="F32" s="58"/>
      <c r="G32" s="58"/>
      <c r="H32" s="53">
        <f t="shared" si="0"/>
        <v>0</v>
      </c>
      <c r="I32" s="53">
        <f t="shared" si="1"/>
        <v>0</v>
      </c>
      <c r="J32" s="53">
        <f t="shared" si="2"/>
        <v>0</v>
      </c>
      <c r="K32" s="55"/>
      <c r="L32" s="56">
        <f t="shared" si="3"/>
        <v>34</v>
      </c>
      <c r="M32" s="58"/>
      <c r="N32" s="57">
        <f t="shared" si="4"/>
        <v>224750</v>
      </c>
    </row>
    <row r="33" spans="1:16" x14ac:dyDescent="0.25">
      <c r="A33" s="61">
        <v>42623</v>
      </c>
      <c r="B33" s="24" t="s">
        <v>64</v>
      </c>
      <c r="C33" s="58">
        <v>2000000</v>
      </c>
      <c r="D33" s="24"/>
      <c r="E33" s="54"/>
      <c r="F33" s="58"/>
      <c r="G33" s="58"/>
      <c r="H33" s="53">
        <f t="shared" si="0"/>
        <v>0</v>
      </c>
      <c r="I33" s="53">
        <f t="shared" si="1"/>
        <v>0</v>
      </c>
      <c r="J33" s="53">
        <f t="shared" si="2"/>
        <v>0</v>
      </c>
      <c r="K33" s="55"/>
      <c r="L33" s="56">
        <f t="shared" si="3"/>
        <v>34</v>
      </c>
      <c r="M33" s="58"/>
      <c r="N33" s="57">
        <f t="shared" si="4"/>
        <v>2224750</v>
      </c>
    </row>
    <row r="34" spans="1:16" x14ac:dyDescent="0.25">
      <c r="A34" s="61">
        <v>42624</v>
      </c>
      <c r="B34" s="24" t="s">
        <v>76</v>
      </c>
      <c r="C34" s="58">
        <v>220000</v>
      </c>
      <c r="D34" s="24">
        <v>50</v>
      </c>
      <c r="E34" s="54"/>
      <c r="F34" s="58"/>
      <c r="G34" s="58"/>
      <c r="H34" s="53">
        <f t="shared" si="0"/>
        <v>0</v>
      </c>
      <c r="I34" s="53">
        <f t="shared" si="1"/>
        <v>0</v>
      </c>
      <c r="J34" s="53">
        <f t="shared" si="2"/>
        <v>0</v>
      </c>
      <c r="K34" s="55"/>
      <c r="L34" s="56">
        <f t="shared" si="3"/>
        <v>84</v>
      </c>
      <c r="M34" s="58"/>
      <c r="N34" s="57">
        <f t="shared" si="4"/>
        <v>2444750</v>
      </c>
    </row>
    <row r="35" spans="1:16" x14ac:dyDescent="0.25">
      <c r="A35" s="61">
        <v>42626</v>
      </c>
      <c r="B35" s="24" t="s">
        <v>2</v>
      </c>
      <c r="C35" s="58">
        <v>1400000</v>
      </c>
      <c r="D35" s="58">
        <v>250</v>
      </c>
      <c r="E35" s="54" t="s">
        <v>118</v>
      </c>
      <c r="F35" s="58">
        <v>49</v>
      </c>
      <c r="G35" s="58">
        <v>3358</v>
      </c>
      <c r="H35" s="53">
        <f t="shared" si="0"/>
        <v>3358000</v>
      </c>
      <c r="I35" s="53">
        <f t="shared" si="1"/>
        <v>83950</v>
      </c>
      <c r="J35" s="53">
        <f t="shared" si="2"/>
        <v>3441950</v>
      </c>
      <c r="K35" s="55"/>
      <c r="L35" s="56">
        <f t="shared" si="3"/>
        <v>285</v>
      </c>
      <c r="M35" s="58">
        <v>8500</v>
      </c>
      <c r="N35" s="57">
        <f t="shared" si="4"/>
        <v>411300</v>
      </c>
    </row>
    <row r="36" spans="1:16" x14ac:dyDescent="0.25">
      <c r="A36" s="61">
        <v>42629</v>
      </c>
      <c r="B36" s="24"/>
      <c r="C36" s="58">
        <v>1000000</v>
      </c>
      <c r="D36" s="24"/>
      <c r="E36" s="54"/>
      <c r="F36" s="58">
        <v>31</v>
      </c>
      <c r="G36" s="58">
        <v>2114</v>
      </c>
      <c r="H36" s="53">
        <f t="shared" si="0"/>
        <v>2114000</v>
      </c>
      <c r="I36" s="53">
        <f t="shared" si="1"/>
        <v>52850</v>
      </c>
      <c r="J36" s="53">
        <f t="shared" si="2"/>
        <v>2166850</v>
      </c>
      <c r="K36" s="55"/>
      <c r="L36" s="56">
        <f t="shared" si="3"/>
        <v>254</v>
      </c>
      <c r="M36" s="58">
        <v>8500</v>
      </c>
      <c r="N36" s="57">
        <f t="shared" si="4"/>
        <v>-747050</v>
      </c>
    </row>
    <row r="37" spans="1:16" x14ac:dyDescent="0.25">
      <c r="A37" s="61">
        <v>42631</v>
      </c>
      <c r="B37" s="24"/>
      <c r="C37" s="58">
        <v>3000000</v>
      </c>
      <c r="D37" s="58">
        <v>50</v>
      </c>
      <c r="E37" s="54"/>
      <c r="F37" s="58">
        <v>41</v>
      </c>
      <c r="G37" s="58">
        <f>1517+662+838</f>
        <v>3017</v>
      </c>
      <c r="H37" s="53">
        <f t="shared" si="0"/>
        <v>3017000</v>
      </c>
      <c r="I37" s="53">
        <f t="shared" si="1"/>
        <v>75425</v>
      </c>
      <c r="J37" s="53">
        <f t="shared" si="2"/>
        <v>3092425</v>
      </c>
      <c r="K37" s="55"/>
      <c r="L37" s="56">
        <f t="shared" si="3"/>
        <v>263</v>
      </c>
      <c r="M37" s="58">
        <v>8500</v>
      </c>
      <c r="N37" s="57">
        <f t="shared" si="4"/>
        <v>-830975</v>
      </c>
      <c r="O37" s="1"/>
      <c r="P37" s="59" t="s">
        <v>60</v>
      </c>
    </row>
    <row r="38" spans="1:16" x14ac:dyDescent="0.25">
      <c r="A38" s="61">
        <v>42633</v>
      </c>
      <c r="B38" s="24"/>
      <c r="C38" s="58">
        <v>1000000</v>
      </c>
      <c r="D38" s="24"/>
      <c r="E38" s="54"/>
      <c r="F38" s="29">
        <v>19</v>
      </c>
      <c r="G38" s="58">
        <v>1308</v>
      </c>
      <c r="H38" s="53">
        <f t="shared" si="0"/>
        <v>1308000</v>
      </c>
      <c r="I38" s="53">
        <f t="shared" si="1"/>
        <v>32700</v>
      </c>
      <c r="J38" s="53">
        <f t="shared" si="2"/>
        <v>1340700</v>
      </c>
      <c r="K38" s="55"/>
      <c r="L38" s="56">
        <f t="shared" si="3"/>
        <v>244</v>
      </c>
      <c r="M38" s="58">
        <v>8500</v>
      </c>
      <c r="N38" s="57">
        <f t="shared" si="4"/>
        <v>-1163175</v>
      </c>
    </row>
    <row r="39" spans="1:16" x14ac:dyDescent="0.25">
      <c r="A39" s="61">
        <v>42634</v>
      </c>
      <c r="B39" s="24"/>
      <c r="C39" s="58">
        <v>2000000</v>
      </c>
      <c r="D39" s="58">
        <v>-46</v>
      </c>
      <c r="E39" s="54"/>
      <c r="F39" s="29">
        <v>21</v>
      </c>
      <c r="G39" s="58">
        <v>1217</v>
      </c>
      <c r="H39" s="53">
        <f t="shared" si="0"/>
        <v>1217000</v>
      </c>
      <c r="I39" s="53">
        <f t="shared" si="1"/>
        <v>30425</v>
      </c>
      <c r="J39" s="53">
        <f t="shared" si="2"/>
        <v>1247425</v>
      </c>
      <c r="K39" s="55"/>
      <c r="L39" s="56">
        <f t="shared" si="3"/>
        <v>177</v>
      </c>
      <c r="M39" s="58">
        <v>8500</v>
      </c>
      <c r="N39" s="57">
        <f t="shared" si="4"/>
        <v>-402100</v>
      </c>
    </row>
    <row r="40" spans="1:16" x14ac:dyDescent="0.25">
      <c r="A40" s="61">
        <v>42635</v>
      </c>
      <c r="B40" s="24"/>
      <c r="C40" s="24"/>
      <c r="D40" s="24"/>
      <c r="E40" s="54"/>
      <c r="F40" s="29">
        <v>38</v>
      </c>
      <c r="G40" s="58">
        <v>3321</v>
      </c>
      <c r="H40" s="53">
        <f t="shared" si="0"/>
        <v>3321000</v>
      </c>
      <c r="I40" s="53">
        <f t="shared" si="1"/>
        <v>83025</v>
      </c>
      <c r="J40" s="53">
        <f t="shared" si="2"/>
        <v>3404025</v>
      </c>
      <c r="K40" s="55"/>
      <c r="L40" s="56">
        <f t="shared" si="3"/>
        <v>139</v>
      </c>
      <c r="M40" s="58">
        <v>8500</v>
      </c>
      <c r="N40" s="57">
        <f t="shared" si="4"/>
        <v>-3797625</v>
      </c>
    </row>
    <row r="41" spans="1:16" x14ac:dyDescent="0.25">
      <c r="A41" s="61">
        <v>42636</v>
      </c>
      <c r="B41" s="24" t="s">
        <v>44</v>
      </c>
      <c r="C41" s="58">
        <v>2000000</v>
      </c>
      <c r="D41" s="24"/>
      <c r="E41" s="54"/>
      <c r="F41" s="24"/>
      <c r="G41" s="58"/>
      <c r="H41" s="53">
        <f t="shared" si="0"/>
        <v>0</v>
      </c>
      <c r="I41" s="53">
        <f t="shared" si="1"/>
        <v>0</v>
      </c>
      <c r="J41" s="53">
        <f t="shared" si="2"/>
        <v>0</v>
      </c>
      <c r="K41" s="55"/>
      <c r="L41" s="56">
        <f t="shared" si="3"/>
        <v>139</v>
      </c>
      <c r="M41" s="24"/>
      <c r="N41" s="57">
        <f t="shared" si="4"/>
        <v>-1797625</v>
      </c>
    </row>
    <row r="42" spans="1:16" x14ac:dyDescent="0.25">
      <c r="A42" s="61">
        <v>42637</v>
      </c>
      <c r="B42" s="24" t="s">
        <v>27</v>
      </c>
      <c r="C42" s="58">
        <v>2000000</v>
      </c>
      <c r="D42" s="24"/>
      <c r="E42" s="54"/>
      <c r="F42" s="24"/>
      <c r="G42" s="58"/>
      <c r="H42" s="53">
        <f t="shared" si="0"/>
        <v>0</v>
      </c>
      <c r="I42" s="53">
        <f t="shared" si="1"/>
        <v>0</v>
      </c>
      <c r="J42" s="53">
        <f t="shared" si="2"/>
        <v>0</v>
      </c>
      <c r="K42" s="55"/>
      <c r="L42" s="56">
        <f t="shared" si="3"/>
        <v>139</v>
      </c>
      <c r="M42" s="24"/>
      <c r="N42" s="57">
        <f t="shared" si="4"/>
        <v>202375</v>
      </c>
    </row>
    <row r="43" spans="1:16" x14ac:dyDescent="0.25">
      <c r="A43" s="61">
        <v>42637</v>
      </c>
      <c r="B43" s="24" t="s">
        <v>13</v>
      </c>
      <c r="C43" s="58">
        <v>4000000</v>
      </c>
      <c r="D43" s="24"/>
      <c r="E43" s="54"/>
      <c r="F43" s="58">
        <v>52</v>
      </c>
      <c r="G43" s="58">
        <v>3644</v>
      </c>
      <c r="H43" s="53">
        <f t="shared" si="0"/>
        <v>3644000</v>
      </c>
      <c r="I43" s="53">
        <f t="shared" si="1"/>
        <v>91100</v>
      </c>
      <c r="J43" s="53">
        <f t="shared" si="2"/>
        <v>3735100</v>
      </c>
      <c r="K43" s="55"/>
      <c r="L43" s="56">
        <f t="shared" si="3"/>
        <v>87</v>
      </c>
      <c r="M43" s="58">
        <v>8500</v>
      </c>
      <c r="N43" s="57">
        <f t="shared" si="4"/>
        <v>475775</v>
      </c>
    </row>
    <row r="44" spans="1:16" x14ac:dyDescent="0.25">
      <c r="A44" s="61">
        <v>42638</v>
      </c>
      <c r="B44" s="24" t="s">
        <v>2</v>
      </c>
      <c r="C44" s="58"/>
      <c r="D44" s="24"/>
      <c r="E44" s="54"/>
      <c r="F44" s="58">
        <v>38</v>
      </c>
      <c r="G44" s="60">
        <f>1059+729+1143</f>
        <v>2931</v>
      </c>
      <c r="H44" s="53">
        <f t="shared" si="0"/>
        <v>2931000</v>
      </c>
      <c r="I44" s="53">
        <f t="shared" si="1"/>
        <v>73275</v>
      </c>
      <c r="J44" s="53">
        <f t="shared" si="2"/>
        <v>3004275</v>
      </c>
      <c r="K44" s="55"/>
      <c r="L44" s="56">
        <f t="shared" si="3"/>
        <v>49</v>
      </c>
      <c r="M44" s="58">
        <v>8500</v>
      </c>
      <c r="N44" s="57">
        <f t="shared" si="4"/>
        <v>-2520000</v>
      </c>
    </row>
    <row r="45" spans="1:16" x14ac:dyDescent="0.25">
      <c r="A45" s="61">
        <v>42639</v>
      </c>
      <c r="B45" s="24" t="s">
        <v>44</v>
      </c>
      <c r="C45" s="58">
        <v>2000000</v>
      </c>
      <c r="D45" s="24"/>
      <c r="E45" s="54"/>
      <c r="F45" s="24"/>
      <c r="G45" s="58"/>
      <c r="H45" s="53">
        <f t="shared" si="0"/>
        <v>0</v>
      </c>
      <c r="I45" s="53">
        <f t="shared" si="1"/>
        <v>0</v>
      </c>
      <c r="J45" s="53">
        <f t="shared" si="2"/>
        <v>0</v>
      </c>
      <c r="K45" s="55"/>
      <c r="L45" s="56">
        <f t="shared" si="3"/>
        <v>49</v>
      </c>
      <c r="M45" s="58"/>
      <c r="N45" s="57">
        <f t="shared" si="4"/>
        <v>-520000</v>
      </c>
    </row>
    <row r="46" spans="1:16" x14ac:dyDescent="0.25">
      <c r="A46" s="61">
        <v>42640</v>
      </c>
      <c r="B46" s="24" t="s">
        <v>44</v>
      </c>
      <c r="C46" s="58">
        <v>1000000</v>
      </c>
      <c r="D46" s="29">
        <v>25</v>
      </c>
      <c r="E46" s="54"/>
      <c r="F46" s="24"/>
      <c r="G46" s="58"/>
      <c r="H46" s="53">
        <f t="shared" si="0"/>
        <v>0</v>
      </c>
      <c r="I46" s="53">
        <f t="shared" si="1"/>
        <v>0</v>
      </c>
      <c r="J46" s="53">
        <f t="shared" si="2"/>
        <v>0</v>
      </c>
      <c r="K46" s="55"/>
      <c r="L46" s="56">
        <f t="shared" si="3"/>
        <v>74</v>
      </c>
      <c r="M46" s="58"/>
      <c r="N46" s="57">
        <f t="shared" si="4"/>
        <v>480000</v>
      </c>
    </row>
    <row r="47" spans="1:16" x14ac:dyDescent="0.25">
      <c r="A47" s="61">
        <v>42641</v>
      </c>
      <c r="B47" s="24" t="s">
        <v>44</v>
      </c>
      <c r="C47" s="58">
        <v>2000000</v>
      </c>
      <c r="D47" s="24"/>
      <c r="E47" s="54"/>
      <c r="F47" s="24"/>
      <c r="G47" s="58"/>
      <c r="H47" s="53">
        <f t="shared" si="0"/>
        <v>0</v>
      </c>
      <c r="I47" s="53">
        <f t="shared" si="1"/>
        <v>0</v>
      </c>
      <c r="J47" s="53">
        <f t="shared" si="2"/>
        <v>0</v>
      </c>
      <c r="K47" s="55"/>
      <c r="L47" s="56">
        <f t="shared" si="3"/>
        <v>74</v>
      </c>
      <c r="M47" s="58"/>
      <c r="N47" s="57">
        <f t="shared" si="4"/>
        <v>2480000</v>
      </c>
    </row>
    <row r="48" spans="1:16" x14ac:dyDescent="0.25">
      <c r="A48" s="61">
        <v>42642</v>
      </c>
      <c r="B48" s="63" t="s">
        <v>2</v>
      </c>
      <c r="C48" s="64">
        <v>500000</v>
      </c>
      <c r="D48" s="58"/>
      <c r="E48" s="54"/>
      <c r="F48" s="29">
        <f>24+3</f>
        <v>27</v>
      </c>
      <c r="G48" s="60">
        <f>1692+207</f>
        <v>1899</v>
      </c>
      <c r="H48" s="53">
        <f t="shared" si="0"/>
        <v>1899000</v>
      </c>
      <c r="I48" s="53">
        <f t="shared" si="1"/>
        <v>47475</v>
      </c>
      <c r="J48" s="53">
        <f t="shared" si="2"/>
        <v>1946475</v>
      </c>
      <c r="K48" s="55"/>
      <c r="L48" s="56">
        <f t="shared" si="3"/>
        <v>47</v>
      </c>
      <c r="M48" s="58">
        <v>8500</v>
      </c>
      <c r="N48" s="57">
        <f t="shared" si="4"/>
        <v>1042025</v>
      </c>
    </row>
    <row r="49" spans="1:14" x14ac:dyDescent="0.25">
      <c r="A49" s="61">
        <v>42644</v>
      </c>
      <c r="B49" s="24" t="s">
        <v>2</v>
      </c>
      <c r="C49" s="24"/>
      <c r="D49" s="58">
        <v>50</v>
      </c>
      <c r="E49" s="54"/>
      <c r="F49" s="29">
        <v>31</v>
      </c>
      <c r="G49" s="58">
        <v>2225</v>
      </c>
      <c r="H49" s="53">
        <f>G49*1100</f>
        <v>2447500</v>
      </c>
      <c r="I49" s="53">
        <f t="shared" si="1"/>
        <v>55625</v>
      </c>
      <c r="J49" s="53">
        <f t="shared" si="2"/>
        <v>2503125</v>
      </c>
      <c r="K49" s="55"/>
      <c r="L49" s="56">
        <f t="shared" si="3"/>
        <v>66</v>
      </c>
      <c r="M49" s="58">
        <v>8500</v>
      </c>
      <c r="N49" s="57">
        <f t="shared" si="4"/>
        <v>-1452600</v>
      </c>
    </row>
    <row r="50" spans="1:14" x14ac:dyDescent="0.25">
      <c r="A50" s="61">
        <v>42645</v>
      </c>
      <c r="B50" s="24" t="s">
        <v>13</v>
      </c>
      <c r="C50" s="29">
        <v>1000000</v>
      </c>
      <c r="D50" s="58"/>
      <c r="E50" s="54"/>
      <c r="F50" s="58">
        <v>43</v>
      </c>
      <c r="G50" s="58">
        <f>186+511+1321+775+391</f>
        <v>3184</v>
      </c>
      <c r="H50" s="53">
        <f t="shared" ref="H50:H82" si="5">G50*1100</f>
        <v>3502400</v>
      </c>
      <c r="I50" s="53">
        <f t="shared" si="1"/>
        <v>79600</v>
      </c>
      <c r="J50" s="53">
        <f t="shared" si="2"/>
        <v>3582000</v>
      </c>
      <c r="K50" s="55"/>
      <c r="L50" s="56">
        <f t="shared" si="3"/>
        <v>23</v>
      </c>
      <c r="M50" s="58">
        <v>8500</v>
      </c>
      <c r="N50" s="57">
        <f t="shared" si="4"/>
        <v>-4026100</v>
      </c>
    </row>
    <row r="51" spans="1:14" x14ac:dyDescent="0.25">
      <c r="A51" s="61">
        <v>42647</v>
      </c>
      <c r="B51" s="24" t="s">
        <v>2</v>
      </c>
      <c r="C51" s="24"/>
      <c r="D51" s="58"/>
      <c r="E51" s="54"/>
      <c r="F51" s="58">
        <v>9</v>
      </c>
      <c r="G51" s="58">
        <v>607</v>
      </c>
      <c r="H51" s="53">
        <f t="shared" si="5"/>
        <v>667700</v>
      </c>
      <c r="I51" s="53">
        <f t="shared" si="1"/>
        <v>15175</v>
      </c>
      <c r="J51" s="53">
        <f t="shared" si="2"/>
        <v>682875</v>
      </c>
      <c r="K51" s="55"/>
      <c r="L51" s="56">
        <f t="shared" si="3"/>
        <v>14</v>
      </c>
      <c r="M51" s="58">
        <v>9000</v>
      </c>
      <c r="N51" s="57">
        <f t="shared" si="4"/>
        <v>-4699975</v>
      </c>
    </row>
    <row r="52" spans="1:14" x14ac:dyDescent="0.25">
      <c r="A52" s="61">
        <v>42647</v>
      </c>
      <c r="B52" s="24" t="s">
        <v>44</v>
      </c>
      <c r="C52" s="58">
        <v>1000000</v>
      </c>
      <c r="D52" s="58"/>
      <c r="E52" s="54"/>
      <c r="F52" s="58"/>
      <c r="G52" s="58"/>
      <c r="H52" s="53">
        <f t="shared" si="5"/>
        <v>0</v>
      </c>
      <c r="I52" s="53">
        <f t="shared" si="1"/>
        <v>0</v>
      </c>
      <c r="J52" s="53">
        <f t="shared" si="2"/>
        <v>0</v>
      </c>
      <c r="K52" s="55"/>
      <c r="L52" s="56">
        <f t="shared" si="3"/>
        <v>14</v>
      </c>
      <c r="M52" s="58"/>
      <c r="N52" s="57">
        <f t="shared" si="4"/>
        <v>-3699975</v>
      </c>
    </row>
    <row r="53" spans="1:14" x14ac:dyDescent="0.25">
      <c r="A53" s="61">
        <v>42648</v>
      </c>
      <c r="B53" s="24" t="s">
        <v>32</v>
      </c>
      <c r="C53" s="58">
        <v>3000000</v>
      </c>
      <c r="D53" s="58">
        <v>50</v>
      </c>
      <c r="E53" s="54"/>
      <c r="F53" s="58"/>
      <c r="G53" s="58"/>
      <c r="H53" s="53">
        <f t="shared" si="5"/>
        <v>0</v>
      </c>
      <c r="I53" s="53">
        <f t="shared" si="1"/>
        <v>0</v>
      </c>
      <c r="J53" s="53">
        <f t="shared" si="2"/>
        <v>0</v>
      </c>
      <c r="K53" s="55"/>
      <c r="L53" s="56">
        <f t="shared" si="3"/>
        <v>64</v>
      </c>
      <c r="M53" s="58"/>
      <c r="N53" s="57">
        <f t="shared" si="4"/>
        <v>-699975</v>
      </c>
    </row>
    <row r="54" spans="1:14" x14ac:dyDescent="0.25">
      <c r="A54" s="61">
        <v>42650</v>
      </c>
      <c r="B54" s="24" t="s">
        <v>2</v>
      </c>
      <c r="C54" s="58">
        <v>5570000</v>
      </c>
      <c r="D54" s="58">
        <v>50</v>
      </c>
      <c r="E54" s="54"/>
      <c r="F54" s="58">
        <v>58</v>
      </c>
      <c r="G54" s="58">
        <v>4337</v>
      </c>
      <c r="H54" s="53">
        <f t="shared" si="5"/>
        <v>4770700</v>
      </c>
      <c r="I54" s="53">
        <f t="shared" si="1"/>
        <v>108425</v>
      </c>
      <c r="J54" s="53">
        <f t="shared" si="2"/>
        <v>4879125</v>
      </c>
      <c r="K54" s="55"/>
      <c r="L54" s="56">
        <f t="shared" si="3"/>
        <v>56</v>
      </c>
      <c r="M54" s="58">
        <v>15000</v>
      </c>
      <c r="N54" s="57">
        <f t="shared" si="4"/>
        <v>5900</v>
      </c>
    </row>
    <row r="55" spans="1:14" x14ac:dyDescent="0.25">
      <c r="A55" s="61">
        <v>42651</v>
      </c>
      <c r="B55" s="24" t="s">
        <v>2</v>
      </c>
      <c r="C55" s="24"/>
      <c r="D55" s="58">
        <v>50</v>
      </c>
      <c r="E55" s="54"/>
      <c r="F55" s="58">
        <v>51</v>
      </c>
      <c r="G55" s="60">
        <f>1078+535+755+207+1135</f>
        <v>3710</v>
      </c>
      <c r="H55" s="53">
        <f t="shared" si="5"/>
        <v>4081000</v>
      </c>
      <c r="I55" s="53">
        <f t="shared" si="1"/>
        <v>92750</v>
      </c>
      <c r="J55" s="53">
        <f t="shared" si="2"/>
        <v>4173750</v>
      </c>
      <c r="K55" s="55"/>
      <c r="L55" s="56">
        <f t="shared" si="3"/>
        <v>55</v>
      </c>
      <c r="M55" s="58">
        <v>15000</v>
      </c>
      <c r="N55" s="57">
        <f t="shared" si="4"/>
        <v>-4152850</v>
      </c>
    </row>
    <row r="56" spans="1:14" x14ac:dyDescent="0.25">
      <c r="A56" s="61">
        <v>42652</v>
      </c>
      <c r="B56" s="24" t="s">
        <v>96</v>
      </c>
      <c r="C56" s="58">
        <v>5000000</v>
      </c>
      <c r="D56" s="58"/>
      <c r="E56" s="54"/>
      <c r="F56" s="58">
        <v>17</v>
      </c>
      <c r="G56" s="60">
        <v>1089</v>
      </c>
      <c r="H56" s="53">
        <f t="shared" si="5"/>
        <v>1197900</v>
      </c>
      <c r="I56" s="53">
        <f t="shared" si="1"/>
        <v>27225</v>
      </c>
      <c r="J56" s="53">
        <f t="shared" si="2"/>
        <v>1225125</v>
      </c>
      <c r="K56" s="55"/>
      <c r="L56" s="56">
        <f t="shared" si="3"/>
        <v>38</v>
      </c>
      <c r="M56" s="58">
        <v>9000</v>
      </c>
      <c r="N56" s="57">
        <f t="shared" si="4"/>
        <v>-368975</v>
      </c>
    </row>
    <row r="57" spans="1:14" x14ac:dyDescent="0.25">
      <c r="A57" s="61">
        <v>42655</v>
      </c>
      <c r="B57" s="24" t="s">
        <v>2</v>
      </c>
      <c r="C57" s="24"/>
      <c r="D57" s="58">
        <v>50</v>
      </c>
      <c r="E57" s="54"/>
      <c r="F57" s="58"/>
      <c r="G57" s="60">
        <f>2089+601+387+503</f>
        <v>3580</v>
      </c>
      <c r="H57" s="53">
        <f t="shared" si="5"/>
        <v>3938000</v>
      </c>
      <c r="I57" s="53">
        <f t="shared" si="1"/>
        <v>89500</v>
      </c>
      <c r="J57" s="53">
        <f t="shared" si="2"/>
        <v>4027500</v>
      </c>
      <c r="K57" s="55"/>
      <c r="L57" s="56">
        <f t="shared" si="3"/>
        <v>88</v>
      </c>
      <c r="M57" s="58">
        <v>15000</v>
      </c>
      <c r="N57" s="57">
        <f t="shared" si="4"/>
        <v>-4381475</v>
      </c>
    </row>
    <row r="58" spans="1:14" x14ac:dyDescent="0.25">
      <c r="A58" s="61">
        <v>42657</v>
      </c>
      <c r="B58" s="24" t="s">
        <v>44</v>
      </c>
      <c r="C58" s="58">
        <v>5000000</v>
      </c>
      <c r="D58" s="58"/>
      <c r="E58" s="54"/>
      <c r="F58" s="58"/>
      <c r="G58" s="58"/>
      <c r="H58" s="53">
        <f t="shared" si="5"/>
        <v>0</v>
      </c>
      <c r="I58" s="53">
        <f t="shared" si="1"/>
        <v>0</v>
      </c>
      <c r="J58" s="53">
        <f t="shared" si="2"/>
        <v>0</v>
      </c>
      <c r="K58" s="55"/>
      <c r="L58" s="56">
        <f t="shared" si="3"/>
        <v>88</v>
      </c>
      <c r="M58" s="58"/>
      <c r="N58" s="57">
        <f t="shared" si="4"/>
        <v>618525</v>
      </c>
    </row>
    <row r="59" spans="1:14" x14ac:dyDescent="0.25">
      <c r="A59" s="61">
        <v>42657</v>
      </c>
      <c r="B59" s="24" t="s">
        <v>2</v>
      </c>
      <c r="C59" s="24"/>
      <c r="D59" s="58">
        <v>50</v>
      </c>
      <c r="E59" s="54"/>
      <c r="F59" s="58">
        <v>45</v>
      </c>
      <c r="G59" s="58">
        <v>3307</v>
      </c>
      <c r="H59" s="53">
        <f t="shared" si="5"/>
        <v>3637700</v>
      </c>
      <c r="I59" s="53">
        <f t="shared" si="1"/>
        <v>82675</v>
      </c>
      <c r="J59" s="53">
        <f t="shared" si="2"/>
        <v>3720375</v>
      </c>
      <c r="K59" s="55"/>
      <c r="L59" s="56">
        <f t="shared" si="3"/>
        <v>93</v>
      </c>
      <c r="M59" s="58">
        <v>15000</v>
      </c>
      <c r="N59" s="57">
        <f t="shared" si="4"/>
        <v>-3086850</v>
      </c>
    </row>
    <row r="60" spans="1:14" x14ac:dyDescent="0.25">
      <c r="A60" s="61">
        <v>42660</v>
      </c>
      <c r="B60" s="24" t="s">
        <v>99</v>
      </c>
      <c r="C60" s="58">
        <v>350000</v>
      </c>
      <c r="D60" s="24"/>
      <c r="E60" s="54"/>
      <c r="F60" s="24"/>
      <c r="G60" s="58"/>
      <c r="H60" s="53">
        <f t="shared" si="5"/>
        <v>0</v>
      </c>
      <c r="I60" s="53">
        <f t="shared" si="1"/>
        <v>0</v>
      </c>
      <c r="J60" s="53">
        <f t="shared" si="2"/>
        <v>0</v>
      </c>
      <c r="K60" s="55"/>
      <c r="L60" s="56">
        <f t="shared" si="3"/>
        <v>93</v>
      </c>
      <c r="M60" s="58"/>
      <c r="N60" s="57">
        <f t="shared" si="4"/>
        <v>-2736850</v>
      </c>
    </row>
    <row r="61" spans="1:14" x14ac:dyDescent="0.25">
      <c r="A61" s="61">
        <v>42661</v>
      </c>
      <c r="B61" s="24" t="s">
        <v>44</v>
      </c>
      <c r="C61" s="58">
        <v>5000000</v>
      </c>
      <c r="D61" s="24"/>
      <c r="E61" s="54"/>
      <c r="F61" s="24"/>
      <c r="G61" s="58"/>
      <c r="H61" s="53">
        <f t="shared" si="5"/>
        <v>0</v>
      </c>
      <c r="I61" s="53">
        <f t="shared" si="1"/>
        <v>0</v>
      </c>
      <c r="J61" s="53">
        <f t="shared" si="2"/>
        <v>0</v>
      </c>
      <c r="K61" s="78"/>
      <c r="L61" s="56">
        <f t="shared" si="3"/>
        <v>93</v>
      </c>
      <c r="M61" s="58"/>
      <c r="N61" s="57">
        <f t="shared" si="4"/>
        <v>2263150</v>
      </c>
    </row>
    <row r="62" spans="1:14" x14ac:dyDescent="0.25">
      <c r="A62" s="61">
        <v>42664</v>
      </c>
      <c r="B62" s="24" t="s">
        <v>27</v>
      </c>
      <c r="C62" s="58">
        <v>3000000</v>
      </c>
      <c r="D62" s="58">
        <v>50</v>
      </c>
      <c r="E62" s="54"/>
      <c r="F62" s="24"/>
      <c r="G62" s="58"/>
      <c r="H62" s="53">
        <f t="shared" si="5"/>
        <v>0</v>
      </c>
      <c r="I62" s="53">
        <f t="shared" si="1"/>
        <v>0</v>
      </c>
      <c r="J62" s="53">
        <f t="shared" si="2"/>
        <v>0</v>
      </c>
      <c r="K62" s="78"/>
      <c r="L62" s="56">
        <f t="shared" si="3"/>
        <v>143</v>
      </c>
      <c r="M62" s="58"/>
      <c r="N62" s="57">
        <f t="shared" si="4"/>
        <v>5263150</v>
      </c>
    </row>
    <row r="63" spans="1:14" x14ac:dyDescent="0.25">
      <c r="A63" s="61">
        <v>42664</v>
      </c>
      <c r="B63" s="24" t="s">
        <v>2</v>
      </c>
      <c r="C63" s="58">
        <v>605000</v>
      </c>
      <c r="D63" s="24"/>
      <c r="E63" s="54"/>
      <c r="F63" s="58">
        <v>44</v>
      </c>
      <c r="G63" s="58">
        <v>3434</v>
      </c>
      <c r="H63" s="53">
        <f t="shared" si="5"/>
        <v>3777400</v>
      </c>
      <c r="I63" s="53">
        <f t="shared" si="1"/>
        <v>85850</v>
      </c>
      <c r="J63" s="53">
        <f t="shared" si="2"/>
        <v>3863250</v>
      </c>
      <c r="K63" s="78"/>
      <c r="L63" s="56">
        <f t="shared" si="3"/>
        <v>99</v>
      </c>
      <c r="M63" s="58">
        <v>9000</v>
      </c>
      <c r="N63" s="57">
        <f t="shared" si="4"/>
        <v>2013900</v>
      </c>
    </row>
    <row r="64" spans="1:14" x14ac:dyDescent="0.25">
      <c r="A64" s="61">
        <v>42667</v>
      </c>
      <c r="B64" s="24" t="s">
        <v>13</v>
      </c>
      <c r="C64" s="58">
        <v>2000000</v>
      </c>
      <c r="D64" s="24"/>
      <c r="E64" s="54"/>
      <c r="F64" s="24"/>
      <c r="G64" s="58"/>
      <c r="H64" s="53">
        <f t="shared" si="5"/>
        <v>0</v>
      </c>
      <c r="I64" s="53">
        <f t="shared" si="1"/>
        <v>0</v>
      </c>
      <c r="J64" s="53">
        <f t="shared" si="2"/>
        <v>0</v>
      </c>
      <c r="K64" s="78"/>
      <c r="L64" s="56">
        <f t="shared" si="3"/>
        <v>99</v>
      </c>
      <c r="M64" s="58"/>
      <c r="N64" s="57">
        <f t="shared" si="4"/>
        <v>4013900</v>
      </c>
    </row>
    <row r="65" spans="1:14" x14ac:dyDescent="0.25">
      <c r="A65" s="61">
        <v>42394</v>
      </c>
      <c r="B65" s="24" t="s">
        <v>2</v>
      </c>
      <c r="C65" s="58"/>
      <c r="D65" s="24"/>
      <c r="E65" s="54"/>
      <c r="F65" s="29">
        <v>40</v>
      </c>
      <c r="G65" s="58">
        <v>3033</v>
      </c>
      <c r="H65" s="53">
        <f t="shared" si="5"/>
        <v>3336300</v>
      </c>
      <c r="I65" s="53">
        <f t="shared" si="1"/>
        <v>75825</v>
      </c>
      <c r="J65" s="53">
        <f t="shared" si="2"/>
        <v>3412125</v>
      </c>
      <c r="K65" s="78"/>
      <c r="L65" s="56">
        <f t="shared" si="3"/>
        <v>59</v>
      </c>
      <c r="M65" s="58">
        <v>9000</v>
      </c>
      <c r="N65" s="57">
        <f t="shared" si="4"/>
        <v>610775</v>
      </c>
    </row>
    <row r="66" spans="1:14" x14ac:dyDescent="0.25">
      <c r="A66" s="61">
        <v>42671</v>
      </c>
      <c r="B66" s="24" t="s">
        <v>13</v>
      </c>
      <c r="C66" s="58">
        <v>2500000</v>
      </c>
      <c r="D66" s="24"/>
      <c r="E66" s="54"/>
      <c r="F66" s="24"/>
      <c r="G66" s="58"/>
      <c r="H66" s="53">
        <f t="shared" si="5"/>
        <v>0</v>
      </c>
      <c r="I66" s="53">
        <f t="shared" si="1"/>
        <v>0</v>
      </c>
      <c r="J66" s="53">
        <f t="shared" si="2"/>
        <v>0</v>
      </c>
      <c r="K66" s="78"/>
      <c r="L66" s="56">
        <f t="shared" si="3"/>
        <v>59</v>
      </c>
      <c r="M66" s="58"/>
      <c r="N66" s="57">
        <f t="shared" si="4"/>
        <v>3110775</v>
      </c>
    </row>
    <row r="67" spans="1:14" x14ac:dyDescent="0.25">
      <c r="A67" s="61">
        <v>42676</v>
      </c>
      <c r="B67" s="24" t="s">
        <v>2</v>
      </c>
      <c r="C67" s="58"/>
      <c r="D67" s="24"/>
      <c r="E67" s="54"/>
      <c r="F67" s="29">
        <v>33</v>
      </c>
      <c r="G67" s="58">
        <v>2273</v>
      </c>
      <c r="H67" s="53">
        <f t="shared" si="5"/>
        <v>2500300</v>
      </c>
      <c r="I67" s="53">
        <f t="shared" si="1"/>
        <v>56825</v>
      </c>
      <c r="J67" s="53">
        <f t="shared" si="2"/>
        <v>2557125</v>
      </c>
      <c r="K67" s="78"/>
      <c r="L67" s="56">
        <f t="shared" si="3"/>
        <v>26</v>
      </c>
      <c r="M67" s="58">
        <v>9000</v>
      </c>
      <c r="N67" s="104">
        <f t="shared" si="4"/>
        <v>562650</v>
      </c>
    </row>
    <row r="68" spans="1:14" x14ac:dyDescent="0.25">
      <c r="A68" s="61">
        <v>42687</v>
      </c>
      <c r="B68" s="24" t="s">
        <v>13</v>
      </c>
      <c r="C68" s="58">
        <v>2700000</v>
      </c>
      <c r="D68" s="24"/>
      <c r="E68" s="54"/>
      <c r="F68" s="29"/>
      <c r="G68" s="29"/>
      <c r="H68" s="53">
        <f t="shared" si="5"/>
        <v>0</v>
      </c>
      <c r="I68" s="53">
        <f t="shared" si="1"/>
        <v>0</v>
      </c>
      <c r="J68" s="53">
        <f t="shared" si="2"/>
        <v>0</v>
      </c>
      <c r="K68" s="78"/>
      <c r="L68" s="56">
        <f t="shared" si="3"/>
        <v>26</v>
      </c>
      <c r="M68" s="58"/>
      <c r="N68" s="57">
        <f t="shared" si="4"/>
        <v>3262650</v>
      </c>
    </row>
    <row r="69" spans="1:14" x14ac:dyDescent="0.25">
      <c r="A69" s="61">
        <v>42691</v>
      </c>
      <c r="B69" s="24" t="s">
        <v>2</v>
      </c>
      <c r="C69" s="24"/>
      <c r="D69" s="24"/>
      <c r="E69" s="54"/>
      <c r="F69" s="29">
        <v>37</v>
      </c>
      <c r="G69" s="29">
        <v>2746</v>
      </c>
      <c r="H69" s="53">
        <f t="shared" si="5"/>
        <v>3020600</v>
      </c>
      <c r="I69" s="53">
        <f t="shared" si="1"/>
        <v>68650</v>
      </c>
      <c r="J69" s="53">
        <f t="shared" ref="J69:J92" si="6">H69+I69</f>
        <v>3089250</v>
      </c>
      <c r="K69" s="78"/>
      <c r="L69" s="56">
        <f t="shared" si="3"/>
        <v>-11</v>
      </c>
      <c r="M69" s="58">
        <v>9000</v>
      </c>
      <c r="N69" s="57">
        <f t="shared" si="4"/>
        <v>182400</v>
      </c>
    </row>
    <row r="70" spans="1:14" x14ac:dyDescent="0.25">
      <c r="A70" s="24"/>
      <c r="B70" s="24" t="s">
        <v>155</v>
      </c>
      <c r="C70" s="24"/>
      <c r="D70" s="24"/>
      <c r="E70" s="54"/>
      <c r="F70" s="29">
        <v>16</v>
      </c>
      <c r="G70" s="29">
        <v>1142</v>
      </c>
      <c r="H70" s="53">
        <f t="shared" si="5"/>
        <v>1256200</v>
      </c>
      <c r="I70" s="53">
        <f t="shared" ref="I70:I100" si="7">G70*25</f>
        <v>28550</v>
      </c>
      <c r="J70" s="53">
        <f t="shared" si="6"/>
        <v>1284750</v>
      </c>
      <c r="K70" s="78"/>
      <c r="L70" s="56">
        <f t="shared" ref="L70:L82" si="8">L69+D70-F70</f>
        <v>-27</v>
      </c>
      <c r="M70" s="58"/>
      <c r="N70" s="57">
        <f t="shared" ref="N70:N104" si="9">N69+C70-J70+M70</f>
        <v>-1102350</v>
      </c>
    </row>
    <row r="71" spans="1:14" x14ac:dyDescent="0.25">
      <c r="A71" s="61">
        <v>42694</v>
      </c>
      <c r="B71" s="24" t="s">
        <v>2</v>
      </c>
      <c r="C71" s="24"/>
      <c r="D71" s="24"/>
      <c r="E71" s="54"/>
      <c r="F71" s="29"/>
      <c r="G71" s="29"/>
      <c r="H71" s="53">
        <f t="shared" si="5"/>
        <v>0</v>
      </c>
      <c r="I71" s="53">
        <f t="shared" si="7"/>
        <v>0</v>
      </c>
      <c r="J71" s="53">
        <f t="shared" si="6"/>
        <v>0</v>
      </c>
      <c r="K71" s="78"/>
      <c r="L71" s="56">
        <f t="shared" si="8"/>
        <v>-27</v>
      </c>
      <c r="M71" s="58"/>
      <c r="N71" s="57">
        <f t="shared" si="9"/>
        <v>-1102350</v>
      </c>
    </row>
    <row r="72" spans="1:14" x14ac:dyDescent="0.25">
      <c r="A72" s="24"/>
      <c r="B72" s="24" t="s">
        <v>13</v>
      </c>
      <c r="C72" s="58">
        <v>2000000</v>
      </c>
      <c r="D72" s="24"/>
      <c r="E72" s="54"/>
      <c r="F72" s="29">
        <v>18</v>
      </c>
      <c r="G72" s="29">
        <v>1450</v>
      </c>
      <c r="H72" s="53">
        <f t="shared" si="5"/>
        <v>1595000</v>
      </c>
      <c r="I72" s="53">
        <f t="shared" si="7"/>
        <v>36250</v>
      </c>
      <c r="J72" s="53">
        <f t="shared" si="6"/>
        <v>1631250</v>
      </c>
      <c r="K72" s="78"/>
      <c r="L72" s="56">
        <f t="shared" si="8"/>
        <v>-45</v>
      </c>
      <c r="M72" s="58">
        <v>9000</v>
      </c>
      <c r="N72" s="57">
        <f t="shared" si="9"/>
        <v>-724600</v>
      </c>
    </row>
    <row r="73" spans="1:14" x14ac:dyDescent="0.25">
      <c r="A73" s="61">
        <v>42697</v>
      </c>
      <c r="B73" s="24" t="s">
        <v>177</v>
      </c>
      <c r="C73" s="58">
        <f>55*2300</f>
        <v>126500</v>
      </c>
      <c r="D73" s="24"/>
      <c r="E73" s="54"/>
      <c r="F73" s="29"/>
      <c r="G73" s="29"/>
      <c r="H73" s="53">
        <f t="shared" si="5"/>
        <v>0</v>
      </c>
      <c r="I73" s="53">
        <f t="shared" si="7"/>
        <v>0</v>
      </c>
      <c r="J73" s="53">
        <f t="shared" si="6"/>
        <v>0</v>
      </c>
      <c r="K73" s="78"/>
      <c r="L73" s="56">
        <f t="shared" si="8"/>
        <v>-45</v>
      </c>
      <c r="M73" s="58"/>
      <c r="N73" s="57">
        <f t="shared" si="9"/>
        <v>-598100</v>
      </c>
    </row>
    <row r="74" spans="1:14" x14ac:dyDescent="0.25">
      <c r="A74" s="61">
        <v>42698</v>
      </c>
      <c r="B74" s="24" t="s">
        <v>165</v>
      </c>
      <c r="C74" s="58">
        <f>2300*66</f>
        <v>151800</v>
      </c>
      <c r="D74" s="24"/>
      <c r="E74" s="54"/>
      <c r="F74" s="29"/>
      <c r="G74" s="29"/>
      <c r="H74" s="53">
        <f t="shared" si="5"/>
        <v>0</v>
      </c>
      <c r="I74" s="53">
        <f>G74*25</f>
        <v>0</v>
      </c>
      <c r="J74" s="53">
        <f t="shared" si="6"/>
        <v>0</v>
      </c>
      <c r="K74" s="78"/>
      <c r="L74" s="56">
        <f t="shared" si="8"/>
        <v>-45</v>
      </c>
      <c r="M74" s="58"/>
      <c r="N74" s="57">
        <f t="shared" si="9"/>
        <v>-446300</v>
      </c>
    </row>
    <row r="75" spans="1:14" x14ac:dyDescent="0.25">
      <c r="A75" s="61">
        <v>42701</v>
      </c>
      <c r="B75" s="24" t="s">
        <v>46</v>
      </c>
      <c r="C75" s="58">
        <v>2100000</v>
      </c>
      <c r="D75" s="24"/>
      <c r="E75" s="54"/>
      <c r="F75" s="29"/>
      <c r="G75" s="29"/>
      <c r="H75" s="53">
        <f t="shared" si="5"/>
        <v>0</v>
      </c>
      <c r="I75" s="53">
        <f t="shared" ref="I75:I93" si="10">G75*25</f>
        <v>0</v>
      </c>
      <c r="J75" s="53">
        <f t="shared" si="6"/>
        <v>0</v>
      </c>
      <c r="K75" s="78"/>
      <c r="L75" s="56">
        <f t="shared" si="8"/>
        <v>-45</v>
      </c>
      <c r="M75" s="58"/>
      <c r="N75" s="57">
        <f t="shared" si="9"/>
        <v>1653700</v>
      </c>
    </row>
    <row r="76" spans="1:14" x14ac:dyDescent="0.25">
      <c r="A76" s="61">
        <v>42714</v>
      </c>
      <c r="B76" s="24" t="s">
        <v>2</v>
      </c>
      <c r="C76" s="58">
        <v>3000000</v>
      </c>
      <c r="D76" s="24"/>
      <c r="E76" s="54"/>
      <c r="F76" s="29">
        <v>28</v>
      </c>
      <c r="G76" s="29">
        <v>2038</v>
      </c>
      <c r="H76" s="53">
        <f t="shared" si="5"/>
        <v>2241800</v>
      </c>
      <c r="I76" s="53">
        <f t="shared" si="10"/>
        <v>50950</v>
      </c>
      <c r="J76" s="53">
        <f t="shared" si="6"/>
        <v>2292750</v>
      </c>
      <c r="K76" s="78"/>
      <c r="L76" s="56">
        <f t="shared" si="8"/>
        <v>-73</v>
      </c>
      <c r="M76" s="58">
        <v>9000</v>
      </c>
      <c r="N76" s="57">
        <f t="shared" si="9"/>
        <v>2369950</v>
      </c>
    </row>
    <row r="77" spans="1:14" x14ac:dyDescent="0.25">
      <c r="A77" s="61">
        <v>42722</v>
      </c>
      <c r="B77" s="24"/>
      <c r="C77" s="58"/>
      <c r="D77" s="24"/>
      <c r="E77" s="54"/>
      <c r="F77" s="29">
        <v>25</v>
      </c>
      <c r="G77" s="29">
        <v>1873</v>
      </c>
      <c r="H77" s="53">
        <f t="shared" si="5"/>
        <v>2060300</v>
      </c>
      <c r="I77" s="53">
        <f t="shared" si="10"/>
        <v>46825</v>
      </c>
      <c r="J77" s="53">
        <f t="shared" si="6"/>
        <v>2107125</v>
      </c>
      <c r="K77" s="78"/>
      <c r="L77" s="56">
        <f t="shared" si="8"/>
        <v>-98</v>
      </c>
      <c r="M77" s="58">
        <v>9000</v>
      </c>
      <c r="N77" s="57">
        <f t="shared" si="9"/>
        <v>271825</v>
      </c>
    </row>
    <row r="78" spans="1:14" x14ac:dyDescent="0.25">
      <c r="A78" s="24"/>
      <c r="B78" s="24"/>
      <c r="C78" s="58"/>
      <c r="D78" s="24"/>
      <c r="E78" s="54"/>
      <c r="F78" s="29"/>
      <c r="G78" s="29"/>
      <c r="H78" s="53">
        <f t="shared" si="5"/>
        <v>0</v>
      </c>
      <c r="I78" s="53">
        <f t="shared" si="10"/>
        <v>0</v>
      </c>
      <c r="J78" s="53">
        <f t="shared" si="6"/>
        <v>0</v>
      </c>
      <c r="K78" s="78"/>
      <c r="L78" s="56">
        <f t="shared" si="8"/>
        <v>-98</v>
      </c>
      <c r="M78" s="58"/>
      <c r="N78" s="57">
        <f t="shared" si="9"/>
        <v>271825</v>
      </c>
    </row>
    <row r="79" spans="1:14" x14ac:dyDescent="0.25">
      <c r="A79" s="24"/>
      <c r="B79" s="24"/>
      <c r="C79" s="58"/>
      <c r="D79" s="24"/>
      <c r="E79" s="54"/>
      <c r="F79" s="29"/>
      <c r="G79" s="29"/>
      <c r="H79" s="53">
        <f t="shared" si="5"/>
        <v>0</v>
      </c>
      <c r="I79" s="53">
        <f t="shared" si="10"/>
        <v>0</v>
      </c>
      <c r="J79" s="53">
        <f t="shared" si="6"/>
        <v>0</v>
      </c>
      <c r="K79" s="78"/>
      <c r="L79" s="56">
        <f t="shared" si="8"/>
        <v>-98</v>
      </c>
      <c r="M79" s="58"/>
      <c r="N79" s="57">
        <f t="shared" si="9"/>
        <v>271825</v>
      </c>
    </row>
    <row r="80" spans="1:14" x14ac:dyDescent="0.25">
      <c r="A80" s="24"/>
      <c r="B80" s="24"/>
      <c r="C80" s="58"/>
      <c r="D80" s="24"/>
      <c r="E80" s="54"/>
      <c r="F80" s="29"/>
      <c r="G80" s="29"/>
      <c r="H80" s="53">
        <f t="shared" si="5"/>
        <v>0</v>
      </c>
      <c r="I80" s="53">
        <f t="shared" si="10"/>
        <v>0</v>
      </c>
      <c r="J80" s="53">
        <f t="shared" si="6"/>
        <v>0</v>
      </c>
      <c r="K80" s="78"/>
      <c r="L80" s="56">
        <f t="shared" si="8"/>
        <v>-98</v>
      </c>
      <c r="M80" s="58"/>
      <c r="N80" s="57">
        <f t="shared" si="9"/>
        <v>271825</v>
      </c>
    </row>
    <row r="81" spans="1:14" x14ac:dyDescent="0.25">
      <c r="A81" s="24"/>
      <c r="B81" s="24"/>
      <c r="C81" s="58"/>
      <c r="D81" s="24"/>
      <c r="E81" s="54"/>
      <c r="F81" s="29"/>
      <c r="G81" s="29"/>
      <c r="H81" s="53">
        <f t="shared" si="5"/>
        <v>0</v>
      </c>
      <c r="I81" s="53">
        <f t="shared" si="10"/>
        <v>0</v>
      </c>
      <c r="J81" s="53">
        <f t="shared" si="6"/>
        <v>0</v>
      </c>
      <c r="K81" s="78"/>
      <c r="L81" s="56">
        <f t="shared" si="8"/>
        <v>-98</v>
      </c>
      <c r="M81" s="58"/>
      <c r="N81" s="57">
        <f t="shared" si="9"/>
        <v>271825</v>
      </c>
    </row>
    <row r="82" spans="1:14" x14ac:dyDescent="0.25">
      <c r="A82" s="24"/>
      <c r="B82" s="24"/>
      <c r="C82" s="58"/>
      <c r="D82" s="24"/>
      <c r="E82" s="54"/>
      <c r="F82" s="29"/>
      <c r="G82" s="29"/>
      <c r="H82" s="53">
        <f t="shared" si="5"/>
        <v>0</v>
      </c>
      <c r="I82" s="53">
        <f t="shared" si="10"/>
        <v>0</v>
      </c>
      <c r="J82" s="53">
        <f t="shared" si="6"/>
        <v>0</v>
      </c>
      <c r="K82" s="78"/>
      <c r="L82" s="56">
        <f t="shared" si="8"/>
        <v>-98</v>
      </c>
      <c r="M82" s="58"/>
      <c r="N82" s="57">
        <f t="shared" si="9"/>
        <v>271825</v>
      </c>
    </row>
    <row r="83" spans="1:14" x14ac:dyDescent="0.25">
      <c r="A83" s="24"/>
      <c r="B83" s="24"/>
      <c r="C83" s="58"/>
      <c r="D83" s="24"/>
      <c r="E83" s="54"/>
      <c r="F83" s="29"/>
      <c r="G83" s="29"/>
      <c r="H83" s="24"/>
      <c r="I83" s="53">
        <f t="shared" si="10"/>
        <v>0</v>
      </c>
      <c r="J83" s="53">
        <f t="shared" si="6"/>
        <v>0</v>
      </c>
      <c r="K83" s="78"/>
      <c r="L83" s="24"/>
      <c r="M83" s="58"/>
      <c r="N83" s="57">
        <f t="shared" si="9"/>
        <v>271825</v>
      </c>
    </row>
    <row r="84" spans="1:14" x14ac:dyDescent="0.25">
      <c r="A84" s="24"/>
      <c r="B84" s="24"/>
      <c r="C84" s="58"/>
      <c r="D84" s="24"/>
      <c r="E84" s="54"/>
      <c r="F84" s="29"/>
      <c r="G84" s="29"/>
      <c r="H84" s="24"/>
      <c r="I84" s="53">
        <f t="shared" si="10"/>
        <v>0</v>
      </c>
      <c r="J84" s="53">
        <f t="shared" si="6"/>
        <v>0</v>
      </c>
      <c r="K84" s="78"/>
      <c r="L84" s="24"/>
      <c r="M84" s="58"/>
      <c r="N84" s="57">
        <f t="shared" si="9"/>
        <v>271825</v>
      </c>
    </row>
    <row r="85" spans="1:14" x14ac:dyDescent="0.25">
      <c r="A85" s="24"/>
      <c r="B85" s="24"/>
      <c r="C85" s="58"/>
      <c r="D85" s="24"/>
      <c r="E85" s="24"/>
      <c r="F85" s="29"/>
      <c r="G85" s="29"/>
      <c r="H85" s="24"/>
      <c r="I85" s="53">
        <f t="shared" si="10"/>
        <v>0</v>
      </c>
      <c r="J85" s="53">
        <f t="shared" si="6"/>
        <v>0</v>
      </c>
      <c r="K85" s="24"/>
      <c r="L85" s="24"/>
      <c r="M85" s="58"/>
      <c r="N85" s="57">
        <f t="shared" si="9"/>
        <v>271825</v>
      </c>
    </row>
    <row r="86" spans="1:14" x14ac:dyDescent="0.25">
      <c r="A86" s="24"/>
      <c r="B86" s="24"/>
      <c r="C86" s="58"/>
      <c r="D86" s="24"/>
      <c r="E86" s="24"/>
      <c r="F86" s="29"/>
      <c r="G86" s="29"/>
      <c r="H86" s="24"/>
      <c r="I86" s="53">
        <f t="shared" si="10"/>
        <v>0</v>
      </c>
      <c r="J86" s="53">
        <f t="shared" si="6"/>
        <v>0</v>
      </c>
      <c r="K86" s="24"/>
      <c r="L86" s="24"/>
      <c r="M86" s="58"/>
      <c r="N86" s="57">
        <f t="shared" si="9"/>
        <v>271825</v>
      </c>
    </row>
    <row r="87" spans="1:14" x14ac:dyDescent="0.25">
      <c r="A87" s="24"/>
      <c r="B87" s="24"/>
      <c r="C87" s="58"/>
      <c r="D87" s="24"/>
      <c r="E87" s="24"/>
      <c r="F87" s="24"/>
      <c r="G87" s="24"/>
      <c r="H87" s="24"/>
      <c r="I87" s="53">
        <f t="shared" si="10"/>
        <v>0</v>
      </c>
      <c r="J87" s="53">
        <f t="shared" si="6"/>
        <v>0</v>
      </c>
      <c r="K87" s="24"/>
      <c r="L87" s="24"/>
      <c r="M87" s="58"/>
      <c r="N87" s="57">
        <f t="shared" si="9"/>
        <v>271825</v>
      </c>
    </row>
    <row r="88" spans="1:14" x14ac:dyDescent="0.25">
      <c r="A88" s="24"/>
      <c r="B88" s="24"/>
      <c r="C88" s="24"/>
      <c r="D88" s="24"/>
      <c r="E88" s="24"/>
      <c r="F88" s="24"/>
      <c r="G88" s="24"/>
      <c r="H88" s="24"/>
      <c r="I88" s="53">
        <f t="shared" si="10"/>
        <v>0</v>
      </c>
      <c r="J88" s="53">
        <f t="shared" si="6"/>
        <v>0</v>
      </c>
      <c r="K88" s="24"/>
      <c r="L88" s="24"/>
      <c r="M88" s="24"/>
      <c r="N88" s="57">
        <f t="shared" si="9"/>
        <v>271825</v>
      </c>
    </row>
    <row r="89" spans="1:14" x14ac:dyDescent="0.25">
      <c r="A89" s="24"/>
      <c r="B89" s="24"/>
      <c r="C89" s="24"/>
      <c r="D89" s="24"/>
      <c r="E89" s="24"/>
      <c r="F89" s="24"/>
      <c r="G89" s="24"/>
      <c r="H89" s="24"/>
      <c r="I89" s="53">
        <f t="shared" si="10"/>
        <v>0</v>
      </c>
      <c r="J89" s="53">
        <f t="shared" si="6"/>
        <v>0</v>
      </c>
      <c r="K89" s="24"/>
      <c r="L89" s="24"/>
      <c r="M89" s="24"/>
      <c r="N89" s="57">
        <f t="shared" si="9"/>
        <v>271825</v>
      </c>
    </row>
    <row r="90" spans="1:14" x14ac:dyDescent="0.25">
      <c r="A90" s="24"/>
      <c r="B90" s="24"/>
      <c r="C90" s="24"/>
      <c r="D90" s="24"/>
      <c r="E90" s="24"/>
      <c r="F90" s="24"/>
      <c r="G90" s="24"/>
      <c r="H90" s="24"/>
      <c r="I90" s="53">
        <f t="shared" si="10"/>
        <v>0</v>
      </c>
      <c r="J90" s="53">
        <f t="shared" si="6"/>
        <v>0</v>
      </c>
      <c r="K90" s="24"/>
      <c r="L90" s="24"/>
      <c r="M90" s="24"/>
      <c r="N90" s="57">
        <f t="shared" si="9"/>
        <v>271825</v>
      </c>
    </row>
    <row r="91" spans="1:14" x14ac:dyDescent="0.25">
      <c r="A91" s="24"/>
      <c r="B91" s="24"/>
      <c r="C91" s="24"/>
      <c r="D91" s="24"/>
      <c r="E91" s="24"/>
      <c r="F91" s="24"/>
      <c r="G91" s="24"/>
      <c r="H91" s="24"/>
      <c r="I91" s="53">
        <f t="shared" si="10"/>
        <v>0</v>
      </c>
      <c r="J91" s="53">
        <f t="shared" si="6"/>
        <v>0</v>
      </c>
      <c r="K91" s="24"/>
      <c r="L91" s="24"/>
      <c r="M91" s="24"/>
      <c r="N91" s="57">
        <f t="shared" si="9"/>
        <v>271825</v>
      </c>
    </row>
    <row r="92" spans="1:14" x14ac:dyDescent="0.25">
      <c r="A92" s="24"/>
      <c r="B92" s="24"/>
      <c r="C92" s="24"/>
      <c r="D92" s="24"/>
      <c r="E92" s="24"/>
      <c r="F92" s="24"/>
      <c r="G92" s="24"/>
      <c r="H92" s="24"/>
      <c r="I92" s="53">
        <f t="shared" si="10"/>
        <v>0</v>
      </c>
      <c r="J92" s="53">
        <f t="shared" si="6"/>
        <v>0</v>
      </c>
      <c r="K92" s="24"/>
      <c r="L92" s="24"/>
      <c r="M92" s="24"/>
      <c r="N92" s="57">
        <f t="shared" si="9"/>
        <v>271825</v>
      </c>
    </row>
    <row r="93" spans="1:14" x14ac:dyDescent="0.25">
      <c r="A93" s="24"/>
      <c r="B93" s="24"/>
      <c r="C93" s="24"/>
      <c r="D93" s="24"/>
      <c r="E93" s="24"/>
      <c r="F93" s="24"/>
      <c r="G93" s="24"/>
      <c r="H93" s="24"/>
      <c r="I93" s="53">
        <f t="shared" si="10"/>
        <v>0</v>
      </c>
      <c r="J93" s="24"/>
      <c r="K93" s="24"/>
      <c r="L93" s="24"/>
      <c r="M93" s="24"/>
      <c r="N93" s="57">
        <f t="shared" si="9"/>
        <v>271825</v>
      </c>
    </row>
    <row r="94" spans="1:14" x14ac:dyDescent="0.25">
      <c r="A94" s="24"/>
      <c r="B94" s="24"/>
      <c r="C94" s="24"/>
      <c r="D94" s="24"/>
      <c r="E94" s="24"/>
      <c r="F94" s="24"/>
      <c r="G94" s="24"/>
      <c r="H94" s="24"/>
      <c r="I94" s="53">
        <f t="shared" si="7"/>
        <v>0</v>
      </c>
      <c r="J94" s="24"/>
      <c r="K94" s="24"/>
      <c r="L94" s="24"/>
      <c r="M94" s="24"/>
      <c r="N94" s="57">
        <f t="shared" si="9"/>
        <v>271825</v>
      </c>
    </row>
    <row r="95" spans="1:14" x14ac:dyDescent="0.25">
      <c r="A95" s="24"/>
      <c r="B95" s="24"/>
      <c r="C95" s="24"/>
      <c r="D95" s="24"/>
      <c r="E95" s="24"/>
      <c r="F95" s="24"/>
      <c r="G95" s="24"/>
      <c r="H95" s="24"/>
      <c r="I95" s="53">
        <f t="shared" si="7"/>
        <v>0</v>
      </c>
      <c r="J95" s="24"/>
      <c r="K95" s="24"/>
      <c r="L95" s="24"/>
      <c r="M95" s="24"/>
      <c r="N95" s="57">
        <f t="shared" si="9"/>
        <v>271825</v>
      </c>
    </row>
    <row r="96" spans="1:14" x14ac:dyDescent="0.25">
      <c r="A96" s="24"/>
      <c r="B96" s="24"/>
      <c r="C96" s="24"/>
      <c r="D96" s="24"/>
      <c r="E96" s="24"/>
      <c r="F96" s="24"/>
      <c r="G96" s="24"/>
      <c r="H96" s="24"/>
      <c r="I96" s="53">
        <f t="shared" si="7"/>
        <v>0</v>
      </c>
      <c r="J96" s="24"/>
      <c r="K96" s="24"/>
      <c r="L96" s="24"/>
      <c r="M96" s="24"/>
      <c r="N96" s="57">
        <f t="shared" si="9"/>
        <v>271825</v>
      </c>
    </row>
    <row r="97" spans="1:14" x14ac:dyDescent="0.25">
      <c r="A97" s="24"/>
      <c r="B97" s="24"/>
      <c r="C97" s="24"/>
      <c r="D97" s="24"/>
      <c r="E97" s="24"/>
      <c r="F97" s="24"/>
      <c r="G97" s="24"/>
      <c r="H97" s="24"/>
      <c r="I97" s="53">
        <f t="shared" si="7"/>
        <v>0</v>
      </c>
      <c r="J97" s="24"/>
      <c r="K97" s="24"/>
      <c r="L97" s="24"/>
      <c r="M97" s="24"/>
      <c r="N97" s="57">
        <f t="shared" si="9"/>
        <v>271825</v>
      </c>
    </row>
    <row r="98" spans="1:14" x14ac:dyDescent="0.25">
      <c r="A98" s="24"/>
      <c r="B98" s="24"/>
      <c r="C98" s="24"/>
      <c r="D98" s="24"/>
      <c r="E98" s="24"/>
      <c r="F98" s="24"/>
      <c r="G98" s="24"/>
      <c r="H98" s="24"/>
      <c r="I98" s="53">
        <f t="shared" si="7"/>
        <v>0</v>
      </c>
      <c r="J98" s="24"/>
      <c r="K98" s="24"/>
      <c r="L98" s="24"/>
      <c r="M98" s="24"/>
      <c r="N98" s="57">
        <f t="shared" si="9"/>
        <v>271825</v>
      </c>
    </row>
    <row r="99" spans="1:14" x14ac:dyDescent="0.25">
      <c r="A99" s="24"/>
      <c r="B99" s="24"/>
      <c r="C99" s="24"/>
      <c r="D99" s="24"/>
      <c r="E99" s="24"/>
      <c r="F99" s="24"/>
      <c r="G99" s="24"/>
      <c r="H99" s="24"/>
      <c r="I99" s="53">
        <f t="shared" si="7"/>
        <v>0</v>
      </c>
      <c r="J99" s="24"/>
      <c r="K99" s="24"/>
      <c r="L99" s="24"/>
      <c r="M99" s="24"/>
      <c r="N99" s="57">
        <f t="shared" si="9"/>
        <v>271825</v>
      </c>
    </row>
    <row r="100" spans="1:14" x14ac:dyDescent="0.25">
      <c r="A100" s="24"/>
      <c r="B100" s="24"/>
      <c r="C100" s="24"/>
      <c r="D100" s="24"/>
      <c r="E100" s="24"/>
      <c r="F100" s="24"/>
      <c r="G100" s="24"/>
      <c r="H100" s="24"/>
      <c r="I100" s="53">
        <f t="shared" si="7"/>
        <v>0</v>
      </c>
      <c r="J100" s="24"/>
      <c r="K100" s="24"/>
      <c r="L100" s="24"/>
      <c r="M100" s="24"/>
      <c r="N100" s="57">
        <f t="shared" si="9"/>
        <v>271825</v>
      </c>
    </row>
    <row r="101" spans="1:14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57">
        <f t="shared" si="9"/>
        <v>271825</v>
      </c>
    </row>
    <row r="102" spans="1:14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57">
        <f t="shared" si="9"/>
        <v>271825</v>
      </c>
    </row>
    <row r="103" spans="1:14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57">
        <f t="shared" si="9"/>
        <v>271825</v>
      </c>
    </row>
    <row r="104" spans="1:14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57">
        <f t="shared" si="9"/>
        <v>271825</v>
      </c>
    </row>
    <row r="105" spans="1:14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mergeCells count="3">
    <mergeCell ref="A1:N1"/>
    <mergeCell ref="B2:D2"/>
    <mergeCell ref="F2:J2"/>
  </mergeCells>
  <pageMargins left="0.3" right="0.56000000000000005" top="0.46" bottom="0.48" header="0.31" footer="0.31496062992125984"/>
  <pageSetup paperSize="9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43"/>
  <sheetViews>
    <sheetView topLeftCell="A4" workbookViewId="0">
      <selection activeCell="B12" sqref="B12"/>
    </sheetView>
  </sheetViews>
  <sheetFormatPr baseColWidth="10" defaultRowHeight="15" x14ac:dyDescent="0.25"/>
  <cols>
    <col min="1" max="1" width="11.42578125" customWidth="1"/>
    <col min="3" max="3" width="11.7109375" bestFit="1" customWidth="1"/>
    <col min="4" max="4" width="8" customWidth="1"/>
    <col min="5" max="5" width="2" customWidth="1"/>
    <col min="6" max="6" width="7.85546875" customWidth="1"/>
    <col min="11" max="11" width="1.7109375" style="16" customWidth="1"/>
    <col min="14" max="14" width="12.5703125" customWidth="1"/>
    <col min="15" max="15" width="2.28515625" style="25" customWidth="1"/>
    <col min="18" max="18" width="12.85546875" bestFit="1" customWidth="1"/>
  </cols>
  <sheetData>
    <row r="1" spans="1:19" ht="18.75" x14ac:dyDescent="0.3">
      <c r="A1" s="137" t="s">
        <v>14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9" ht="21" x14ac:dyDescent="0.35">
      <c r="A2" s="1"/>
      <c r="B2" s="144" t="s">
        <v>1</v>
      </c>
      <c r="C2" s="144"/>
      <c r="D2" s="144"/>
      <c r="E2" s="12"/>
      <c r="F2" s="141" t="s">
        <v>2</v>
      </c>
      <c r="G2" s="141"/>
      <c r="H2" s="141"/>
      <c r="I2" s="141"/>
      <c r="J2" s="141"/>
      <c r="K2" s="14"/>
      <c r="L2" s="23" t="s">
        <v>3</v>
      </c>
      <c r="M2" s="21"/>
      <c r="N2" s="22" t="s">
        <v>3</v>
      </c>
    </row>
    <row r="3" spans="1:19" x14ac:dyDescent="0.25">
      <c r="A3" s="9" t="s">
        <v>4</v>
      </c>
      <c r="B3" s="3" t="s">
        <v>5</v>
      </c>
      <c r="C3" s="1" t="s">
        <v>1</v>
      </c>
      <c r="D3" s="1" t="s">
        <v>6</v>
      </c>
      <c r="E3" s="10"/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15"/>
      <c r="L3" s="2" t="s">
        <v>6</v>
      </c>
      <c r="M3" s="4" t="s">
        <v>12</v>
      </c>
      <c r="N3" s="17" t="s">
        <v>1</v>
      </c>
    </row>
    <row r="4" spans="1:19" x14ac:dyDescent="0.25">
      <c r="A4" s="5">
        <v>42522</v>
      </c>
      <c r="B4" s="1" t="s">
        <v>13</v>
      </c>
      <c r="C4" s="6">
        <v>1000000</v>
      </c>
      <c r="D4" s="6">
        <v>25</v>
      </c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L4" s="8">
        <f>D4-F4</f>
        <v>25</v>
      </c>
      <c r="M4" s="6"/>
      <c r="N4" s="7">
        <f>C4-J4+M4</f>
        <v>1000000</v>
      </c>
    </row>
    <row r="5" spans="1:19" x14ac:dyDescent="0.25">
      <c r="A5" s="5">
        <v>42529</v>
      </c>
      <c r="B5" s="1" t="s">
        <v>2</v>
      </c>
      <c r="C5" s="6"/>
      <c r="D5" s="6"/>
      <c r="E5" s="13"/>
      <c r="F5" s="2">
        <v>6</v>
      </c>
      <c r="G5" s="2">
        <v>369</v>
      </c>
      <c r="H5" s="6">
        <f t="shared" ref="H5:H9" si="0">G5*1000</f>
        <v>369000</v>
      </c>
      <c r="I5" s="6">
        <f>G5*30</f>
        <v>11070</v>
      </c>
      <c r="J5" s="6">
        <f t="shared" ref="J5:J33" si="1">H5+I5</f>
        <v>380070</v>
      </c>
      <c r="L5" s="8">
        <f>L4+D5-F5</f>
        <v>19</v>
      </c>
      <c r="M5" s="6"/>
      <c r="N5" s="7">
        <f>N4+C5-J5+M5</f>
        <v>619930</v>
      </c>
    </row>
    <row r="6" spans="1:19" x14ac:dyDescent="0.25">
      <c r="A6" s="5">
        <v>42529</v>
      </c>
      <c r="B6" s="1" t="s">
        <v>2</v>
      </c>
      <c r="C6" s="6"/>
      <c r="D6" s="6"/>
      <c r="E6" s="13"/>
      <c r="F6" s="2">
        <v>1</v>
      </c>
      <c r="G6" s="2">
        <v>21</v>
      </c>
      <c r="H6" s="6">
        <f t="shared" si="0"/>
        <v>21000</v>
      </c>
      <c r="I6" s="6">
        <f t="shared" ref="I6:I9" si="2">G6*30</f>
        <v>630</v>
      </c>
      <c r="J6" s="6">
        <f t="shared" si="1"/>
        <v>21630</v>
      </c>
      <c r="L6" s="8">
        <f t="shared" ref="L6:L21" si="3">L5+D6-F6</f>
        <v>18</v>
      </c>
      <c r="M6" s="6"/>
      <c r="N6" s="7">
        <f t="shared" ref="N6:N20" si="4">N5+C6-J6+M6</f>
        <v>598300</v>
      </c>
    </row>
    <row r="7" spans="1:19" x14ac:dyDescent="0.25">
      <c r="A7" s="5">
        <v>42540</v>
      </c>
      <c r="B7" s="1" t="s">
        <v>2</v>
      </c>
      <c r="C7" s="6"/>
      <c r="D7" s="6"/>
      <c r="E7" s="13"/>
      <c r="F7" s="2">
        <v>6</v>
      </c>
      <c r="G7" s="2">
        <v>403</v>
      </c>
      <c r="H7" s="6">
        <f t="shared" si="0"/>
        <v>403000</v>
      </c>
      <c r="I7" s="6">
        <f t="shared" si="2"/>
        <v>12090</v>
      </c>
      <c r="J7" s="6">
        <f t="shared" si="1"/>
        <v>415090</v>
      </c>
      <c r="L7" s="8">
        <f t="shared" si="3"/>
        <v>12</v>
      </c>
      <c r="M7" s="6"/>
      <c r="N7" s="7">
        <f t="shared" si="4"/>
        <v>183210</v>
      </c>
    </row>
    <row r="8" spans="1:19" x14ac:dyDescent="0.25">
      <c r="A8" s="5">
        <v>42622</v>
      </c>
      <c r="B8" s="1" t="s">
        <v>67</v>
      </c>
      <c r="C8" s="6">
        <v>-183210</v>
      </c>
      <c r="D8" s="6"/>
      <c r="E8" s="13"/>
      <c r="F8" s="2"/>
      <c r="G8" s="2"/>
      <c r="H8" s="6">
        <f t="shared" si="0"/>
        <v>0</v>
      </c>
      <c r="I8" s="6">
        <f t="shared" si="2"/>
        <v>0</v>
      </c>
      <c r="J8" s="6">
        <f t="shared" si="1"/>
        <v>0</v>
      </c>
      <c r="L8" s="8">
        <f t="shared" si="3"/>
        <v>12</v>
      </c>
      <c r="M8" s="6"/>
      <c r="N8" s="7">
        <f t="shared" si="4"/>
        <v>0</v>
      </c>
    </row>
    <row r="9" spans="1:19" x14ac:dyDescent="0.25">
      <c r="A9" s="5">
        <v>42637</v>
      </c>
      <c r="B9" s="1" t="s">
        <v>13</v>
      </c>
      <c r="C9" s="6">
        <v>1000000</v>
      </c>
      <c r="D9" s="6"/>
      <c r="E9" s="13"/>
      <c r="F9" s="2"/>
      <c r="G9" s="2"/>
      <c r="H9" s="6">
        <f t="shared" si="0"/>
        <v>0</v>
      </c>
      <c r="I9" s="6">
        <f t="shared" si="2"/>
        <v>0</v>
      </c>
      <c r="J9" s="6">
        <f t="shared" si="1"/>
        <v>0</v>
      </c>
      <c r="L9" s="8">
        <f t="shared" si="3"/>
        <v>12</v>
      </c>
      <c r="M9" s="18"/>
      <c r="N9" s="7">
        <f t="shared" si="4"/>
        <v>1000000</v>
      </c>
      <c r="R9" s="1"/>
    </row>
    <row r="10" spans="1:19" x14ac:dyDescent="0.25">
      <c r="A10" s="5">
        <v>42652</v>
      </c>
      <c r="B10" s="1" t="s">
        <v>2</v>
      </c>
      <c r="C10" s="6"/>
      <c r="D10" s="6"/>
      <c r="E10" s="13"/>
      <c r="F10" s="2">
        <v>10</v>
      </c>
      <c r="G10" s="2">
        <v>693</v>
      </c>
      <c r="H10" s="6">
        <f>G10*1100</f>
        <v>762300</v>
      </c>
      <c r="I10" s="6">
        <f>G10*30</f>
        <v>20790</v>
      </c>
      <c r="J10" s="6">
        <f t="shared" si="1"/>
        <v>783090</v>
      </c>
      <c r="L10" s="8">
        <f t="shared" si="3"/>
        <v>2</v>
      </c>
      <c r="M10" s="6"/>
      <c r="N10" s="7">
        <f t="shared" si="4"/>
        <v>216910</v>
      </c>
      <c r="S10" s="1"/>
    </row>
    <row r="11" spans="1:19" x14ac:dyDescent="0.25">
      <c r="A11" s="5">
        <v>42686</v>
      </c>
      <c r="B11" s="1" t="s">
        <v>138</v>
      </c>
      <c r="C11" s="6">
        <v>476100</v>
      </c>
      <c r="D11" s="6"/>
      <c r="E11" s="13"/>
      <c r="F11" s="2">
        <v>8</v>
      </c>
      <c r="G11" s="91">
        <v>616</v>
      </c>
      <c r="H11" s="6">
        <f t="shared" ref="H11:H24" si="5">G11*1100</f>
        <v>677600</v>
      </c>
      <c r="I11" s="6">
        <f>G11*25</f>
        <v>15400</v>
      </c>
      <c r="J11" s="6">
        <f t="shared" si="1"/>
        <v>693000</v>
      </c>
      <c r="L11" s="8">
        <f t="shared" si="3"/>
        <v>-6</v>
      </c>
      <c r="M11" s="6"/>
      <c r="N11" s="7">
        <f t="shared" si="4"/>
        <v>10</v>
      </c>
    </row>
    <row r="12" spans="1:19" x14ac:dyDescent="0.25">
      <c r="A12" s="5"/>
      <c r="B12" s="1"/>
      <c r="C12" s="6"/>
      <c r="D12" s="6"/>
      <c r="E12" s="13"/>
      <c r="F12" s="2"/>
      <c r="G12" s="2"/>
      <c r="H12" s="6">
        <f t="shared" si="5"/>
        <v>0</v>
      </c>
      <c r="I12" s="6">
        <f t="shared" ref="I12:I37" si="6">G12*30</f>
        <v>0</v>
      </c>
      <c r="J12" s="6">
        <f t="shared" si="1"/>
        <v>0</v>
      </c>
      <c r="L12" s="8">
        <f t="shared" si="3"/>
        <v>-6</v>
      </c>
      <c r="M12" s="6"/>
      <c r="N12" s="7">
        <f t="shared" si="4"/>
        <v>10</v>
      </c>
    </row>
    <row r="13" spans="1:19" x14ac:dyDescent="0.25">
      <c r="A13" s="5"/>
      <c r="B13" s="1"/>
      <c r="C13" s="6"/>
      <c r="D13" s="6"/>
      <c r="E13" s="13"/>
      <c r="F13" s="2"/>
      <c r="G13" s="2"/>
      <c r="H13" s="6">
        <f t="shared" si="5"/>
        <v>0</v>
      </c>
      <c r="I13" s="6">
        <f t="shared" si="6"/>
        <v>0</v>
      </c>
      <c r="J13" s="6">
        <f t="shared" si="1"/>
        <v>0</v>
      </c>
      <c r="L13" s="8">
        <f t="shared" si="3"/>
        <v>-6</v>
      </c>
      <c r="M13" s="6"/>
      <c r="N13" s="7">
        <f t="shared" si="4"/>
        <v>10</v>
      </c>
    </row>
    <row r="14" spans="1:19" x14ac:dyDescent="0.25">
      <c r="A14" s="5"/>
      <c r="B14" s="1"/>
      <c r="C14" s="6"/>
      <c r="D14" s="6"/>
      <c r="E14" s="13"/>
      <c r="F14" s="2"/>
      <c r="G14" s="2"/>
      <c r="H14" s="6">
        <f t="shared" si="5"/>
        <v>0</v>
      </c>
      <c r="I14" s="6">
        <f t="shared" si="6"/>
        <v>0</v>
      </c>
      <c r="J14" s="6">
        <f t="shared" si="1"/>
        <v>0</v>
      </c>
      <c r="L14" s="8">
        <f t="shared" si="3"/>
        <v>-6</v>
      </c>
      <c r="M14" s="6"/>
      <c r="N14" s="7">
        <f t="shared" si="4"/>
        <v>10</v>
      </c>
      <c r="R14" s="18"/>
    </row>
    <row r="15" spans="1:19" x14ac:dyDescent="0.25">
      <c r="A15" s="5"/>
      <c r="B15" s="1"/>
      <c r="C15" s="6"/>
      <c r="D15" s="6"/>
      <c r="E15" s="13"/>
      <c r="F15" s="2"/>
      <c r="G15" s="2"/>
      <c r="H15" s="6">
        <f t="shared" si="5"/>
        <v>0</v>
      </c>
      <c r="I15" s="6">
        <f t="shared" si="6"/>
        <v>0</v>
      </c>
      <c r="J15" s="6">
        <f t="shared" si="1"/>
        <v>0</v>
      </c>
      <c r="L15" s="8">
        <f t="shared" si="3"/>
        <v>-6</v>
      </c>
      <c r="M15" s="6"/>
      <c r="N15" s="7">
        <f t="shared" si="4"/>
        <v>10</v>
      </c>
    </row>
    <row r="16" spans="1:19" x14ac:dyDescent="0.25">
      <c r="A16" s="5"/>
      <c r="B16" s="1"/>
      <c r="C16" s="6"/>
      <c r="D16" s="6"/>
      <c r="E16" s="13"/>
      <c r="F16" s="2"/>
      <c r="G16" s="2"/>
      <c r="H16" s="6">
        <f t="shared" si="5"/>
        <v>0</v>
      </c>
      <c r="I16" s="6">
        <f t="shared" si="6"/>
        <v>0</v>
      </c>
      <c r="J16" s="6">
        <f t="shared" si="1"/>
        <v>0</v>
      </c>
      <c r="L16" s="8">
        <f t="shared" si="3"/>
        <v>-6</v>
      </c>
      <c r="M16" s="6"/>
      <c r="N16" s="7">
        <f t="shared" si="4"/>
        <v>10</v>
      </c>
      <c r="R16" s="8"/>
    </row>
    <row r="17" spans="1:14" x14ac:dyDescent="0.25">
      <c r="A17" s="5"/>
      <c r="B17" s="1"/>
      <c r="C17" s="6"/>
      <c r="D17" s="6"/>
      <c r="E17" s="13"/>
      <c r="F17" s="2"/>
      <c r="G17" s="2"/>
      <c r="H17" s="6">
        <f t="shared" si="5"/>
        <v>0</v>
      </c>
      <c r="I17" s="6">
        <f t="shared" si="6"/>
        <v>0</v>
      </c>
      <c r="J17" s="6">
        <f t="shared" si="1"/>
        <v>0</v>
      </c>
      <c r="L17" s="8">
        <f t="shared" si="3"/>
        <v>-6</v>
      </c>
      <c r="M17" s="6"/>
      <c r="N17" s="7">
        <f t="shared" si="4"/>
        <v>10</v>
      </c>
    </row>
    <row r="18" spans="1:14" x14ac:dyDescent="0.25">
      <c r="A18" s="5"/>
      <c r="B18" s="1"/>
      <c r="C18" s="6"/>
      <c r="D18" s="6"/>
      <c r="E18" s="13"/>
      <c r="F18" s="2"/>
      <c r="G18" s="2"/>
      <c r="H18" s="6">
        <f t="shared" si="5"/>
        <v>0</v>
      </c>
      <c r="I18" s="6">
        <f t="shared" si="6"/>
        <v>0</v>
      </c>
      <c r="J18" s="6">
        <f t="shared" si="1"/>
        <v>0</v>
      </c>
      <c r="L18" s="8">
        <f t="shared" si="3"/>
        <v>-6</v>
      </c>
      <c r="M18" s="6"/>
      <c r="N18" s="7">
        <f t="shared" si="4"/>
        <v>10</v>
      </c>
    </row>
    <row r="19" spans="1:14" x14ac:dyDescent="0.25">
      <c r="A19" s="11"/>
      <c r="B19" s="1"/>
      <c r="C19" s="6"/>
      <c r="D19" s="6"/>
      <c r="E19" s="13"/>
      <c r="F19" s="2"/>
      <c r="G19" s="2"/>
      <c r="H19" s="6">
        <f t="shared" si="5"/>
        <v>0</v>
      </c>
      <c r="I19" s="6">
        <f t="shared" si="6"/>
        <v>0</v>
      </c>
      <c r="J19" s="6">
        <f t="shared" si="1"/>
        <v>0</v>
      </c>
      <c r="L19" s="8">
        <f t="shared" si="3"/>
        <v>-6</v>
      </c>
      <c r="M19" s="6"/>
      <c r="N19" s="7">
        <f t="shared" si="4"/>
        <v>10</v>
      </c>
    </row>
    <row r="20" spans="1:14" x14ac:dyDescent="0.25">
      <c r="A20" s="5"/>
      <c r="B20" s="1"/>
      <c r="C20" s="6"/>
      <c r="D20" s="6"/>
      <c r="E20" s="13"/>
      <c r="F20" s="2"/>
      <c r="G20" s="2"/>
      <c r="H20" s="6">
        <f t="shared" si="5"/>
        <v>0</v>
      </c>
      <c r="I20" s="6">
        <f t="shared" si="6"/>
        <v>0</v>
      </c>
      <c r="J20" s="6">
        <f t="shared" si="1"/>
        <v>0</v>
      </c>
      <c r="L20" s="8">
        <f t="shared" si="3"/>
        <v>-6</v>
      </c>
      <c r="M20" s="6"/>
      <c r="N20" s="7">
        <f t="shared" si="4"/>
        <v>10</v>
      </c>
    </row>
    <row r="21" spans="1:14" x14ac:dyDescent="0.25">
      <c r="E21" s="13"/>
      <c r="H21" s="6">
        <f t="shared" si="5"/>
        <v>0</v>
      </c>
      <c r="I21" s="6">
        <f t="shared" si="6"/>
        <v>0</v>
      </c>
      <c r="J21" s="6">
        <f t="shared" si="1"/>
        <v>0</v>
      </c>
      <c r="L21" s="8">
        <f t="shared" si="3"/>
        <v>-6</v>
      </c>
    </row>
    <row r="22" spans="1:14" x14ac:dyDescent="0.25">
      <c r="E22" s="13"/>
      <c r="H22" s="6">
        <f t="shared" si="5"/>
        <v>0</v>
      </c>
      <c r="I22" s="6">
        <f t="shared" si="6"/>
        <v>0</v>
      </c>
      <c r="J22" s="6">
        <f t="shared" si="1"/>
        <v>0</v>
      </c>
    </row>
    <row r="23" spans="1:14" x14ac:dyDescent="0.25">
      <c r="E23" s="13"/>
      <c r="H23" s="6">
        <f t="shared" si="5"/>
        <v>0</v>
      </c>
      <c r="I23" s="6">
        <f t="shared" si="6"/>
        <v>0</v>
      </c>
      <c r="J23" s="6">
        <f t="shared" si="1"/>
        <v>0</v>
      </c>
    </row>
    <row r="24" spans="1:14" x14ac:dyDescent="0.25">
      <c r="E24" s="13"/>
      <c r="H24" s="6">
        <f t="shared" si="5"/>
        <v>0</v>
      </c>
      <c r="I24" s="6">
        <f t="shared" si="6"/>
        <v>0</v>
      </c>
      <c r="J24" s="6">
        <f t="shared" si="1"/>
        <v>0</v>
      </c>
    </row>
    <row r="25" spans="1:14" x14ac:dyDescent="0.25">
      <c r="E25" s="13"/>
      <c r="I25" s="6">
        <f t="shared" si="6"/>
        <v>0</v>
      </c>
      <c r="J25" s="6">
        <f t="shared" si="1"/>
        <v>0</v>
      </c>
    </row>
    <row r="26" spans="1:14" x14ac:dyDescent="0.25">
      <c r="E26" s="13"/>
      <c r="I26" s="6">
        <f t="shared" si="6"/>
        <v>0</v>
      </c>
      <c r="J26" s="6">
        <f t="shared" si="1"/>
        <v>0</v>
      </c>
    </row>
    <row r="27" spans="1:14" x14ac:dyDescent="0.25">
      <c r="E27" s="13"/>
      <c r="I27" s="6">
        <f t="shared" si="6"/>
        <v>0</v>
      </c>
      <c r="J27" s="6">
        <f t="shared" si="1"/>
        <v>0</v>
      </c>
    </row>
    <row r="28" spans="1:14" x14ac:dyDescent="0.25">
      <c r="E28" s="13"/>
      <c r="I28" s="6">
        <f t="shared" si="6"/>
        <v>0</v>
      </c>
      <c r="J28" s="6">
        <f t="shared" si="1"/>
        <v>0</v>
      </c>
    </row>
    <row r="29" spans="1:14" x14ac:dyDescent="0.25">
      <c r="E29" s="13"/>
      <c r="I29" s="6">
        <f t="shared" si="6"/>
        <v>0</v>
      </c>
      <c r="J29" s="6">
        <f t="shared" si="1"/>
        <v>0</v>
      </c>
    </row>
    <row r="30" spans="1:14" x14ac:dyDescent="0.25">
      <c r="E30" s="13"/>
      <c r="I30" s="6">
        <f t="shared" si="6"/>
        <v>0</v>
      </c>
      <c r="J30" s="6">
        <f t="shared" si="1"/>
        <v>0</v>
      </c>
    </row>
    <row r="31" spans="1:14" x14ac:dyDescent="0.25">
      <c r="E31" s="13"/>
      <c r="I31" s="6">
        <f t="shared" si="6"/>
        <v>0</v>
      </c>
      <c r="J31" s="6">
        <f t="shared" si="1"/>
        <v>0</v>
      </c>
    </row>
    <row r="32" spans="1:14" x14ac:dyDescent="0.25">
      <c r="E32" s="13"/>
      <c r="I32" s="6">
        <f t="shared" si="6"/>
        <v>0</v>
      </c>
      <c r="J32" s="6">
        <f t="shared" si="1"/>
        <v>0</v>
      </c>
    </row>
    <row r="33" spans="5:10" x14ac:dyDescent="0.25">
      <c r="E33" s="13"/>
      <c r="I33" s="6">
        <f t="shared" si="6"/>
        <v>0</v>
      </c>
      <c r="J33" s="6">
        <f t="shared" si="1"/>
        <v>0</v>
      </c>
    </row>
    <row r="34" spans="5:10" x14ac:dyDescent="0.25">
      <c r="E34" s="13"/>
      <c r="I34" s="6">
        <f t="shared" si="6"/>
        <v>0</v>
      </c>
    </row>
    <row r="35" spans="5:10" x14ac:dyDescent="0.25">
      <c r="E35" s="13"/>
      <c r="I35" s="6">
        <f t="shared" si="6"/>
        <v>0</v>
      </c>
    </row>
    <row r="36" spans="5:10" x14ac:dyDescent="0.25">
      <c r="E36" s="13"/>
      <c r="I36" s="6">
        <f t="shared" si="6"/>
        <v>0</v>
      </c>
    </row>
    <row r="37" spans="5:10" x14ac:dyDescent="0.25">
      <c r="E37" s="13"/>
      <c r="I37" s="6">
        <f t="shared" si="6"/>
        <v>0</v>
      </c>
    </row>
    <row r="38" spans="5:10" x14ac:dyDescent="0.25">
      <c r="E38" s="13"/>
    </row>
    <row r="39" spans="5:10" x14ac:dyDescent="0.25">
      <c r="E39" s="13"/>
    </row>
    <row r="40" spans="5:10" x14ac:dyDescent="0.25">
      <c r="E40" s="13"/>
    </row>
    <row r="41" spans="5:10" x14ac:dyDescent="0.25">
      <c r="E41" s="13"/>
    </row>
    <row r="42" spans="5:10" x14ac:dyDescent="0.25">
      <c r="E42" s="13"/>
    </row>
    <row r="43" spans="5:10" x14ac:dyDescent="0.25">
      <c r="E43" s="13"/>
    </row>
  </sheetData>
  <mergeCells count="3">
    <mergeCell ref="A1:N1"/>
    <mergeCell ref="B2:D2"/>
    <mergeCell ref="F2:J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122"/>
  <sheetViews>
    <sheetView topLeftCell="A92" workbookViewId="0">
      <selection activeCell="C110" sqref="C110"/>
    </sheetView>
  </sheetViews>
  <sheetFormatPr baseColWidth="10" defaultRowHeight="15" x14ac:dyDescent="0.25"/>
  <cols>
    <col min="1" max="1" width="8.5703125" customWidth="1"/>
    <col min="2" max="2" width="21.85546875" customWidth="1"/>
    <col min="3" max="3" width="12.7109375" customWidth="1"/>
    <col min="4" max="4" width="7.140625" customWidth="1"/>
    <col min="5" max="5" width="2.5703125" style="125" customWidth="1"/>
    <col min="6" max="6" width="6.85546875" bestFit="1" customWidth="1"/>
    <col min="7" max="7" width="9.28515625" bestFit="1" customWidth="1"/>
    <col min="8" max="8" width="12.7109375" bestFit="1" customWidth="1"/>
    <col min="10" max="10" width="12.42578125" bestFit="1" customWidth="1"/>
    <col min="11" max="11" width="2.5703125" style="125" customWidth="1"/>
    <col min="12" max="12" width="8.28515625" customWidth="1"/>
    <col min="13" max="13" width="9" customWidth="1"/>
    <col min="14" max="14" width="12.7109375" bestFit="1" customWidth="1"/>
    <col min="15" max="15" width="14.28515625" bestFit="1" customWidth="1"/>
    <col min="16" max="16" width="11.5703125" bestFit="1" customWidth="1"/>
    <col min="17" max="17" width="11.85546875" bestFit="1" customWidth="1"/>
    <col min="30" max="30" width="14.28515625" bestFit="1" customWidth="1"/>
  </cols>
  <sheetData>
    <row r="1" spans="1:15" x14ac:dyDescent="0.25">
      <c r="A1" s="145" t="s">
        <v>16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5" x14ac:dyDescent="0.25">
      <c r="A2" s="106"/>
      <c r="B2" s="146" t="s">
        <v>1</v>
      </c>
      <c r="C2" s="146"/>
      <c r="D2" s="146"/>
      <c r="E2" s="123"/>
      <c r="F2" s="147" t="s">
        <v>2</v>
      </c>
      <c r="G2" s="147"/>
      <c r="H2" s="147"/>
      <c r="I2" s="147"/>
      <c r="J2" s="147"/>
      <c r="K2" s="123"/>
      <c r="L2" s="107" t="s">
        <v>3</v>
      </c>
      <c r="M2" s="108"/>
      <c r="N2" s="109" t="s">
        <v>3</v>
      </c>
    </row>
    <row r="3" spans="1:15" x14ac:dyDescent="0.25">
      <c r="A3" s="107" t="s">
        <v>4</v>
      </c>
      <c r="B3" s="108" t="s">
        <v>5</v>
      </c>
      <c r="C3" s="106" t="s">
        <v>1</v>
      </c>
      <c r="D3" s="106" t="s">
        <v>6</v>
      </c>
      <c r="E3" s="122"/>
      <c r="F3" s="106" t="s">
        <v>7</v>
      </c>
      <c r="G3" s="106" t="s">
        <v>8</v>
      </c>
      <c r="H3" s="106" t="s">
        <v>9</v>
      </c>
      <c r="I3" s="106" t="s">
        <v>10</v>
      </c>
      <c r="J3" s="106" t="s">
        <v>11</v>
      </c>
      <c r="K3" s="122"/>
      <c r="L3" s="110" t="s">
        <v>6</v>
      </c>
      <c r="M3" s="106" t="s">
        <v>12</v>
      </c>
      <c r="N3" s="111" t="s">
        <v>1</v>
      </c>
    </row>
    <row r="4" spans="1:15" x14ac:dyDescent="0.25">
      <c r="A4" s="112">
        <v>42523</v>
      </c>
      <c r="B4" s="106" t="s">
        <v>13</v>
      </c>
      <c r="C4" s="113">
        <v>1500000</v>
      </c>
      <c r="D4" s="113">
        <v>25</v>
      </c>
      <c r="E4" s="122"/>
      <c r="F4" s="110"/>
      <c r="G4" s="110"/>
      <c r="H4" s="113">
        <f>G4*1000</f>
        <v>0</v>
      </c>
      <c r="I4" s="113">
        <f>G4*25</f>
        <v>0</v>
      </c>
      <c r="J4" s="113">
        <f>H4+I4</f>
        <v>0</v>
      </c>
      <c r="K4" s="122"/>
      <c r="L4" s="114">
        <f>D4-F4</f>
        <v>25</v>
      </c>
      <c r="M4" s="113"/>
      <c r="N4" s="115">
        <f>C4-J4+M4</f>
        <v>1500000</v>
      </c>
      <c r="O4" s="1"/>
    </row>
    <row r="5" spans="1:15" x14ac:dyDescent="0.25">
      <c r="A5" s="112">
        <v>42525</v>
      </c>
      <c r="B5" s="106" t="s">
        <v>13</v>
      </c>
      <c r="C5" s="113">
        <v>500000</v>
      </c>
      <c r="D5" s="113"/>
      <c r="E5" s="122"/>
      <c r="F5" s="110"/>
      <c r="G5" s="116"/>
      <c r="H5" s="113">
        <f t="shared" ref="H5:H49" si="0">G5*1000</f>
        <v>0</v>
      </c>
      <c r="I5" s="113">
        <f t="shared" ref="I5:I59" si="1">G5*25</f>
        <v>0</v>
      </c>
      <c r="J5" s="113">
        <f t="shared" ref="J5:J68" si="2">H5+I5</f>
        <v>0</v>
      </c>
      <c r="K5" s="122"/>
      <c r="L5" s="114">
        <f>L4+D5-F5</f>
        <v>25</v>
      </c>
      <c r="M5" s="113"/>
      <c r="N5" s="115">
        <f>N4+C5-J5+M5</f>
        <v>2000000</v>
      </c>
    </row>
    <row r="6" spans="1:15" x14ac:dyDescent="0.25">
      <c r="A6" s="112">
        <v>42527</v>
      </c>
      <c r="B6" s="106" t="s">
        <v>2</v>
      </c>
      <c r="C6" s="113"/>
      <c r="D6" s="113">
        <v>25</v>
      </c>
      <c r="E6" s="122"/>
      <c r="F6" s="110">
        <v>25</v>
      </c>
      <c r="G6" s="116">
        <v>1868</v>
      </c>
      <c r="H6" s="113">
        <f t="shared" si="0"/>
        <v>1868000</v>
      </c>
      <c r="I6" s="113">
        <f t="shared" si="1"/>
        <v>46700</v>
      </c>
      <c r="J6" s="113">
        <f t="shared" si="2"/>
        <v>1914700</v>
      </c>
      <c r="K6" s="122"/>
      <c r="L6" s="114">
        <f t="shared" ref="L6:L69" si="3">L5+D6-F6</f>
        <v>25</v>
      </c>
      <c r="M6" s="113">
        <v>9000</v>
      </c>
      <c r="N6" s="115">
        <f t="shared" ref="N6:N69" si="4">N5+C6-J6+M6</f>
        <v>94300</v>
      </c>
    </row>
    <row r="7" spans="1:15" x14ac:dyDescent="0.25">
      <c r="A7" s="112">
        <v>42528</v>
      </c>
      <c r="B7" s="106" t="s">
        <v>13</v>
      </c>
      <c r="C7" s="113">
        <v>700000</v>
      </c>
      <c r="D7" s="113">
        <v>12</v>
      </c>
      <c r="E7" s="122"/>
      <c r="F7" s="110">
        <v>12</v>
      </c>
      <c r="G7" s="116">
        <v>796</v>
      </c>
      <c r="H7" s="113">
        <f t="shared" si="0"/>
        <v>796000</v>
      </c>
      <c r="I7" s="113">
        <f t="shared" si="1"/>
        <v>19900</v>
      </c>
      <c r="J7" s="113">
        <f t="shared" si="2"/>
        <v>815900</v>
      </c>
      <c r="K7" s="122"/>
      <c r="L7" s="114">
        <f t="shared" si="3"/>
        <v>25</v>
      </c>
      <c r="M7" s="113">
        <v>7000</v>
      </c>
      <c r="N7" s="115">
        <f t="shared" si="4"/>
        <v>-14600</v>
      </c>
    </row>
    <row r="8" spans="1:15" x14ac:dyDescent="0.25">
      <c r="A8" s="112">
        <v>42532</v>
      </c>
      <c r="B8" s="106" t="s">
        <v>18</v>
      </c>
      <c r="C8" s="113">
        <v>256100</v>
      </c>
      <c r="D8" s="113">
        <v>6</v>
      </c>
      <c r="E8" s="122"/>
      <c r="F8" s="110">
        <v>6</v>
      </c>
      <c r="G8" s="116">
        <v>444</v>
      </c>
      <c r="H8" s="113">
        <f t="shared" si="0"/>
        <v>444000</v>
      </c>
      <c r="I8" s="113">
        <f t="shared" si="1"/>
        <v>11100</v>
      </c>
      <c r="J8" s="113">
        <f t="shared" si="2"/>
        <v>455100</v>
      </c>
      <c r="K8" s="122"/>
      <c r="L8" s="114">
        <f t="shared" si="3"/>
        <v>25</v>
      </c>
      <c r="M8" s="113"/>
      <c r="N8" s="115">
        <f t="shared" si="4"/>
        <v>-213600</v>
      </c>
    </row>
    <row r="9" spans="1:15" x14ac:dyDescent="0.25">
      <c r="A9" s="112">
        <v>42533</v>
      </c>
      <c r="B9" s="106" t="s">
        <v>13</v>
      </c>
      <c r="C9" s="113">
        <v>1000000</v>
      </c>
      <c r="D9" s="113"/>
      <c r="E9" s="122"/>
      <c r="F9" s="110"/>
      <c r="G9" s="116"/>
      <c r="H9" s="113">
        <f t="shared" si="0"/>
        <v>0</v>
      </c>
      <c r="I9" s="113">
        <f t="shared" si="1"/>
        <v>0</v>
      </c>
      <c r="J9" s="113">
        <f t="shared" si="2"/>
        <v>0</v>
      </c>
      <c r="K9" s="122"/>
      <c r="L9" s="114">
        <f t="shared" si="3"/>
        <v>25</v>
      </c>
      <c r="M9" s="113"/>
      <c r="N9" s="115">
        <f t="shared" si="4"/>
        <v>786400</v>
      </c>
    </row>
    <row r="10" spans="1:15" x14ac:dyDescent="0.25">
      <c r="A10" s="112">
        <v>42538</v>
      </c>
      <c r="B10" s="106" t="s">
        <v>13</v>
      </c>
      <c r="C10" s="113">
        <v>1000000</v>
      </c>
      <c r="D10" s="113"/>
      <c r="E10" s="122"/>
      <c r="F10" s="110"/>
      <c r="G10" s="116"/>
      <c r="H10" s="113">
        <f t="shared" si="0"/>
        <v>0</v>
      </c>
      <c r="I10" s="113">
        <f t="shared" si="1"/>
        <v>0</v>
      </c>
      <c r="J10" s="113">
        <f t="shared" si="2"/>
        <v>0</v>
      </c>
      <c r="K10" s="122"/>
      <c r="L10" s="114">
        <f t="shared" si="3"/>
        <v>25</v>
      </c>
      <c r="M10" s="113"/>
      <c r="N10" s="115">
        <f t="shared" si="4"/>
        <v>1786400</v>
      </c>
    </row>
    <row r="11" spans="1:15" x14ac:dyDescent="0.25">
      <c r="A11" s="112">
        <v>42541</v>
      </c>
      <c r="B11" s="106" t="s">
        <v>2</v>
      </c>
      <c r="C11" s="113">
        <v>444000</v>
      </c>
      <c r="D11" s="113">
        <v>34</v>
      </c>
      <c r="E11" s="122"/>
      <c r="F11" s="110">
        <v>34</v>
      </c>
      <c r="G11" s="116">
        <v>2224</v>
      </c>
      <c r="H11" s="113">
        <f t="shared" si="0"/>
        <v>2224000</v>
      </c>
      <c r="I11" s="113">
        <f t="shared" si="1"/>
        <v>55600</v>
      </c>
      <c r="J11" s="113">
        <f t="shared" si="2"/>
        <v>2279600</v>
      </c>
      <c r="K11" s="122"/>
      <c r="L11" s="114">
        <f t="shared" si="3"/>
        <v>25</v>
      </c>
      <c r="M11" s="113">
        <v>19000</v>
      </c>
      <c r="N11" s="115">
        <f t="shared" si="4"/>
        <v>-30200</v>
      </c>
    </row>
    <row r="12" spans="1:15" x14ac:dyDescent="0.25">
      <c r="A12" s="112">
        <v>42544</v>
      </c>
      <c r="B12" s="106" t="s">
        <v>30</v>
      </c>
      <c r="C12" s="113">
        <v>1000000</v>
      </c>
      <c r="D12" s="113"/>
      <c r="E12" s="122"/>
      <c r="F12" s="110"/>
      <c r="G12" s="116"/>
      <c r="H12" s="113">
        <f t="shared" si="0"/>
        <v>0</v>
      </c>
      <c r="I12" s="113">
        <f t="shared" si="1"/>
        <v>0</v>
      </c>
      <c r="J12" s="113">
        <f t="shared" si="2"/>
        <v>0</v>
      </c>
      <c r="K12" s="122"/>
      <c r="L12" s="114">
        <f t="shared" si="3"/>
        <v>25</v>
      </c>
      <c r="M12" s="113"/>
      <c r="N12" s="115">
        <f t="shared" si="4"/>
        <v>969800</v>
      </c>
    </row>
    <row r="13" spans="1:15" x14ac:dyDescent="0.25">
      <c r="A13" s="112">
        <v>42547</v>
      </c>
      <c r="B13" s="106" t="s">
        <v>33</v>
      </c>
      <c r="C13" s="113">
        <v>1030000</v>
      </c>
      <c r="D13" s="113"/>
      <c r="E13" s="122"/>
      <c r="F13" s="110"/>
      <c r="G13" s="116"/>
      <c r="H13" s="113">
        <f t="shared" si="0"/>
        <v>0</v>
      </c>
      <c r="I13" s="113">
        <f t="shared" si="1"/>
        <v>0</v>
      </c>
      <c r="J13" s="113">
        <f t="shared" si="2"/>
        <v>0</v>
      </c>
      <c r="K13" s="122"/>
      <c r="L13" s="114">
        <f t="shared" si="3"/>
        <v>25</v>
      </c>
      <c r="M13" s="113"/>
      <c r="N13" s="115">
        <f t="shared" si="4"/>
        <v>1999800</v>
      </c>
    </row>
    <row r="14" spans="1:15" x14ac:dyDescent="0.25">
      <c r="A14" s="112">
        <v>42550</v>
      </c>
      <c r="B14" s="106" t="s">
        <v>2</v>
      </c>
      <c r="C14" s="113"/>
      <c r="D14" s="113">
        <v>93</v>
      </c>
      <c r="E14" s="122"/>
      <c r="F14" s="110">
        <v>18</v>
      </c>
      <c r="G14" s="116">
        <v>1131</v>
      </c>
      <c r="H14" s="113">
        <f t="shared" si="0"/>
        <v>1131000</v>
      </c>
      <c r="I14" s="113">
        <f t="shared" si="1"/>
        <v>28275</v>
      </c>
      <c r="J14" s="113">
        <f t="shared" si="2"/>
        <v>1159275</v>
      </c>
      <c r="K14" s="122"/>
      <c r="L14" s="114">
        <f t="shared" si="3"/>
        <v>100</v>
      </c>
      <c r="M14" s="113">
        <v>9000</v>
      </c>
      <c r="N14" s="115">
        <f t="shared" si="4"/>
        <v>849525</v>
      </c>
    </row>
    <row r="15" spans="1:15" x14ac:dyDescent="0.25">
      <c r="A15" s="112">
        <v>42550</v>
      </c>
      <c r="B15" s="106" t="s">
        <v>2</v>
      </c>
      <c r="C15" s="113"/>
      <c r="D15" s="113">
        <v>1</v>
      </c>
      <c r="E15" s="122"/>
      <c r="F15" s="110">
        <v>1</v>
      </c>
      <c r="G15" s="116">
        <v>78</v>
      </c>
      <c r="H15" s="113">
        <f t="shared" si="0"/>
        <v>78000</v>
      </c>
      <c r="I15" s="113">
        <f t="shared" si="1"/>
        <v>1950</v>
      </c>
      <c r="J15" s="113">
        <f t="shared" si="2"/>
        <v>79950</v>
      </c>
      <c r="K15" s="122"/>
      <c r="L15" s="114">
        <f t="shared" si="3"/>
        <v>100</v>
      </c>
      <c r="M15" s="113"/>
      <c r="N15" s="115">
        <f t="shared" si="4"/>
        <v>769575</v>
      </c>
    </row>
    <row r="16" spans="1:15" x14ac:dyDescent="0.25">
      <c r="A16" s="112">
        <v>42551</v>
      </c>
      <c r="B16" s="106" t="s">
        <v>2</v>
      </c>
      <c r="C16" s="113"/>
      <c r="D16" s="113">
        <v>14</v>
      </c>
      <c r="E16" s="122"/>
      <c r="F16" s="110">
        <v>14</v>
      </c>
      <c r="G16" s="116">
        <v>852</v>
      </c>
      <c r="H16" s="113">
        <f t="shared" si="0"/>
        <v>852000</v>
      </c>
      <c r="I16" s="113">
        <f t="shared" si="1"/>
        <v>21300</v>
      </c>
      <c r="J16" s="113">
        <f t="shared" si="2"/>
        <v>873300</v>
      </c>
      <c r="K16" s="122"/>
      <c r="L16" s="114">
        <f t="shared" si="3"/>
        <v>100</v>
      </c>
      <c r="M16" s="113">
        <v>9000</v>
      </c>
      <c r="N16" s="115">
        <f t="shared" si="4"/>
        <v>-94725</v>
      </c>
    </row>
    <row r="17" spans="1:30" x14ac:dyDescent="0.25">
      <c r="A17" s="112"/>
      <c r="B17" s="106" t="s">
        <v>39</v>
      </c>
      <c r="C17" s="113">
        <v>500000</v>
      </c>
      <c r="D17" s="113">
        <v>2</v>
      </c>
      <c r="E17" s="122"/>
      <c r="F17" s="110">
        <v>2</v>
      </c>
      <c r="G17" s="116">
        <v>122</v>
      </c>
      <c r="H17" s="113">
        <f t="shared" si="0"/>
        <v>122000</v>
      </c>
      <c r="I17" s="113">
        <f t="shared" si="1"/>
        <v>3050</v>
      </c>
      <c r="J17" s="113">
        <f t="shared" si="2"/>
        <v>125050</v>
      </c>
      <c r="K17" s="122"/>
      <c r="L17" s="114">
        <f t="shared" si="3"/>
        <v>100</v>
      </c>
      <c r="M17" s="113"/>
      <c r="N17" s="115">
        <f t="shared" si="4"/>
        <v>280225</v>
      </c>
    </row>
    <row r="18" spans="1:30" x14ac:dyDescent="0.25">
      <c r="A18" s="112">
        <v>42526</v>
      </c>
      <c r="B18" s="106" t="s">
        <v>13</v>
      </c>
      <c r="C18" s="113">
        <v>1000000</v>
      </c>
      <c r="D18" s="113"/>
      <c r="E18" s="122"/>
      <c r="F18" s="110"/>
      <c r="G18" s="116"/>
      <c r="H18" s="113">
        <f t="shared" si="0"/>
        <v>0</v>
      </c>
      <c r="I18" s="113">
        <f t="shared" si="1"/>
        <v>0</v>
      </c>
      <c r="J18" s="113">
        <f t="shared" si="2"/>
        <v>0</v>
      </c>
      <c r="K18" s="122"/>
      <c r="L18" s="114">
        <f t="shared" si="3"/>
        <v>100</v>
      </c>
      <c r="M18" s="113"/>
      <c r="N18" s="115">
        <f t="shared" si="4"/>
        <v>1280225</v>
      </c>
      <c r="AD18" s="18"/>
    </row>
    <row r="19" spans="1:30" x14ac:dyDescent="0.25">
      <c r="A19" s="117">
        <v>42536</v>
      </c>
      <c r="B19" s="106" t="s">
        <v>13</v>
      </c>
      <c r="C19" s="113">
        <v>500000</v>
      </c>
      <c r="D19" s="113"/>
      <c r="E19" s="122"/>
      <c r="F19" s="110"/>
      <c r="G19" s="116"/>
      <c r="H19" s="113">
        <f t="shared" si="0"/>
        <v>0</v>
      </c>
      <c r="I19" s="113">
        <f t="shared" si="1"/>
        <v>0</v>
      </c>
      <c r="J19" s="113">
        <f t="shared" si="2"/>
        <v>0</v>
      </c>
      <c r="K19" s="122"/>
      <c r="L19" s="114">
        <f t="shared" si="3"/>
        <v>100</v>
      </c>
      <c r="M19" s="113"/>
      <c r="N19" s="115">
        <f t="shared" si="4"/>
        <v>1780225</v>
      </c>
      <c r="AD19" s="18"/>
    </row>
    <row r="20" spans="1:30" x14ac:dyDescent="0.25">
      <c r="A20" s="117">
        <v>42568</v>
      </c>
      <c r="B20" s="106" t="s">
        <v>2</v>
      </c>
      <c r="C20" s="113"/>
      <c r="D20" s="113">
        <v>15</v>
      </c>
      <c r="E20" s="122"/>
      <c r="F20" s="110">
        <v>15</v>
      </c>
      <c r="G20" s="116">
        <v>975</v>
      </c>
      <c r="H20" s="113">
        <f t="shared" si="0"/>
        <v>975000</v>
      </c>
      <c r="I20" s="113">
        <f t="shared" si="1"/>
        <v>24375</v>
      </c>
      <c r="J20" s="113">
        <f t="shared" si="2"/>
        <v>999375</v>
      </c>
      <c r="K20" s="122"/>
      <c r="L20" s="114">
        <f t="shared" si="3"/>
        <v>100</v>
      </c>
      <c r="M20" s="113">
        <v>5000</v>
      </c>
      <c r="N20" s="115">
        <f t="shared" si="4"/>
        <v>785850</v>
      </c>
      <c r="AD20" s="18"/>
    </row>
    <row r="21" spans="1:30" x14ac:dyDescent="0.25">
      <c r="A21" s="117">
        <v>42570</v>
      </c>
      <c r="B21" s="106" t="s">
        <v>13</v>
      </c>
      <c r="C21" s="113">
        <v>500000</v>
      </c>
      <c r="D21" s="106"/>
      <c r="E21" s="122"/>
      <c r="F21" s="106"/>
      <c r="G21" s="113"/>
      <c r="H21" s="113">
        <f t="shared" si="0"/>
        <v>0</v>
      </c>
      <c r="I21" s="113">
        <f t="shared" si="1"/>
        <v>0</v>
      </c>
      <c r="J21" s="113">
        <f t="shared" si="2"/>
        <v>0</v>
      </c>
      <c r="K21" s="122"/>
      <c r="L21" s="114">
        <f t="shared" si="3"/>
        <v>100</v>
      </c>
      <c r="M21" s="106"/>
      <c r="N21" s="115">
        <f t="shared" si="4"/>
        <v>1285850</v>
      </c>
      <c r="AD21" s="18"/>
    </row>
    <row r="22" spans="1:30" x14ac:dyDescent="0.25">
      <c r="A22" s="117">
        <v>42573</v>
      </c>
      <c r="B22" s="106" t="s">
        <v>13</v>
      </c>
      <c r="C22" s="113">
        <v>350000</v>
      </c>
      <c r="D22" s="106"/>
      <c r="E22" s="122"/>
      <c r="F22" s="106"/>
      <c r="G22" s="113"/>
      <c r="H22" s="113">
        <f t="shared" si="0"/>
        <v>0</v>
      </c>
      <c r="I22" s="113">
        <f t="shared" si="1"/>
        <v>0</v>
      </c>
      <c r="J22" s="113">
        <f t="shared" si="2"/>
        <v>0</v>
      </c>
      <c r="K22" s="122"/>
      <c r="L22" s="114">
        <f t="shared" si="3"/>
        <v>100</v>
      </c>
      <c r="M22" s="106"/>
      <c r="N22" s="115">
        <f t="shared" si="4"/>
        <v>1635850</v>
      </c>
      <c r="AD22" s="18"/>
    </row>
    <row r="23" spans="1:30" x14ac:dyDescent="0.25">
      <c r="A23" s="117">
        <v>42575</v>
      </c>
      <c r="B23" s="106" t="s">
        <v>2</v>
      </c>
      <c r="C23" s="106"/>
      <c r="D23" s="106">
        <v>15</v>
      </c>
      <c r="E23" s="122"/>
      <c r="F23" s="110">
        <v>15</v>
      </c>
      <c r="G23" s="113">
        <v>988</v>
      </c>
      <c r="H23" s="113">
        <f t="shared" si="0"/>
        <v>988000</v>
      </c>
      <c r="I23" s="113">
        <f t="shared" si="1"/>
        <v>24700</v>
      </c>
      <c r="J23" s="113">
        <f t="shared" si="2"/>
        <v>1012700</v>
      </c>
      <c r="K23" s="122"/>
      <c r="L23" s="114">
        <f t="shared" si="3"/>
        <v>100</v>
      </c>
      <c r="M23" s="110">
        <v>5500</v>
      </c>
      <c r="N23" s="115">
        <f t="shared" si="4"/>
        <v>628650</v>
      </c>
      <c r="AD23" s="18"/>
    </row>
    <row r="24" spans="1:30" x14ac:dyDescent="0.25">
      <c r="A24" s="117">
        <v>42579</v>
      </c>
      <c r="B24" s="106" t="s">
        <v>46</v>
      </c>
      <c r="C24" s="113">
        <v>50000</v>
      </c>
      <c r="D24" s="106"/>
      <c r="E24" s="122"/>
      <c r="F24" s="106"/>
      <c r="G24" s="113"/>
      <c r="H24" s="113">
        <f t="shared" si="0"/>
        <v>0</v>
      </c>
      <c r="I24" s="113">
        <f t="shared" si="1"/>
        <v>0</v>
      </c>
      <c r="J24" s="113">
        <f t="shared" si="2"/>
        <v>0</v>
      </c>
      <c r="K24" s="122"/>
      <c r="L24" s="114">
        <f t="shared" si="3"/>
        <v>100</v>
      </c>
      <c r="M24" s="106"/>
      <c r="N24" s="115">
        <f t="shared" si="4"/>
        <v>678650</v>
      </c>
      <c r="AD24" s="18"/>
    </row>
    <row r="25" spans="1:30" x14ac:dyDescent="0.25">
      <c r="A25" s="117">
        <v>42581</v>
      </c>
      <c r="B25" s="106" t="s">
        <v>13</v>
      </c>
      <c r="C25" s="113">
        <v>150000</v>
      </c>
      <c r="D25" s="106"/>
      <c r="E25" s="122"/>
      <c r="F25" s="106"/>
      <c r="G25" s="113"/>
      <c r="H25" s="113">
        <f t="shared" si="0"/>
        <v>0</v>
      </c>
      <c r="I25" s="113">
        <f t="shared" si="1"/>
        <v>0</v>
      </c>
      <c r="J25" s="113">
        <f t="shared" si="2"/>
        <v>0</v>
      </c>
      <c r="K25" s="122"/>
      <c r="L25" s="114">
        <f t="shared" si="3"/>
        <v>100</v>
      </c>
      <c r="M25" s="106"/>
      <c r="N25" s="115">
        <f t="shared" si="4"/>
        <v>828650</v>
      </c>
      <c r="AD25" s="18"/>
    </row>
    <row r="26" spans="1:30" x14ac:dyDescent="0.25">
      <c r="A26" s="117">
        <v>42583</v>
      </c>
      <c r="B26" s="106" t="s">
        <v>13</v>
      </c>
      <c r="C26" s="113">
        <v>400000</v>
      </c>
      <c r="D26" s="106"/>
      <c r="E26" s="122"/>
      <c r="F26" s="106"/>
      <c r="G26" s="113"/>
      <c r="H26" s="113">
        <f t="shared" si="0"/>
        <v>0</v>
      </c>
      <c r="I26" s="113">
        <f t="shared" si="1"/>
        <v>0</v>
      </c>
      <c r="J26" s="113">
        <f t="shared" si="2"/>
        <v>0</v>
      </c>
      <c r="K26" s="122"/>
      <c r="L26" s="114">
        <f t="shared" si="3"/>
        <v>100</v>
      </c>
      <c r="M26" s="106"/>
      <c r="N26" s="115">
        <f t="shared" si="4"/>
        <v>1228650</v>
      </c>
      <c r="AD26" s="18"/>
    </row>
    <row r="27" spans="1:30" x14ac:dyDescent="0.25">
      <c r="A27" s="117">
        <v>42583</v>
      </c>
      <c r="B27" s="106" t="s">
        <v>13</v>
      </c>
      <c r="C27" s="113">
        <v>300000</v>
      </c>
      <c r="D27" s="106"/>
      <c r="E27" s="122"/>
      <c r="F27" s="106"/>
      <c r="G27" s="113"/>
      <c r="H27" s="113">
        <f t="shared" si="0"/>
        <v>0</v>
      </c>
      <c r="I27" s="113">
        <f t="shared" si="1"/>
        <v>0</v>
      </c>
      <c r="J27" s="113">
        <f t="shared" si="2"/>
        <v>0</v>
      </c>
      <c r="K27" s="122"/>
      <c r="L27" s="114">
        <f t="shared" si="3"/>
        <v>100</v>
      </c>
      <c r="M27" s="106"/>
      <c r="N27" s="115">
        <f t="shared" si="4"/>
        <v>1528650</v>
      </c>
      <c r="AD27" s="18"/>
    </row>
    <row r="28" spans="1:30" x14ac:dyDescent="0.25">
      <c r="A28" s="117">
        <v>42585</v>
      </c>
      <c r="B28" s="106" t="s">
        <v>13</v>
      </c>
      <c r="C28" s="113">
        <v>300000</v>
      </c>
      <c r="D28" s="106"/>
      <c r="E28" s="122"/>
      <c r="F28" s="106"/>
      <c r="G28" s="113"/>
      <c r="H28" s="113">
        <f t="shared" si="0"/>
        <v>0</v>
      </c>
      <c r="I28" s="113">
        <f t="shared" si="1"/>
        <v>0</v>
      </c>
      <c r="J28" s="113">
        <f t="shared" si="2"/>
        <v>0</v>
      </c>
      <c r="K28" s="122"/>
      <c r="L28" s="114">
        <f t="shared" si="3"/>
        <v>100</v>
      </c>
      <c r="M28" s="106"/>
      <c r="N28" s="115">
        <f t="shared" si="4"/>
        <v>1828650</v>
      </c>
      <c r="AD28" s="18"/>
    </row>
    <row r="29" spans="1:30" x14ac:dyDescent="0.25">
      <c r="A29" s="117">
        <v>42589</v>
      </c>
      <c r="B29" s="106" t="s">
        <v>13</v>
      </c>
      <c r="C29" s="113">
        <v>500000</v>
      </c>
      <c r="D29" s="106"/>
      <c r="E29" s="122"/>
      <c r="F29" s="106"/>
      <c r="G29" s="113"/>
      <c r="H29" s="113">
        <f t="shared" si="0"/>
        <v>0</v>
      </c>
      <c r="I29" s="113">
        <f t="shared" si="1"/>
        <v>0</v>
      </c>
      <c r="J29" s="113">
        <f t="shared" si="2"/>
        <v>0</v>
      </c>
      <c r="K29" s="122"/>
      <c r="L29" s="114">
        <f t="shared" si="3"/>
        <v>100</v>
      </c>
      <c r="M29" s="106"/>
      <c r="N29" s="115">
        <f t="shared" si="4"/>
        <v>2328650</v>
      </c>
    </row>
    <row r="30" spans="1:30" x14ac:dyDescent="0.25">
      <c r="A30" s="117"/>
      <c r="B30" s="106" t="s">
        <v>13</v>
      </c>
      <c r="C30" s="113">
        <v>100000</v>
      </c>
      <c r="D30" s="110">
        <v>31</v>
      </c>
      <c r="E30" s="122"/>
      <c r="F30" s="110">
        <v>31</v>
      </c>
      <c r="G30" s="116">
        <v>1874</v>
      </c>
      <c r="H30" s="113">
        <f t="shared" si="0"/>
        <v>1874000</v>
      </c>
      <c r="I30" s="113">
        <f t="shared" si="1"/>
        <v>46850</v>
      </c>
      <c r="J30" s="113">
        <f t="shared" si="2"/>
        <v>1920850</v>
      </c>
      <c r="K30" s="122"/>
      <c r="L30" s="114">
        <f t="shared" si="3"/>
        <v>100</v>
      </c>
      <c r="M30" s="110">
        <v>7000</v>
      </c>
      <c r="N30" s="115">
        <f t="shared" si="4"/>
        <v>514800</v>
      </c>
    </row>
    <row r="31" spans="1:30" x14ac:dyDescent="0.25">
      <c r="A31" s="117">
        <v>42596</v>
      </c>
      <c r="B31" s="106" t="s">
        <v>13</v>
      </c>
      <c r="C31" s="113">
        <v>350000</v>
      </c>
      <c r="D31" s="110"/>
      <c r="E31" s="122"/>
      <c r="F31" s="106"/>
      <c r="G31" s="113"/>
      <c r="H31" s="113">
        <f t="shared" si="0"/>
        <v>0</v>
      </c>
      <c r="I31" s="113">
        <f t="shared" si="1"/>
        <v>0</v>
      </c>
      <c r="J31" s="113">
        <f t="shared" si="2"/>
        <v>0</v>
      </c>
      <c r="K31" s="122"/>
      <c r="L31" s="114">
        <f t="shared" si="3"/>
        <v>100</v>
      </c>
      <c r="M31" s="106"/>
      <c r="N31" s="115">
        <f t="shared" si="4"/>
        <v>864800</v>
      </c>
    </row>
    <row r="32" spans="1:30" x14ac:dyDescent="0.25">
      <c r="A32" s="117">
        <v>42597</v>
      </c>
      <c r="B32" s="106" t="s">
        <v>2</v>
      </c>
      <c r="C32" s="113">
        <v>500000</v>
      </c>
      <c r="D32" s="110"/>
      <c r="E32" s="122"/>
      <c r="F32" s="110">
        <v>7</v>
      </c>
      <c r="G32" s="116">
        <v>439</v>
      </c>
      <c r="H32" s="113">
        <f t="shared" si="0"/>
        <v>439000</v>
      </c>
      <c r="I32" s="113">
        <f t="shared" si="1"/>
        <v>10975</v>
      </c>
      <c r="J32" s="113">
        <f t="shared" si="2"/>
        <v>449975</v>
      </c>
      <c r="K32" s="122"/>
      <c r="L32" s="114">
        <f t="shared" si="3"/>
        <v>93</v>
      </c>
      <c r="M32" s="110">
        <v>0</v>
      </c>
      <c r="N32" s="115">
        <f t="shared" si="4"/>
        <v>914825</v>
      </c>
    </row>
    <row r="33" spans="1:14" x14ac:dyDescent="0.25">
      <c r="A33" s="117">
        <v>42603</v>
      </c>
      <c r="B33" s="106" t="s">
        <v>13</v>
      </c>
      <c r="C33" s="113">
        <v>1000000</v>
      </c>
      <c r="D33" s="110">
        <v>250</v>
      </c>
      <c r="E33" s="122"/>
      <c r="F33" s="106"/>
      <c r="G33" s="113"/>
      <c r="H33" s="113">
        <f t="shared" si="0"/>
        <v>0</v>
      </c>
      <c r="I33" s="113">
        <f t="shared" si="1"/>
        <v>0</v>
      </c>
      <c r="J33" s="113">
        <f t="shared" si="2"/>
        <v>0</v>
      </c>
      <c r="K33" s="122"/>
      <c r="L33" s="114">
        <f t="shared" si="3"/>
        <v>343</v>
      </c>
      <c r="M33" s="106"/>
      <c r="N33" s="115">
        <f t="shared" si="4"/>
        <v>1914825</v>
      </c>
    </row>
    <row r="34" spans="1:14" x14ac:dyDescent="0.25">
      <c r="A34" s="117">
        <v>42605</v>
      </c>
      <c r="B34" s="106" t="s">
        <v>13</v>
      </c>
      <c r="C34" s="113">
        <v>500000</v>
      </c>
      <c r="D34" s="110"/>
      <c r="E34" s="122"/>
      <c r="F34" s="106"/>
      <c r="G34" s="113"/>
      <c r="H34" s="113">
        <f t="shared" si="0"/>
        <v>0</v>
      </c>
      <c r="I34" s="113">
        <f t="shared" si="1"/>
        <v>0</v>
      </c>
      <c r="J34" s="113">
        <f t="shared" si="2"/>
        <v>0</v>
      </c>
      <c r="K34" s="122"/>
      <c r="L34" s="114">
        <f t="shared" si="3"/>
        <v>343</v>
      </c>
      <c r="M34" s="106"/>
      <c r="N34" s="115">
        <f t="shared" si="4"/>
        <v>2414825</v>
      </c>
    </row>
    <row r="35" spans="1:14" x14ac:dyDescent="0.25">
      <c r="A35" s="117">
        <v>42612</v>
      </c>
      <c r="B35" s="106" t="s">
        <v>2</v>
      </c>
      <c r="C35" s="106"/>
      <c r="D35" s="110"/>
      <c r="E35" s="122"/>
      <c r="F35" s="110">
        <v>41</v>
      </c>
      <c r="G35" s="116">
        <v>2480</v>
      </c>
      <c r="H35" s="113">
        <f t="shared" si="0"/>
        <v>2480000</v>
      </c>
      <c r="I35" s="113">
        <f t="shared" si="1"/>
        <v>62000</v>
      </c>
      <c r="J35" s="113">
        <f t="shared" si="2"/>
        <v>2542000</v>
      </c>
      <c r="K35" s="122"/>
      <c r="L35" s="114">
        <f t="shared" si="3"/>
        <v>302</v>
      </c>
      <c r="M35" s="113">
        <v>9000</v>
      </c>
      <c r="N35" s="115">
        <f t="shared" si="4"/>
        <v>-118175</v>
      </c>
    </row>
    <row r="36" spans="1:14" x14ac:dyDescent="0.25">
      <c r="A36" s="112">
        <v>42613</v>
      </c>
      <c r="B36" s="106" t="s">
        <v>59</v>
      </c>
      <c r="C36" s="106"/>
      <c r="D36" s="110"/>
      <c r="E36" s="122"/>
      <c r="F36" s="110">
        <v>18</v>
      </c>
      <c r="G36" s="116">
        <v>1119</v>
      </c>
      <c r="H36" s="113">
        <f t="shared" si="0"/>
        <v>1119000</v>
      </c>
      <c r="I36" s="113">
        <f t="shared" si="1"/>
        <v>27975</v>
      </c>
      <c r="J36" s="113">
        <f t="shared" si="2"/>
        <v>1146975</v>
      </c>
      <c r="K36" s="122"/>
      <c r="L36" s="114">
        <f t="shared" si="3"/>
        <v>284</v>
      </c>
      <c r="M36" s="113">
        <v>9000</v>
      </c>
      <c r="N36" s="115">
        <f t="shared" si="4"/>
        <v>-1256150</v>
      </c>
    </row>
    <row r="37" spans="1:14" x14ac:dyDescent="0.25">
      <c r="A37" s="112">
        <v>42614</v>
      </c>
      <c r="B37" s="106" t="s">
        <v>13</v>
      </c>
      <c r="C37" s="113">
        <v>4000000</v>
      </c>
      <c r="D37" s="110"/>
      <c r="E37" s="122"/>
      <c r="F37" s="106"/>
      <c r="G37" s="116"/>
      <c r="H37" s="113">
        <f t="shared" si="0"/>
        <v>0</v>
      </c>
      <c r="I37" s="113">
        <f t="shared" si="1"/>
        <v>0</v>
      </c>
      <c r="J37" s="113">
        <f t="shared" si="2"/>
        <v>0</v>
      </c>
      <c r="K37" s="122"/>
      <c r="L37" s="114">
        <f t="shared" si="3"/>
        <v>284</v>
      </c>
      <c r="M37" s="113"/>
      <c r="N37" s="115">
        <f t="shared" si="4"/>
        <v>2743850</v>
      </c>
    </row>
    <row r="38" spans="1:14" x14ac:dyDescent="0.25">
      <c r="A38" s="112">
        <v>42616</v>
      </c>
      <c r="B38" s="106" t="s">
        <v>2</v>
      </c>
      <c r="C38" s="113">
        <v>1000000</v>
      </c>
      <c r="D38" s="110">
        <v>100</v>
      </c>
      <c r="E38" s="122"/>
      <c r="F38" s="113">
        <v>24</v>
      </c>
      <c r="G38" s="116">
        <v>1425</v>
      </c>
      <c r="H38" s="113">
        <f t="shared" si="0"/>
        <v>1425000</v>
      </c>
      <c r="I38" s="113">
        <f t="shared" si="1"/>
        <v>35625</v>
      </c>
      <c r="J38" s="113">
        <f t="shared" si="2"/>
        <v>1460625</v>
      </c>
      <c r="K38" s="122"/>
      <c r="L38" s="114">
        <f t="shared" si="3"/>
        <v>360</v>
      </c>
      <c r="M38" s="116">
        <v>12000</v>
      </c>
      <c r="N38" s="115">
        <f t="shared" si="4"/>
        <v>2295225</v>
      </c>
    </row>
    <row r="39" spans="1:14" x14ac:dyDescent="0.25">
      <c r="A39" s="118">
        <v>42619</v>
      </c>
      <c r="B39" s="106" t="s">
        <v>2</v>
      </c>
      <c r="C39" s="113">
        <v>800000</v>
      </c>
      <c r="D39" s="110"/>
      <c r="E39" s="122"/>
      <c r="F39" s="116">
        <v>45</v>
      </c>
      <c r="G39" s="116">
        <v>3055</v>
      </c>
      <c r="H39" s="113">
        <f t="shared" si="0"/>
        <v>3055000</v>
      </c>
      <c r="I39" s="113">
        <f t="shared" si="1"/>
        <v>76375</v>
      </c>
      <c r="J39" s="113">
        <f t="shared" si="2"/>
        <v>3131375</v>
      </c>
      <c r="K39" s="122"/>
      <c r="L39" s="114">
        <f t="shared" si="3"/>
        <v>315</v>
      </c>
      <c r="M39" s="116">
        <v>9000</v>
      </c>
      <c r="N39" s="115">
        <f t="shared" si="4"/>
        <v>-27150</v>
      </c>
    </row>
    <row r="40" spans="1:14" x14ac:dyDescent="0.25">
      <c r="A40" s="112">
        <v>6</v>
      </c>
      <c r="B40" s="106" t="s">
        <v>65</v>
      </c>
      <c r="C40" s="113">
        <v>3000000</v>
      </c>
      <c r="D40" s="110"/>
      <c r="E40" s="122"/>
      <c r="F40" s="116">
        <v>27</v>
      </c>
      <c r="G40" s="113">
        <v>1476</v>
      </c>
      <c r="H40" s="113">
        <f t="shared" si="0"/>
        <v>1476000</v>
      </c>
      <c r="I40" s="113">
        <f t="shared" si="1"/>
        <v>36900</v>
      </c>
      <c r="J40" s="113">
        <f t="shared" si="2"/>
        <v>1512900</v>
      </c>
      <c r="K40" s="122"/>
      <c r="L40" s="114">
        <f t="shared" si="3"/>
        <v>288</v>
      </c>
      <c r="M40" s="116">
        <v>9000</v>
      </c>
      <c r="N40" s="115">
        <f t="shared" si="4"/>
        <v>1468950</v>
      </c>
    </row>
    <row r="41" spans="1:14" x14ac:dyDescent="0.25">
      <c r="A41" s="112">
        <v>42622</v>
      </c>
      <c r="B41" s="106" t="s">
        <v>13</v>
      </c>
      <c r="C41" s="113">
        <v>800000</v>
      </c>
      <c r="D41" s="106"/>
      <c r="E41" s="122"/>
      <c r="F41" s="110">
        <v>1</v>
      </c>
      <c r="G41" s="116">
        <v>55</v>
      </c>
      <c r="H41" s="113">
        <f t="shared" si="0"/>
        <v>55000</v>
      </c>
      <c r="I41" s="113">
        <f t="shared" si="1"/>
        <v>1375</v>
      </c>
      <c r="J41" s="113">
        <f t="shared" si="2"/>
        <v>56375</v>
      </c>
      <c r="K41" s="122"/>
      <c r="L41" s="114">
        <f t="shared" si="3"/>
        <v>287</v>
      </c>
      <c r="M41" s="106"/>
      <c r="N41" s="115">
        <f t="shared" si="4"/>
        <v>2212575</v>
      </c>
    </row>
    <row r="42" spans="1:14" x14ac:dyDescent="0.25">
      <c r="A42" s="112">
        <v>42623</v>
      </c>
      <c r="B42" s="106" t="s">
        <v>68</v>
      </c>
      <c r="C42" s="113">
        <v>100000</v>
      </c>
      <c r="D42" s="106"/>
      <c r="E42" s="122"/>
      <c r="F42" s="110">
        <v>34</v>
      </c>
      <c r="G42" s="116">
        <v>2373</v>
      </c>
      <c r="H42" s="113">
        <f t="shared" si="0"/>
        <v>2373000</v>
      </c>
      <c r="I42" s="113">
        <f t="shared" si="1"/>
        <v>59325</v>
      </c>
      <c r="J42" s="113">
        <f t="shared" si="2"/>
        <v>2432325</v>
      </c>
      <c r="K42" s="122"/>
      <c r="L42" s="114">
        <f t="shared" si="3"/>
        <v>253</v>
      </c>
      <c r="M42" s="113">
        <v>9000</v>
      </c>
      <c r="N42" s="115">
        <f t="shared" si="4"/>
        <v>-110750</v>
      </c>
    </row>
    <row r="43" spans="1:14" x14ac:dyDescent="0.25">
      <c r="A43" s="112">
        <v>42623</v>
      </c>
      <c r="B43" s="106" t="s">
        <v>69</v>
      </c>
      <c r="C43" s="113">
        <v>350000</v>
      </c>
      <c r="D43" s="106"/>
      <c r="E43" s="122"/>
      <c r="F43" s="106"/>
      <c r="G43" s="113"/>
      <c r="H43" s="113">
        <f t="shared" si="0"/>
        <v>0</v>
      </c>
      <c r="I43" s="113">
        <f t="shared" si="1"/>
        <v>0</v>
      </c>
      <c r="J43" s="113">
        <f t="shared" si="2"/>
        <v>0</v>
      </c>
      <c r="K43" s="122"/>
      <c r="L43" s="114">
        <f t="shared" si="3"/>
        <v>253</v>
      </c>
      <c r="M43" s="106"/>
      <c r="N43" s="115">
        <f t="shared" si="4"/>
        <v>239250</v>
      </c>
    </row>
    <row r="44" spans="1:14" x14ac:dyDescent="0.25">
      <c r="A44" s="112">
        <v>42624</v>
      </c>
      <c r="B44" s="106" t="s">
        <v>70</v>
      </c>
      <c r="C44" s="113">
        <v>280000</v>
      </c>
      <c r="D44" s="110">
        <v>107</v>
      </c>
      <c r="E44" s="122"/>
      <c r="F44" s="106"/>
      <c r="G44" s="113"/>
      <c r="H44" s="113">
        <f t="shared" si="0"/>
        <v>0</v>
      </c>
      <c r="I44" s="113">
        <f t="shared" si="1"/>
        <v>0</v>
      </c>
      <c r="J44" s="113">
        <f t="shared" si="2"/>
        <v>0</v>
      </c>
      <c r="K44" s="122"/>
      <c r="L44" s="114">
        <f t="shared" si="3"/>
        <v>360</v>
      </c>
      <c r="M44" s="106"/>
      <c r="N44" s="115">
        <f t="shared" si="4"/>
        <v>519250</v>
      </c>
    </row>
    <row r="45" spans="1:14" x14ac:dyDescent="0.25">
      <c r="A45" s="112">
        <v>42624</v>
      </c>
      <c r="B45" s="106" t="s">
        <v>77</v>
      </c>
      <c r="C45" s="116">
        <v>200000</v>
      </c>
      <c r="D45" s="106"/>
      <c r="E45" s="122"/>
      <c r="F45" s="106"/>
      <c r="G45" s="113"/>
      <c r="H45" s="113">
        <f t="shared" si="0"/>
        <v>0</v>
      </c>
      <c r="I45" s="113">
        <f t="shared" si="1"/>
        <v>0</v>
      </c>
      <c r="J45" s="113">
        <f t="shared" si="2"/>
        <v>0</v>
      </c>
      <c r="K45" s="122"/>
      <c r="L45" s="114">
        <f t="shared" si="3"/>
        <v>360</v>
      </c>
      <c r="M45" s="106"/>
      <c r="N45" s="115">
        <f t="shared" si="4"/>
        <v>719250</v>
      </c>
    </row>
    <row r="46" spans="1:14" x14ac:dyDescent="0.25">
      <c r="A46" s="112">
        <v>42625</v>
      </c>
      <c r="B46" s="106" t="s">
        <v>78</v>
      </c>
      <c r="C46" s="116">
        <v>1000000</v>
      </c>
      <c r="D46" s="113"/>
      <c r="E46" s="122"/>
      <c r="F46" s="106"/>
      <c r="G46" s="113"/>
      <c r="H46" s="113">
        <f t="shared" si="0"/>
        <v>0</v>
      </c>
      <c r="I46" s="113">
        <f t="shared" si="1"/>
        <v>0</v>
      </c>
      <c r="J46" s="113">
        <f t="shared" si="2"/>
        <v>0</v>
      </c>
      <c r="K46" s="122"/>
      <c r="L46" s="114">
        <f t="shared" si="3"/>
        <v>360</v>
      </c>
      <c r="M46" s="106"/>
      <c r="N46" s="115">
        <f t="shared" si="4"/>
        <v>1719250</v>
      </c>
    </row>
    <row r="47" spans="1:14" x14ac:dyDescent="0.25">
      <c r="A47" s="112">
        <v>42631</v>
      </c>
      <c r="B47" s="106" t="s">
        <v>44</v>
      </c>
      <c r="C47" s="113">
        <v>500000</v>
      </c>
      <c r="D47" s="113">
        <v>55</v>
      </c>
      <c r="E47" s="122"/>
      <c r="F47" s="113">
        <v>55</v>
      </c>
      <c r="G47" s="113">
        <v>3637</v>
      </c>
      <c r="H47" s="113">
        <f t="shared" si="0"/>
        <v>3637000</v>
      </c>
      <c r="I47" s="113">
        <f t="shared" si="1"/>
        <v>90925</v>
      </c>
      <c r="J47" s="113">
        <f t="shared" si="2"/>
        <v>3727925</v>
      </c>
      <c r="K47" s="122"/>
      <c r="L47" s="114">
        <f t="shared" si="3"/>
        <v>360</v>
      </c>
      <c r="M47" s="113">
        <v>8500</v>
      </c>
      <c r="N47" s="115">
        <f t="shared" si="4"/>
        <v>-1500175</v>
      </c>
    </row>
    <row r="48" spans="1:14" x14ac:dyDescent="0.25">
      <c r="A48" s="112">
        <v>42633</v>
      </c>
      <c r="B48" s="106" t="s">
        <v>79</v>
      </c>
      <c r="C48" s="113">
        <v>7000000</v>
      </c>
      <c r="D48" s="113">
        <v>42</v>
      </c>
      <c r="E48" s="122"/>
      <c r="F48" s="113">
        <v>42</v>
      </c>
      <c r="G48" s="113">
        <v>2924</v>
      </c>
      <c r="H48" s="113">
        <f t="shared" si="0"/>
        <v>2924000</v>
      </c>
      <c r="I48" s="113">
        <f t="shared" si="1"/>
        <v>73100</v>
      </c>
      <c r="J48" s="113">
        <f t="shared" si="2"/>
        <v>2997100</v>
      </c>
      <c r="K48" s="122"/>
      <c r="L48" s="114">
        <f t="shared" si="3"/>
        <v>360</v>
      </c>
      <c r="M48" s="113">
        <v>8500</v>
      </c>
      <c r="N48" s="115">
        <f t="shared" si="4"/>
        <v>2511225</v>
      </c>
    </row>
    <row r="49" spans="1:15" x14ac:dyDescent="0.25">
      <c r="A49" s="112">
        <v>42634</v>
      </c>
      <c r="B49" s="106"/>
      <c r="C49" s="106"/>
      <c r="D49" s="113">
        <v>51</v>
      </c>
      <c r="E49" s="122"/>
      <c r="F49" s="113">
        <v>51</v>
      </c>
      <c r="G49" s="113">
        <v>3466</v>
      </c>
      <c r="H49" s="113">
        <f t="shared" si="0"/>
        <v>3466000</v>
      </c>
      <c r="I49" s="113">
        <f t="shared" si="1"/>
        <v>86650</v>
      </c>
      <c r="J49" s="113">
        <f t="shared" si="2"/>
        <v>3552650</v>
      </c>
      <c r="K49" s="122"/>
      <c r="L49" s="114">
        <f t="shared" si="3"/>
        <v>360</v>
      </c>
      <c r="M49" s="113">
        <v>8500</v>
      </c>
      <c r="N49" s="115">
        <f t="shared" si="4"/>
        <v>-1032925</v>
      </c>
      <c r="O49" s="1"/>
    </row>
    <row r="50" spans="1:15" x14ac:dyDescent="0.25">
      <c r="A50" s="112">
        <v>42636</v>
      </c>
      <c r="B50" s="106" t="s">
        <v>44</v>
      </c>
      <c r="C50" s="113">
        <v>2000000</v>
      </c>
      <c r="D50" s="113"/>
      <c r="E50" s="122"/>
      <c r="F50" s="113"/>
      <c r="G50" s="113"/>
      <c r="H50" s="113">
        <f>G50*1000</f>
        <v>0</v>
      </c>
      <c r="I50" s="113">
        <f t="shared" si="1"/>
        <v>0</v>
      </c>
      <c r="J50" s="113">
        <f t="shared" si="2"/>
        <v>0</v>
      </c>
      <c r="K50" s="122"/>
      <c r="L50" s="114">
        <f t="shared" si="3"/>
        <v>360</v>
      </c>
      <c r="M50" s="106"/>
      <c r="N50" s="115">
        <f t="shared" si="4"/>
        <v>967075</v>
      </c>
    </row>
    <row r="51" spans="1:15" x14ac:dyDescent="0.25">
      <c r="A51" s="112">
        <v>42637</v>
      </c>
      <c r="B51" s="106" t="s">
        <v>13</v>
      </c>
      <c r="C51" s="113">
        <v>2000000</v>
      </c>
      <c r="D51" s="113"/>
      <c r="E51" s="122"/>
      <c r="F51" s="106"/>
      <c r="G51" s="113"/>
      <c r="H51" s="113">
        <f t="shared" ref="H51:H54" si="5">G51*1000</f>
        <v>0</v>
      </c>
      <c r="I51" s="113">
        <f t="shared" si="1"/>
        <v>0</v>
      </c>
      <c r="J51" s="113">
        <f t="shared" si="2"/>
        <v>0</v>
      </c>
      <c r="K51" s="122"/>
      <c r="L51" s="114">
        <f t="shared" si="3"/>
        <v>360</v>
      </c>
      <c r="M51" s="106"/>
      <c r="N51" s="115">
        <f t="shared" si="4"/>
        <v>2967075</v>
      </c>
    </row>
    <row r="52" spans="1:15" ht="14.25" customHeight="1" x14ac:dyDescent="0.25">
      <c r="A52" s="112">
        <v>42637</v>
      </c>
      <c r="B52" s="106" t="s">
        <v>13</v>
      </c>
      <c r="C52" s="113">
        <v>1000000</v>
      </c>
      <c r="D52" s="113"/>
      <c r="E52" s="122"/>
      <c r="F52" s="106"/>
      <c r="G52" s="113"/>
      <c r="H52" s="113">
        <f t="shared" si="5"/>
        <v>0</v>
      </c>
      <c r="I52" s="113">
        <f t="shared" si="1"/>
        <v>0</v>
      </c>
      <c r="J52" s="113">
        <f t="shared" si="2"/>
        <v>0</v>
      </c>
      <c r="K52" s="122"/>
      <c r="L52" s="114">
        <f t="shared" si="3"/>
        <v>360</v>
      </c>
      <c r="M52" s="106"/>
      <c r="N52" s="115">
        <f t="shared" si="4"/>
        <v>3967075</v>
      </c>
    </row>
    <row r="53" spans="1:15" x14ac:dyDescent="0.25">
      <c r="A53" s="112">
        <v>42638</v>
      </c>
      <c r="B53" s="106" t="s">
        <v>82</v>
      </c>
      <c r="C53" s="113">
        <v>35000</v>
      </c>
      <c r="D53" s="113">
        <v>57</v>
      </c>
      <c r="E53" s="122"/>
      <c r="F53" s="113">
        <v>57</v>
      </c>
      <c r="G53" s="113">
        <v>3759</v>
      </c>
      <c r="H53" s="113">
        <f t="shared" si="5"/>
        <v>3759000</v>
      </c>
      <c r="I53" s="113">
        <f t="shared" si="1"/>
        <v>93975</v>
      </c>
      <c r="J53" s="113">
        <f t="shared" si="2"/>
        <v>3852975</v>
      </c>
      <c r="K53" s="122"/>
      <c r="L53" s="114">
        <f t="shared" si="3"/>
        <v>360</v>
      </c>
      <c r="M53" s="113">
        <v>8500</v>
      </c>
      <c r="N53" s="115">
        <f t="shared" si="4"/>
        <v>157600</v>
      </c>
    </row>
    <row r="54" spans="1:15" x14ac:dyDescent="0.25">
      <c r="A54" s="112">
        <v>42638</v>
      </c>
      <c r="B54" s="106" t="s">
        <v>44</v>
      </c>
      <c r="C54" s="113">
        <v>100000</v>
      </c>
      <c r="D54" s="113">
        <v>49</v>
      </c>
      <c r="E54" s="122"/>
      <c r="F54" s="113">
        <v>49</v>
      </c>
      <c r="G54" s="113">
        <v>3087</v>
      </c>
      <c r="H54" s="113">
        <f t="shared" si="5"/>
        <v>3087000</v>
      </c>
      <c r="I54" s="113">
        <f t="shared" si="1"/>
        <v>77175</v>
      </c>
      <c r="J54" s="113">
        <f t="shared" si="2"/>
        <v>3164175</v>
      </c>
      <c r="K54" s="122"/>
      <c r="L54" s="114">
        <f t="shared" si="3"/>
        <v>360</v>
      </c>
      <c r="M54" s="113">
        <v>8500</v>
      </c>
      <c r="N54" s="115">
        <f t="shared" si="4"/>
        <v>-2898075</v>
      </c>
    </row>
    <row r="55" spans="1:15" x14ac:dyDescent="0.25">
      <c r="A55" s="112">
        <v>42640</v>
      </c>
      <c r="B55" s="106" t="s">
        <v>13</v>
      </c>
      <c r="C55" s="113">
        <v>3600000</v>
      </c>
      <c r="D55" s="113">
        <v>100</v>
      </c>
      <c r="E55" s="122"/>
      <c r="F55" s="106"/>
      <c r="G55" s="113"/>
      <c r="H55" s="113">
        <f>G55*1100</f>
        <v>0</v>
      </c>
      <c r="I55" s="113">
        <f t="shared" si="1"/>
        <v>0</v>
      </c>
      <c r="J55" s="113">
        <f t="shared" si="2"/>
        <v>0</v>
      </c>
      <c r="K55" s="122"/>
      <c r="L55" s="114">
        <f t="shared" si="3"/>
        <v>460</v>
      </c>
      <c r="M55" s="106"/>
      <c r="N55" s="115">
        <f t="shared" si="4"/>
        <v>701925</v>
      </c>
    </row>
    <row r="56" spans="1:15" x14ac:dyDescent="0.25">
      <c r="A56" s="112">
        <v>42641</v>
      </c>
      <c r="B56" s="106" t="s">
        <v>13</v>
      </c>
      <c r="C56" s="113">
        <v>1000000</v>
      </c>
      <c r="D56" s="113"/>
      <c r="E56" s="122"/>
      <c r="F56" s="106"/>
      <c r="G56" s="113"/>
      <c r="H56" s="113">
        <f t="shared" ref="H56:H116" si="6">G56*1100</f>
        <v>0</v>
      </c>
      <c r="I56" s="113">
        <f t="shared" si="1"/>
        <v>0</v>
      </c>
      <c r="J56" s="113">
        <f t="shared" si="2"/>
        <v>0</v>
      </c>
      <c r="K56" s="122"/>
      <c r="L56" s="114">
        <f t="shared" si="3"/>
        <v>460</v>
      </c>
      <c r="M56" s="106"/>
      <c r="N56" s="115">
        <f t="shared" si="4"/>
        <v>1701925</v>
      </c>
    </row>
    <row r="57" spans="1:15" x14ac:dyDescent="0.25">
      <c r="A57" s="112">
        <v>42641</v>
      </c>
      <c r="B57" s="106" t="s">
        <v>13</v>
      </c>
      <c r="C57" s="113">
        <v>300000</v>
      </c>
      <c r="D57" s="113">
        <v>150</v>
      </c>
      <c r="E57" s="122"/>
      <c r="F57" s="106"/>
      <c r="G57" s="113"/>
      <c r="H57" s="113">
        <f t="shared" si="6"/>
        <v>0</v>
      </c>
      <c r="I57" s="113"/>
      <c r="J57" s="113">
        <f t="shared" si="2"/>
        <v>0</v>
      </c>
      <c r="K57" s="122"/>
      <c r="L57" s="114">
        <f t="shared" si="3"/>
        <v>610</v>
      </c>
      <c r="M57" s="106"/>
      <c r="N57" s="115">
        <f t="shared" si="4"/>
        <v>2001925</v>
      </c>
    </row>
    <row r="58" spans="1:15" x14ac:dyDescent="0.25">
      <c r="A58" s="112">
        <v>42647</v>
      </c>
      <c r="B58" s="106" t="s">
        <v>44</v>
      </c>
      <c r="C58" s="113">
        <v>1000000</v>
      </c>
      <c r="D58" s="113"/>
      <c r="E58" s="122"/>
      <c r="F58" s="106"/>
      <c r="G58" s="113"/>
      <c r="H58" s="113">
        <f t="shared" si="6"/>
        <v>0</v>
      </c>
      <c r="I58" s="113">
        <f t="shared" si="1"/>
        <v>0</v>
      </c>
      <c r="J58" s="113">
        <f t="shared" si="2"/>
        <v>0</v>
      </c>
      <c r="K58" s="122"/>
      <c r="L58" s="114">
        <f t="shared" si="3"/>
        <v>610</v>
      </c>
      <c r="M58" s="106"/>
      <c r="N58" s="115">
        <f t="shared" si="4"/>
        <v>3001925</v>
      </c>
    </row>
    <row r="59" spans="1:15" x14ac:dyDescent="0.25">
      <c r="A59" s="112">
        <v>42650</v>
      </c>
      <c r="B59" s="106" t="s">
        <v>93</v>
      </c>
      <c r="C59" s="113">
        <v>2000000</v>
      </c>
      <c r="D59" s="113"/>
      <c r="E59" s="122"/>
      <c r="F59" s="106"/>
      <c r="G59" s="113"/>
      <c r="H59" s="113">
        <f t="shared" si="6"/>
        <v>0</v>
      </c>
      <c r="I59" s="113">
        <f t="shared" si="1"/>
        <v>0</v>
      </c>
      <c r="J59" s="113">
        <f t="shared" si="2"/>
        <v>0</v>
      </c>
      <c r="K59" s="122"/>
      <c r="L59" s="114">
        <f t="shared" si="3"/>
        <v>610</v>
      </c>
      <c r="M59" s="106"/>
      <c r="N59" s="115">
        <f t="shared" si="4"/>
        <v>5001925</v>
      </c>
    </row>
    <row r="60" spans="1:15" x14ac:dyDescent="0.25">
      <c r="A60" s="112">
        <v>42651</v>
      </c>
      <c r="B60" s="106" t="s">
        <v>95</v>
      </c>
      <c r="C60" s="113">
        <v>12000000</v>
      </c>
      <c r="D60" s="113">
        <v>400</v>
      </c>
      <c r="E60" s="122"/>
      <c r="F60" s="113">
        <v>319</v>
      </c>
      <c r="G60" s="113">
        <v>22150</v>
      </c>
      <c r="H60" s="113">
        <f t="shared" si="6"/>
        <v>24365000</v>
      </c>
      <c r="I60" s="113">
        <f>G60*25</f>
        <v>553750</v>
      </c>
      <c r="J60" s="113">
        <f t="shared" si="2"/>
        <v>24918750</v>
      </c>
      <c r="K60" s="122"/>
      <c r="L60" s="114">
        <f t="shared" si="3"/>
        <v>691</v>
      </c>
      <c r="M60" s="106"/>
      <c r="N60" s="115">
        <f t="shared" si="4"/>
        <v>-7916825</v>
      </c>
    </row>
    <row r="61" spans="1:15" x14ac:dyDescent="0.25">
      <c r="A61" s="112">
        <v>42655</v>
      </c>
      <c r="B61" s="106" t="s">
        <v>97</v>
      </c>
      <c r="C61" s="113">
        <v>10000000</v>
      </c>
      <c r="D61" s="113"/>
      <c r="E61" s="122"/>
      <c r="F61" s="106"/>
      <c r="G61" s="113"/>
      <c r="H61" s="113">
        <f t="shared" si="6"/>
        <v>0</v>
      </c>
      <c r="I61" s="113">
        <f t="shared" ref="I61:I120" si="7">G61*25</f>
        <v>0</v>
      </c>
      <c r="J61" s="113">
        <f t="shared" si="2"/>
        <v>0</v>
      </c>
      <c r="K61" s="119"/>
      <c r="L61" s="114">
        <f t="shared" si="3"/>
        <v>691</v>
      </c>
      <c r="M61" s="106"/>
      <c r="N61" s="115">
        <f t="shared" si="4"/>
        <v>2083175</v>
      </c>
    </row>
    <row r="62" spans="1:15" x14ac:dyDescent="0.25">
      <c r="A62" s="110"/>
      <c r="B62" s="106" t="s">
        <v>98</v>
      </c>
      <c r="C62" s="113">
        <f>62000*3</f>
        <v>186000</v>
      </c>
      <c r="D62" s="113"/>
      <c r="E62" s="122"/>
      <c r="F62" s="106"/>
      <c r="G62" s="113"/>
      <c r="H62" s="113">
        <f t="shared" si="6"/>
        <v>0</v>
      </c>
      <c r="I62" s="113">
        <f t="shared" si="7"/>
        <v>0</v>
      </c>
      <c r="J62" s="113">
        <f t="shared" si="2"/>
        <v>0</v>
      </c>
      <c r="K62" s="119"/>
      <c r="L62" s="114">
        <f t="shared" si="3"/>
        <v>691</v>
      </c>
      <c r="M62" s="106"/>
      <c r="N62" s="115">
        <f t="shared" si="4"/>
        <v>2269175</v>
      </c>
    </row>
    <row r="63" spans="1:15" x14ac:dyDescent="0.25">
      <c r="A63" s="110"/>
      <c r="B63" s="106" t="s">
        <v>101</v>
      </c>
      <c r="C63" s="113">
        <v>330000</v>
      </c>
      <c r="D63" s="113"/>
      <c r="E63" s="122"/>
      <c r="F63" s="106"/>
      <c r="G63" s="113"/>
      <c r="H63" s="113">
        <f t="shared" si="6"/>
        <v>0</v>
      </c>
      <c r="I63" s="113">
        <f t="shared" si="7"/>
        <v>0</v>
      </c>
      <c r="J63" s="113">
        <f t="shared" si="2"/>
        <v>0</v>
      </c>
      <c r="K63" s="119"/>
      <c r="L63" s="114">
        <f t="shared" si="3"/>
        <v>691</v>
      </c>
      <c r="M63" s="106"/>
      <c r="N63" s="115">
        <f t="shared" si="4"/>
        <v>2599175</v>
      </c>
    </row>
    <row r="64" spans="1:15" x14ac:dyDescent="0.25">
      <c r="A64" s="112">
        <v>42662</v>
      </c>
      <c r="B64" s="106" t="s">
        <v>44</v>
      </c>
      <c r="C64" s="113">
        <v>1000000</v>
      </c>
      <c r="D64" s="113"/>
      <c r="E64" s="122"/>
      <c r="F64" s="106"/>
      <c r="G64" s="113"/>
      <c r="H64" s="113">
        <f t="shared" si="6"/>
        <v>0</v>
      </c>
      <c r="I64" s="113">
        <f t="shared" si="7"/>
        <v>0</v>
      </c>
      <c r="J64" s="113">
        <f t="shared" si="2"/>
        <v>0</v>
      </c>
      <c r="K64" s="119"/>
      <c r="L64" s="114">
        <f t="shared" si="3"/>
        <v>691</v>
      </c>
      <c r="M64" s="106"/>
      <c r="N64" s="115">
        <f t="shared" si="4"/>
        <v>3599175</v>
      </c>
    </row>
    <row r="65" spans="1:15" x14ac:dyDescent="0.25">
      <c r="A65" s="112">
        <v>42663</v>
      </c>
      <c r="B65" s="106" t="s">
        <v>2</v>
      </c>
      <c r="C65" s="113">
        <v>29605000</v>
      </c>
      <c r="D65" s="113"/>
      <c r="E65" s="122"/>
      <c r="F65" s="110">
        <v>355</v>
      </c>
      <c r="G65" s="113">
        <v>22404</v>
      </c>
      <c r="H65" s="113">
        <f t="shared" si="6"/>
        <v>24644400</v>
      </c>
      <c r="I65" s="113">
        <f t="shared" si="7"/>
        <v>560100</v>
      </c>
      <c r="J65" s="113">
        <f t="shared" si="2"/>
        <v>25204500</v>
      </c>
      <c r="K65" s="119"/>
      <c r="L65" s="114">
        <f t="shared" si="3"/>
        <v>336</v>
      </c>
      <c r="M65" s="106"/>
      <c r="N65" s="115">
        <v>8000000</v>
      </c>
    </row>
    <row r="66" spans="1:15" x14ac:dyDescent="0.25">
      <c r="A66" s="112">
        <v>42664</v>
      </c>
      <c r="B66" s="106" t="s">
        <v>13</v>
      </c>
      <c r="C66" s="113">
        <v>1752000</v>
      </c>
      <c r="D66" s="113"/>
      <c r="E66" s="122"/>
      <c r="F66" s="110">
        <v>24</v>
      </c>
      <c r="G66" s="126">
        <v>1558</v>
      </c>
      <c r="H66" s="113">
        <f t="shared" si="6"/>
        <v>1713800</v>
      </c>
      <c r="I66" s="113">
        <f t="shared" si="7"/>
        <v>38950</v>
      </c>
      <c r="J66" s="113">
        <f t="shared" si="2"/>
        <v>1752750</v>
      </c>
      <c r="K66" s="119"/>
      <c r="L66" s="114">
        <f t="shared" si="3"/>
        <v>312</v>
      </c>
      <c r="M66" s="106"/>
      <c r="N66" s="115">
        <f>N65+C66-J66+M66</f>
        <v>7999250</v>
      </c>
    </row>
    <row r="67" spans="1:15" x14ac:dyDescent="0.25">
      <c r="A67" s="110"/>
      <c r="B67" s="106"/>
      <c r="C67" s="113"/>
      <c r="D67" s="113"/>
      <c r="E67" s="122"/>
      <c r="F67" s="110">
        <v>61</v>
      </c>
      <c r="G67" s="126">
        <f>2078+1800</f>
        <v>3878</v>
      </c>
      <c r="H67" s="113">
        <f t="shared" si="6"/>
        <v>4265800</v>
      </c>
      <c r="I67" s="113">
        <f t="shared" si="7"/>
        <v>96950</v>
      </c>
      <c r="J67" s="113">
        <f t="shared" si="2"/>
        <v>4362750</v>
      </c>
      <c r="K67" s="119"/>
      <c r="L67" s="114">
        <f t="shared" si="3"/>
        <v>251</v>
      </c>
      <c r="M67" s="106"/>
      <c r="N67" s="115">
        <f t="shared" si="4"/>
        <v>3636500</v>
      </c>
    </row>
    <row r="68" spans="1:15" x14ac:dyDescent="0.25">
      <c r="A68" s="112">
        <v>42669</v>
      </c>
      <c r="B68" s="106" t="s">
        <v>109</v>
      </c>
      <c r="C68" s="113">
        <v>700000</v>
      </c>
      <c r="D68" s="113"/>
      <c r="E68" s="122"/>
      <c r="F68" s="116">
        <v>24</v>
      </c>
      <c r="G68" s="126">
        <v>1609</v>
      </c>
      <c r="H68" s="113">
        <f t="shared" si="6"/>
        <v>1769900</v>
      </c>
      <c r="I68" s="113">
        <f t="shared" si="7"/>
        <v>40225</v>
      </c>
      <c r="J68" s="113">
        <f t="shared" si="2"/>
        <v>1810125</v>
      </c>
      <c r="K68" s="119"/>
      <c r="L68" s="114">
        <f t="shared" si="3"/>
        <v>227</v>
      </c>
      <c r="M68" s="106"/>
      <c r="N68" s="115">
        <f t="shared" si="4"/>
        <v>2526375</v>
      </c>
    </row>
    <row r="69" spans="1:15" x14ac:dyDescent="0.25">
      <c r="A69" s="110"/>
      <c r="B69" s="106" t="s">
        <v>110</v>
      </c>
      <c r="C69" s="113">
        <v>500000</v>
      </c>
      <c r="D69" s="113">
        <v>260</v>
      </c>
      <c r="E69" s="122"/>
      <c r="F69" s="113">
        <v>55</v>
      </c>
      <c r="G69" s="126">
        <f>3667+115</f>
        <v>3782</v>
      </c>
      <c r="H69" s="113">
        <f t="shared" si="6"/>
        <v>4160200</v>
      </c>
      <c r="I69" s="113">
        <f t="shared" si="7"/>
        <v>94550</v>
      </c>
      <c r="J69" s="113">
        <f t="shared" ref="J69:J116" si="8">H69+I69</f>
        <v>4254750</v>
      </c>
      <c r="K69" s="119"/>
      <c r="L69" s="114">
        <f t="shared" si="3"/>
        <v>432</v>
      </c>
      <c r="M69" s="106"/>
      <c r="N69" s="115">
        <f t="shared" si="4"/>
        <v>-1228375</v>
      </c>
    </row>
    <row r="70" spans="1:15" x14ac:dyDescent="0.25">
      <c r="A70" s="110"/>
      <c r="B70" s="106" t="s">
        <v>112</v>
      </c>
      <c r="C70" s="113">
        <v>2000000</v>
      </c>
      <c r="D70" s="113"/>
      <c r="E70" s="122"/>
      <c r="F70" s="113">
        <v>12</v>
      </c>
      <c r="G70" s="126">
        <v>860</v>
      </c>
      <c r="H70" s="113">
        <f t="shared" si="6"/>
        <v>946000</v>
      </c>
      <c r="I70" s="113">
        <f t="shared" si="7"/>
        <v>21500</v>
      </c>
      <c r="J70" s="113">
        <f t="shared" si="8"/>
        <v>967500</v>
      </c>
      <c r="K70" s="119"/>
      <c r="L70" s="114">
        <f t="shared" ref="L70:L119" si="9">L69+D70-F70</f>
        <v>420</v>
      </c>
      <c r="M70" s="106"/>
      <c r="N70" s="115">
        <f t="shared" ref="N70:N120" si="10">N69+C70-J70+M70</f>
        <v>-195875</v>
      </c>
    </row>
    <row r="71" spans="1:15" x14ac:dyDescent="0.25">
      <c r="A71" s="112">
        <v>42673</v>
      </c>
      <c r="B71" s="106" t="s">
        <v>2</v>
      </c>
      <c r="C71" s="113"/>
      <c r="D71" s="113"/>
      <c r="E71" s="122"/>
      <c r="F71" s="113">
        <v>64</v>
      </c>
      <c r="G71" s="126">
        <v>3958</v>
      </c>
      <c r="H71" s="113">
        <f t="shared" si="6"/>
        <v>4353800</v>
      </c>
      <c r="I71" s="113">
        <f t="shared" si="7"/>
        <v>98950</v>
      </c>
      <c r="J71" s="113">
        <f t="shared" si="8"/>
        <v>4452750</v>
      </c>
      <c r="K71" s="122"/>
      <c r="L71" s="114">
        <f t="shared" si="9"/>
        <v>356</v>
      </c>
      <c r="M71" s="106"/>
      <c r="N71" s="115">
        <f t="shared" si="10"/>
        <v>-4648625</v>
      </c>
    </row>
    <row r="72" spans="1:15" x14ac:dyDescent="0.25">
      <c r="A72" s="110"/>
      <c r="B72" s="106" t="s">
        <v>113</v>
      </c>
      <c r="C72" s="113">
        <v>1000000</v>
      </c>
      <c r="D72" s="113"/>
      <c r="E72" s="122"/>
      <c r="F72" s="113">
        <v>20</v>
      </c>
      <c r="G72" s="126">
        <f>1467+52</f>
        <v>1519</v>
      </c>
      <c r="H72" s="113">
        <f t="shared" si="6"/>
        <v>1670900</v>
      </c>
      <c r="I72" s="113">
        <f t="shared" si="7"/>
        <v>37975</v>
      </c>
      <c r="J72" s="113">
        <f t="shared" si="8"/>
        <v>1708875</v>
      </c>
      <c r="K72" s="122"/>
      <c r="L72" s="114">
        <f t="shared" si="9"/>
        <v>336</v>
      </c>
      <c r="M72" s="106"/>
      <c r="N72" s="115">
        <f t="shared" si="10"/>
        <v>-5357500</v>
      </c>
      <c r="O72" s="8"/>
    </row>
    <row r="73" spans="1:15" x14ac:dyDescent="0.25">
      <c r="A73" s="112">
        <v>42675</v>
      </c>
      <c r="B73" s="106" t="s">
        <v>116</v>
      </c>
      <c r="C73" s="113">
        <v>1000000</v>
      </c>
      <c r="D73" s="113"/>
      <c r="E73" s="122"/>
      <c r="F73" s="113"/>
      <c r="G73" s="116"/>
      <c r="H73" s="113">
        <f t="shared" si="6"/>
        <v>0</v>
      </c>
      <c r="I73" s="113">
        <f t="shared" si="7"/>
        <v>0</v>
      </c>
      <c r="J73" s="113">
        <f t="shared" si="8"/>
        <v>0</v>
      </c>
      <c r="K73" s="122"/>
      <c r="L73" s="114">
        <f t="shared" si="9"/>
        <v>336</v>
      </c>
      <c r="M73" s="106"/>
      <c r="N73" s="115">
        <f t="shared" si="10"/>
        <v>-4357500</v>
      </c>
    </row>
    <row r="74" spans="1:15" x14ac:dyDescent="0.25">
      <c r="A74" s="112">
        <v>42676</v>
      </c>
      <c r="B74" s="106" t="s">
        <v>44</v>
      </c>
      <c r="C74" s="113">
        <v>7000000</v>
      </c>
      <c r="D74" s="113"/>
      <c r="E74" s="122"/>
      <c r="F74" s="113"/>
      <c r="G74" s="116"/>
      <c r="H74" s="113">
        <f t="shared" si="6"/>
        <v>0</v>
      </c>
      <c r="I74" s="113">
        <f t="shared" si="7"/>
        <v>0</v>
      </c>
      <c r="J74" s="113">
        <f t="shared" si="8"/>
        <v>0</v>
      </c>
      <c r="K74" s="122"/>
      <c r="L74" s="114">
        <f t="shared" si="9"/>
        <v>336</v>
      </c>
      <c r="M74" s="106"/>
      <c r="N74" s="115">
        <f t="shared" si="10"/>
        <v>2642500</v>
      </c>
    </row>
    <row r="75" spans="1:15" x14ac:dyDescent="0.25">
      <c r="A75" s="112">
        <v>42678</v>
      </c>
      <c r="B75" s="106" t="s">
        <v>44</v>
      </c>
      <c r="C75" s="113">
        <v>3000000</v>
      </c>
      <c r="D75" s="113"/>
      <c r="E75" s="122"/>
      <c r="F75" s="113">
        <v>43</v>
      </c>
      <c r="G75" s="127">
        <f>3102-15</f>
        <v>3087</v>
      </c>
      <c r="H75" s="113">
        <f t="shared" si="6"/>
        <v>3395700</v>
      </c>
      <c r="I75" s="113">
        <f t="shared" si="7"/>
        <v>77175</v>
      </c>
      <c r="J75" s="113">
        <f t="shared" si="8"/>
        <v>3472875</v>
      </c>
      <c r="K75" s="122"/>
      <c r="L75" s="114">
        <f t="shared" si="9"/>
        <v>293</v>
      </c>
      <c r="M75" s="106"/>
      <c r="N75" s="115">
        <f t="shared" si="10"/>
        <v>2169625</v>
      </c>
    </row>
    <row r="76" spans="1:15" x14ac:dyDescent="0.25">
      <c r="A76" s="112">
        <v>42679</v>
      </c>
      <c r="B76" s="106" t="s">
        <v>2</v>
      </c>
      <c r="C76" s="113"/>
      <c r="D76" s="113">
        <v>93</v>
      </c>
      <c r="E76" s="122"/>
      <c r="F76" s="113">
        <v>50</v>
      </c>
      <c r="G76" s="127">
        <v>3637</v>
      </c>
      <c r="H76" s="113">
        <f t="shared" si="6"/>
        <v>4000700</v>
      </c>
      <c r="I76" s="113">
        <f t="shared" si="7"/>
        <v>90925</v>
      </c>
      <c r="J76" s="113">
        <f t="shared" si="8"/>
        <v>4091625</v>
      </c>
      <c r="K76" s="122"/>
      <c r="L76" s="114">
        <f t="shared" si="9"/>
        <v>336</v>
      </c>
      <c r="M76" s="106"/>
      <c r="N76" s="115">
        <f t="shared" si="10"/>
        <v>-1922000</v>
      </c>
    </row>
    <row r="77" spans="1:15" x14ac:dyDescent="0.25">
      <c r="A77" s="112">
        <v>42679</v>
      </c>
      <c r="B77" s="106" t="s">
        <v>124</v>
      </c>
      <c r="C77" s="113">
        <v>3500000</v>
      </c>
      <c r="D77" s="106"/>
      <c r="E77" s="122"/>
      <c r="F77" s="106"/>
      <c r="G77" s="110"/>
      <c r="H77" s="113">
        <f t="shared" si="6"/>
        <v>0</v>
      </c>
      <c r="I77" s="113">
        <f t="shared" si="7"/>
        <v>0</v>
      </c>
      <c r="J77" s="113">
        <f t="shared" si="8"/>
        <v>0</v>
      </c>
      <c r="K77" s="122"/>
      <c r="L77" s="114">
        <f t="shared" si="9"/>
        <v>336</v>
      </c>
      <c r="M77" s="106"/>
      <c r="N77" s="115">
        <f t="shared" si="10"/>
        <v>1578000</v>
      </c>
    </row>
    <row r="78" spans="1:15" x14ac:dyDescent="0.25">
      <c r="A78" s="112">
        <v>42679</v>
      </c>
      <c r="B78" s="106" t="s">
        <v>125</v>
      </c>
      <c r="C78" s="113">
        <v>5000000</v>
      </c>
      <c r="D78" s="106"/>
      <c r="E78" s="122"/>
      <c r="F78" s="110"/>
      <c r="G78" s="116"/>
      <c r="H78" s="113">
        <f t="shared" si="6"/>
        <v>0</v>
      </c>
      <c r="I78" s="113">
        <f t="shared" si="7"/>
        <v>0</v>
      </c>
      <c r="J78" s="113">
        <f t="shared" si="8"/>
        <v>0</v>
      </c>
      <c r="K78" s="122"/>
      <c r="L78" s="114">
        <f t="shared" si="9"/>
        <v>336</v>
      </c>
      <c r="M78" s="106"/>
      <c r="N78" s="115">
        <f t="shared" si="10"/>
        <v>6578000</v>
      </c>
    </row>
    <row r="79" spans="1:15" x14ac:dyDescent="0.25">
      <c r="A79" s="112">
        <v>42681</v>
      </c>
      <c r="B79" s="106" t="s">
        <v>2</v>
      </c>
      <c r="C79" s="113"/>
      <c r="D79" s="106">
        <v>90</v>
      </c>
      <c r="E79" s="122"/>
      <c r="F79" s="110">
        <v>90</v>
      </c>
      <c r="G79" s="128">
        <v>7059</v>
      </c>
      <c r="H79" s="113">
        <f t="shared" si="6"/>
        <v>7764900</v>
      </c>
      <c r="I79" s="113">
        <f t="shared" si="7"/>
        <v>176475</v>
      </c>
      <c r="J79" s="113">
        <f t="shared" si="8"/>
        <v>7941375</v>
      </c>
      <c r="K79" s="122"/>
      <c r="L79" s="114">
        <f t="shared" si="9"/>
        <v>336</v>
      </c>
      <c r="M79" s="106"/>
      <c r="N79" s="115">
        <f t="shared" si="10"/>
        <v>-1363375</v>
      </c>
    </row>
    <row r="80" spans="1:15" x14ac:dyDescent="0.25">
      <c r="A80" s="112">
        <v>42683</v>
      </c>
      <c r="B80" s="106" t="s">
        <v>2</v>
      </c>
      <c r="C80" s="113"/>
      <c r="D80" s="106">
        <v>70</v>
      </c>
      <c r="E80" s="122"/>
      <c r="F80" s="110">
        <v>70</v>
      </c>
      <c r="G80" s="128">
        <v>4763</v>
      </c>
      <c r="H80" s="113">
        <f t="shared" si="6"/>
        <v>5239300</v>
      </c>
      <c r="I80" s="113">
        <f t="shared" si="7"/>
        <v>119075</v>
      </c>
      <c r="J80" s="113">
        <f t="shared" si="8"/>
        <v>5358375</v>
      </c>
      <c r="K80" s="122"/>
      <c r="L80" s="114">
        <f t="shared" si="9"/>
        <v>336</v>
      </c>
      <c r="M80" s="106"/>
      <c r="N80" s="115">
        <f t="shared" si="10"/>
        <v>-6721750</v>
      </c>
    </row>
    <row r="81" spans="1:14" x14ac:dyDescent="0.25">
      <c r="A81" s="112">
        <v>42684</v>
      </c>
      <c r="B81" s="106" t="s">
        <v>44</v>
      </c>
      <c r="C81" s="113">
        <v>2000000</v>
      </c>
      <c r="D81" s="106"/>
      <c r="E81" s="122"/>
      <c r="F81" s="106"/>
      <c r="G81" s="110"/>
      <c r="H81" s="113">
        <f t="shared" si="6"/>
        <v>0</v>
      </c>
      <c r="I81" s="113">
        <f t="shared" si="7"/>
        <v>0</v>
      </c>
      <c r="J81" s="113">
        <f t="shared" si="8"/>
        <v>0</v>
      </c>
      <c r="K81" s="122"/>
      <c r="L81" s="114">
        <f t="shared" si="9"/>
        <v>336</v>
      </c>
      <c r="M81" s="106"/>
      <c r="N81" s="115">
        <f t="shared" si="10"/>
        <v>-4721750</v>
      </c>
    </row>
    <row r="82" spans="1:14" x14ac:dyDescent="0.25">
      <c r="A82" s="112">
        <v>42684</v>
      </c>
      <c r="B82" s="106" t="s">
        <v>133</v>
      </c>
      <c r="C82" s="113">
        <v>10000000</v>
      </c>
      <c r="D82" s="106"/>
      <c r="E82" s="122"/>
      <c r="F82" s="106"/>
      <c r="G82" s="110"/>
      <c r="H82" s="113">
        <f t="shared" si="6"/>
        <v>0</v>
      </c>
      <c r="I82" s="113">
        <f t="shared" si="7"/>
        <v>0</v>
      </c>
      <c r="J82" s="113">
        <f t="shared" si="8"/>
        <v>0</v>
      </c>
      <c r="K82" s="122"/>
      <c r="L82" s="114">
        <f t="shared" si="9"/>
        <v>336</v>
      </c>
      <c r="M82" s="106"/>
      <c r="N82" s="115">
        <f t="shared" si="10"/>
        <v>5278250</v>
      </c>
    </row>
    <row r="83" spans="1:14" x14ac:dyDescent="0.25">
      <c r="A83" s="112">
        <v>42685</v>
      </c>
      <c r="B83" s="106" t="s">
        <v>2</v>
      </c>
      <c r="C83" s="106"/>
      <c r="D83" s="106"/>
      <c r="E83" s="122"/>
      <c r="F83" s="110">
        <v>20</v>
      </c>
      <c r="G83" s="120">
        <v>1429</v>
      </c>
      <c r="H83" s="113">
        <f t="shared" si="6"/>
        <v>1571900</v>
      </c>
      <c r="I83" s="113">
        <f t="shared" si="7"/>
        <v>35725</v>
      </c>
      <c r="J83" s="113">
        <f t="shared" si="8"/>
        <v>1607625</v>
      </c>
      <c r="K83" s="122"/>
      <c r="L83" s="114">
        <f t="shared" si="9"/>
        <v>316</v>
      </c>
      <c r="M83" s="106"/>
      <c r="N83" s="115">
        <f t="shared" si="10"/>
        <v>3670625</v>
      </c>
    </row>
    <row r="84" spans="1:14" x14ac:dyDescent="0.25">
      <c r="A84" s="112">
        <v>42688</v>
      </c>
      <c r="B84" s="106" t="s">
        <v>2</v>
      </c>
      <c r="C84" s="106"/>
      <c r="D84" s="106"/>
      <c r="E84" s="122"/>
      <c r="F84" s="110">
        <v>50</v>
      </c>
      <c r="G84" s="120">
        <v>3440</v>
      </c>
      <c r="H84" s="113">
        <f t="shared" si="6"/>
        <v>3784000</v>
      </c>
      <c r="I84" s="113">
        <f t="shared" si="7"/>
        <v>86000</v>
      </c>
      <c r="J84" s="113">
        <f t="shared" si="8"/>
        <v>3870000</v>
      </c>
      <c r="K84" s="122"/>
      <c r="L84" s="114">
        <f t="shared" si="9"/>
        <v>266</v>
      </c>
      <c r="M84" s="106"/>
      <c r="N84" s="115">
        <f t="shared" si="10"/>
        <v>-199375</v>
      </c>
    </row>
    <row r="85" spans="1:14" x14ac:dyDescent="0.25">
      <c r="A85" s="112">
        <v>42688</v>
      </c>
      <c r="B85" s="106" t="s">
        <v>2</v>
      </c>
      <c r="C85" s="116">
        <v>7000000</v>
      </c>
      <c r="D85" s="106"/>
      <c r="E85" s="122"/>
      <c r="F85" s="110">
        <v>49</v>
      </c>
      <c r="G85" s="120">
        <v>3342</v>
      </c>
      <c r="H85" s="113">
        <f t="shared" si="6"/>
        <v>3676200</v>
      </c>
      <c r="I85" s="113">
        <f t="shared" si="7"/>
        <v>83550</v>
      </c>
      <c r="J85" s="113">
        <f t="shared" si="8"/>
        <v>3759750</v>
      </c>
      <c r="K85" s="122"/>
      <c r="L85" s="114">
        <f t="shared" si="9"/>
        <v>217</v>
      </c>
      <c r="M85" s="106"/>
      <c r="N85" s="115">
        <f t="shared" si="10"/>
        <v>3040875</v>
      </c>
    </row>
    <row r="86" spans="1:14" x14ac:dyDescent="0.25">
      <c r="A86" s="112">
        <v>42692</v>
      </c>
      <c r="B86" s="106" t="s">
        <v>2</v>
      </c>
      <c r="C86" s="106"/>
      <c r="D86" s="106"/>
      <c r="E86" s="122"/>
      <c r="F86" s="110">
        <v>50</v>
      </c>
      <c r="G86" s="110">
        <v>3443</v>
      </c>
      <c r="H86" s="113">
        <f t="shared" si="6"/>
        <v>3787300</v>
      </c>
      <c r="I86" s="113">
        <f t="shared" si="7"/>
        <v>86075</v>
      </c>
      <c r="J86" s="113">
        <f t="shared" si="8"/>
        <v>3873375</v>
      </c>
      <c r="K86" s="122"/>
      <c r="L86" s="114">
        <f t="shared" si="9"/>
        <v>167</v>
      </c>
      <c r="M86" s="106"/>
      <c r="N86" s="115">
        <f t="shared" si="10"/>
        <v>-832500</v>
      </c>
    </row>
    <row r="87" spans="1:14" x14ac:dyDescent="0.25">
      <c r="A87" s="112">
        <v>42692</v>
      </c>
      <c r="B87" s="106"/>
      <c r="C87" s="106"/>
      <c r="D87" s="106"/>
      <c r="E87" s="122"/>
      <c r="F87" s="110">
        <v>39</v>
      </c>
      <c r="G87" s="110">
        <v>2746</v>
      </c>
      <c r="H87" s="113">
        <f t="shared" si="6"/>
        <v>3020600</v>
      </c>
      <c r="I87" s="113">
        <f t="shared" si="7"/>
        <v>68650</v>
      </c>
      <c r="J87" s="113">
        <f t="shared" si="8"/>
        <v>3089250</v>
      </c>
      <c r="K87" s="122"/>
      <c r="L87" s="114">
        <f t="shared" si="9"/>
        <v>128</v>
      </c>
      <c r="M87" s="106"/>
      <c r="N87" s="115">
        <f t="shared" si="10"/>
        <v>-3921750</v>
      </c>
    </row>
    <row r="88" spans="1:14" x14ac:dyDescent="0.25">
      <c r="A88" s="112">
        <v>42693</v>
      </c>
      <c r="B88" s="106" t="s">
        <v>159</v>
      </c>
      <c r="C88" s="116">
        <v>3900000</v>
      </c>
      <c r="D88" s="106"/>
      <c r="E88" s="122"/>
      <c r="F88" s="110">
        <v>34</v>
      </c>
      <c r="G88" s="110">
        <v>2436</v>
      </c>
      <c r="H88" s="113">
        <f t="shared" si="6"/>
        <v>2679600</v>
      </c>
      <c r="I88" s="113">
        <f t="shared" si="7"/>
        <v>60900</v>
      </c>
      <c r="J88" s="113">
        <f t="shared" si="8"/>
        <v>2740500</v>
      </c>
      <c r="K88" s="122"/>
      <c r="L88" s="114">
        <f t="shared" si="9"/>
        <v>94</v>
      </c>
      <c r="M88" s="106"/>
      <c r="N88" s="115">
        <f t="shared" si="10"/>
        <v>-2762250</v>
      </c>
    </row>
    <row r="89" spans="1:14" x14ac:dyDescent="0.25">
      <c r="A89" s="112">
        <v>42697</v>
      </c>
      <c r="B89" s="106" t="s">
        <v>44</v>
      </c>
      <c r="C89" s="116">
        <v>1000000</v>
      </c>
      <c r="D89" s="106"/>
      <c r="E89" s="122"/>
      <c r="F89" s="110"/>
      <c r="G89" s="110"/>
      <c r="H89" s="113">
        <f t="shared" si="6"/>
        <v>0</v>
      </c>
      <c r="I89" s="113">
        <f t="shared" si="7"/>
        <v>0</v>
      </c>
      <c r="J89" s="113">
        <f t="shared" si="8"/>
        <v>0</v>
      </c>
      <c r="K89" s="122"/>
      <c r="L89" s="114">
        <f t="shared" si="9"/>
        <v>94</v>
      </c>
      <c r="M89" s="106"/>
      <c r="N89" s="115">
        <f t="shared" si="10"/>
        <v>-1762250</v>
      </c>
    </row>
    <row r="90" spans="1:14" x14ac:dyDescent="0.25">
      <c r="A90" s="112">
        <v>42698</v>
      </c>
      <c r="B90" s="106" t="s">
        <v>44</v>
      </c>
      <c r="C90" s="113">
        <v>1500000</v>
      </c>
      <c r="D90" s="106"/>
      <c r="E90" s="122"/>
      <c r="F90" s="110">
        <v>6</v>
      </c>
      <c r="G90" s="110">
        <v>447</v>
      </c>
      <c r="H90" s="113">
        <f t="shared" si="6"/>
        <v>491700</v>
      </c>
      <c r="I90" s="113">
        <f t="shared" si="7"/>
        <v>11175</v>
      </c>
      <c r="J90" s="113">
        <f t="shared" si="8"/>
        <v>502875</v>
      </c>
      <c r="K90" s="122"/>
      <c r="L90" s="114">
        <f t="shared" si="9"/>
        <v>88</v>
      </c>
      <c r="M90" s="106"/>
      <c r="N90" s="115">
        <f t="shared" si="10"/>
        <v>-765125</v>
      </c>
    </row>
    <row r="91" spans="1:14" x14ac:dyDescent="0.25">
      <c r="A91" s="112">
        <v>42700</v>
      </c>
      <c r="B91" s="106" t="s">
        <v>173</v>
      </c>
      <c r="C91" s="113">
        <v>3000000</v>
      </c>
      <c r="D91" s="106"/>
      <c r="E91" s="122"/>
      <c r="F91" s="110">
        <v>44</v>
      </c>
      <c r="G91" s="110">
        <v>3125</v>
      </c>
      <c r="H91" s="113">
        <f t="shared" si="6"/>
        <v>3437500</v>
      </c>
      <c r="I91" s="113">
        <f t="shared" si="7"/>
        <v>78125</v>
      </c>
      <c r="J91" s="113">
        <f t="shared" si="8"/>
        <v>3515625</v>
      </c>
      <c r="K91" s="122"/>
      <c r="L91" s="114">
        <f t="shared" si="9"/>
        <v>44</v>
      </c>
      <c r="M91" s="106"/>
      <c r="N91" s="115">
        <f t="shared" si="10"/>
        <v>-1280750</v>
      </c>
    </row>
    <row r="92" spans="1:14" x14ac:dyDescent="0.25">
      <c r="A92" s="112">
        <v>42701</v>
      </c>
      <c r="B92" s="106" t="s">
        <v>178</v>
      </c>
      <c r="C92" s="113">
        <v>1000000</v>
      </c>
      <c r="D92" s="106"/>
      <c r="E92" s="122"/>
      <c r="F92" s="110">
        <v>41</v>
      </c>
      <c r="G92" s="116">
        <v>3201</v>
      </c>
      <c r="H92" s="113">
        <f t="shared" si="6"/>
        <v>3521100</v>
      </c>
      <c r="I92" s="113">
        <f t="shared" si="7"/>
        <v>80025</v>
      </c>
      <c r="J92" s="113">
        <f t="shared" si="8"/>
        <v>3601125</v>
      </c>
      <c r="K92" s="122"/>
      <c r="L92" s="114">
        <f t="shared" si="9"/>
        <v>3</v>
      </c>
      <c r="M92" s="106"/>
      <c r="N92" s="115">
        <f t="shared" si="10"/>
        <v>-3881875</v>
      </c>
    </row>
    <row r="93" spans="1:14" x14ac:dyDescent="0.25">
      <c r="A93" s="112">
        <v>42702</v>
      </c>
      <c r="B93" s="106"/>
      <c r="C93" s="121"/>
      <c r="D93" s="106"/>
      <c r="E93" s="122"/>
      <c r="F93" s="110"/>
      <c r="G93" s="110"/>
      <c r="H93" s="113">
        <f t="shared" si="6"/>
        <v>0</v>
      </c>
      <c r="I93" s="113">
        <f t="shared" si="7"/>
        <v>0</v>
      </c>
      <c r="J93" s="113">
        <f t="shared" si="8"/>
        <v>0</v>
      </c>
      <c r="K93" s="122"/>
      <c r="L93" s="114">
        <f t="shared" si="9"/>
        <v>3</v>
      </c>
      <c r="M93" s="106"/>
      <c r="N93" s="115">
        <f t="shared" si="10"/>
        <v>-3881875</v>
      </c>
    </row>
    <row r="94" spans="1:14" x14ac:dyDescent="0.25">
      <c r="A94" s="112">
        <v>42702</v>
      </c>
      <c r="B94" s="106" t="s">
        <v>181</v>
      </c>
      <c r="C94" s="113">
        <v>2000000</v>
      </c>
      <c r="D94" s="106"/>
      <c r="E94" s="122"/>
      <c r="F94" s="110"/>
      <c r="G94" s="110"/>
      <c r="H94" s="113">
        <f t="shared" si="6"/>
        <v>0</v>
      </c>
      <c r="I94" s="113">
        <f t="shared" si="7"/>
        <v>0</v>
      </c>
      <c r="J94" s="113">
        <f t="shared" si="8"/>
        <v>0</v>
      </c>
      <c r="K94" s="122"/>
      <c r="L94" s="114">
        <f t="shared" si="9"/>
        <v>3</v>
      </c>
      <c r="M94" s="106"/>
      <c r="N94" s="115">
        <f t="shared" si="10"/>
        <v>-1881875</v>
      </c>
    </row>
    <row r="95" spans="1:14" x14ac:dyDescent="0.25">
      <c r="A95" s="112">
        <v>42707</v>
      </c>
      <c r="B95" s="106" t="s">
        <v>2</v>
      </c>
      <c r="C95" s="106"/>
      <c r="D95" s="106"/>
      <c r="E95" s="122"/>
      <c r="F95" s="110">
        <v>45</v>
      </c>
      <c r="G95" s="110">
        <v>3193</v>
      </c>
      <c r="H95" s="113">
        <f t="shared" si="6"/>
        <v>3512300</v>
      </c>
      <c r="I95" s="113">
        <f t="shared" si="7"/>
        <v>79825</v>
      </c>
      <c r="J95" s="113">
        <f t="shared" si="8"/>
        <v>3592125</v>
      </c>
      <c r="K95" s="122"/>
      <c r="L95" s="114">
        <f t="shared" si="9"/>
        <v>-42</v>
      </c>
      <c r="M95" s="106"/>
      <c r="N95" s="115">
        <f t="shared" si="10"/>
        <v>-5474000</v>
      </c>
    </row>
    <row r="96" spans="1:14" x14ac:dyDescent="0.25">
      <c r="A96" s="112">
        <v>42710</v>
      </c>
      <c r="B96" s="106" t="s">
        <v>44</v>
      </c>
      <c r="C96" s="113">
        <v>1000000</v>
      </c>
      <c r="D96" s="106"/>
      <c r="E96" s="122"/>
      <c r="F96" s="110"/>
      <c r="G96" s="110"/>
      <c r="H96" s="113">
        <f t="shared" si="6"/>
        <v>0</v>
      </c>
      <c r="I96" s="113">
        <f t="shared" si="7"/>
        <v>0</v>
      </c>
      <c r="J96" s="113">
        <f t="shared" si="8"/>
        <v>0</v>
      </c>
      <c r="K96" s="122"/>
      <c r="L96" s="114">
        <f t="shared" si="9"/>
        <v>-42</v>
      </c>
      <c r="M96" s="106"/>
      <c r="N96" s="115">
        <f t="shared" si="10"/>
        <v>-4474000</v>
      </c>
    </row>
    <row r="97" spans="1:17" x14ac:dyDescent="0.25">
      <c r="A97" s="112">
        <v>42711</v>
      </c>
      <c r="B97" s="106" t="s">
        <v>2</v>
      </c>
      <c r="C97" s="113"/>
      <c r="D97" s="106"/>
      <c r="E97" s="122"/>
      <c r="F97" s="110">
        <v>55</v>
      </c>
      <c r="G97" s="110">
        <v>3718</v>
      </c>
      <c r="H97" s="113">
        <f t="shared" si="6"/>
        <v>4089800</v>
      </c>
      <c r="I97" s="113">
        <f t="shared" si="7"/>
        <v>92950</v>
      </c>
      <c r="J97" s="113">
        <f t="shared" si="8"/>
        <v>4182750</v>
      </c>
      <c r="K97" s="122"/>
      <c r="L97" s="114">
        <f t="shared" si="9"/>
        <v>-97</v>
      </c>
      <c r="M97" s="106"/>
      <c r="N97" s="115">
        <f t="shared" si="10"/>
        <v>-8656750</v>
      </c>
    </row>
    <row r="98" spans="1:17" x14ac:dyDescent="0.25">
      <c r="A98" s="112">
        <v>42712</v>
      </c>
      <c r="B98" s="106" t="s">
        <v>194</v>
      </c>
      <c r="C98" s="116">
        <v>5000000</v>
      </c>
      <c r="D98" s="106"/>
      <c r="E98" s="122"/>
      <c r="F98" s="110"/>
      <c r="G98" s="110"/>
      <c r="H98" s="113">
        <f t="shared" si="6"/>
        <v>0</v>
      </c>
      <c r="I98" s="113">
        <f t="shared" si="7"/>
        <v>0</v>
      </c>
      <c r="J98" s="113">
        <f t="shared" si="8"/>
        <v>0</v>
      </c>
      <c r="K98" s="122"/>
      <c r="L98" s="114">
        <f t="shared" si="9"/>
        <v>-97</v>
      </c>
      <c r="M98" s="106"/>
      <c r="N98" s="115">
        <f t="shared" si="10"/>
        <v>-3656750</v>
      </c>
    </row>
    <row r="99" spans="1:17" x14ac:dyDescent="0.25">
      <c r="A99" s="112">
        <v>42713</v>
      </c>
      <c r="B99" s="106" t="s">
        <v>196</v>
      </c>
      <c r="C99" s="116">
        <v>5000000</v>
      </c>
      <c r="D99" s="106"/>
      <c r="E99" s="122"/>
      <c r="F99" s="110">
        <v>42</v>
      </c>
      <c r="G99" s="110">
        <v>3130</v>
      </c>
      <c r="H99" s="113">
        <f t="shared" si="6"/>
        <v>3443000</v>
      </c>
      <c r="I99" s="113">
        <f t="shared" si="7"/>
        <v>78250</v>
      </c>
      <c r="J99" s="113">
        <f t="shared" si="8"/>
        <v>3521250</v>
      </c>
      <c r="K99" s="122"/>
      <c r="L99" s="114">
        <f t="shared" si="9"/>
        <v>-139</v>
      </c>
      <c r="M99" s="106"/>
      <c r="N99" s="115">
        <f t="shared" si="10"/>
        <v>-2178000</v>
      </c>
    </row>
    <row r="100" spans="1:17" x14ac:dyDescent="0.25">
      <c r="A100" s="112">
        <v>42713</v>
      </c>
      <c r="B100" s="106" t="s">
        <v>201</v>
      </c>
      <c r="C100" s="113">
        <v>120000</v>
      </c>
      <c r="D100" s="106"/>
      <c r="E100" s="122"/>
      <c r="F100" s="106"/>
      <c r="G100" s="110"/>
      <c r="H100" s="113">
        <f t="shared" si="6"/>
        <v>0</v>
      </c>
      <c r="I100" s="113">
        <f t="shared" si="7"/>
        <v>0</v>
      </c>
      <c r="J100" s="113">
        <f t="shared" si="8"/>
        <v>0</v>
      </c>
      <c r="K100" s="122"/>
      <c r="L100" s="114">
        <f t="shared" si="9"/>
        <v>-139</v>
      </c>
      <c r="M100" s="106"/>
      <c r="N100" s="115">
        <f t="shared" si="10"/>
        <v>-2058000</v>
      </c>
    </row>
    <row r="101" spans="1:17" x14ac:dyDescent="0.25">
      <c r="A101" s="112">
        <v>42715</v>
      </c>
      <c r="B101" s="106" t="s">
        <v>202</v>
      </c>
      <c r="C101" s="113">
        <v>2000000</v>
      </c>
      <c r="D101" s="106"/>
      <c r="E101" s="122"/>
      <c r="F101" s="106"/>
      <c r="G101" s="110"/>
      <c r="H101" s="113">
        <f t="shared" si="6"/>
        <v>0</v>
      </c>
      <c r="I101" s="113">
        <f t="shared" si="7"/>
        <v>0</v>
      </c>
      <c r="J101" s="113">
        <f t="shared" si="8"/>
        <v>0</v>
      </c>
      <c r="K101" s="122"/>
      <c r="L101" s="114">
        <f t="shared" si="9"/>
        <v>-139</v>
      </c>
      <c r="M101" s="106"/>
      <c r="N101" s="115">
        <f t="shared" si="10"/>
        <v>-58000</v>
      </c>
    </row>
    <row r="102" spans="1:17" x14ac:dyDescent="0.25">
      <c r="A102" s="112">
        <v>42715</v>
      </c>
      <c r="B102" s="106" t="s">
        <v>203</v>
      </c>
      <c r="C102" s="113">
        <v>210000</v>
      </c>
      <c r="D102" s="106"/>
      <c r="E102" s="122"/>
      <c r="F102" s="110">
        <v>29</v>
      </c>
      <c r="G102" s="110">
        <v>2079</v>
      </c>
      <c r="H102" s="113">
        <f t="shared" si="6"/>
        <v>2286900</v>
      </c>
      <c r="I102" s="113">
        <f t="shared" si="7"/>
        <v>51975</v>
      </c>
      <c r="J102" s="113">
        <f t="shared" si="8"/>
        <v>2338875</v>
      </c>
      <c r="K102" s="122"/>
      <c r="L102" s="114">
        <f t="shared" si="9"/>
        <v>-168</v>
      </c>
      <c r="M102" s="106"/>
      <c r="N102" s="115">
        <f t="shared" si="10"/>
        <v>-2186875</v>
      </c>
    </row>
    <row r="103" spans="1:17" x14ac:dyDescent="0.25">
      <c r="A103" s="112">
        <v>42716</v>
      </c>
      <c r="B103" s="106" t="s">
        <v>112</v>
      </c>
      <c r="C103" s="113">
        <v>1000000</v>
      </c>
      <c r="D103" s="106"/>
      <c r="E103" s="122"/>
      <c r="F103" s="110"/>
      <c r="G103" s="110"/>
      <c r="H103" s="113">
        <f t="shared" si="6"/>
        <v>0</v>
      </c>
      <c r="I103" s="113">
        <f t="shared" si="7"/>
        <v>0</v>
      </c>
      <c r="J103" s="113">
        <f t="shared" si="8"/>
        <v>0</v>
      </c>
      <c r="K103" s="122"/>
      <c r="L103" s="114">
        <f t="shared" si="9"/>
        <v>-168</v>
      </c>
      <c r="M103" s="106"/>
      <c r="N103" s="115">
        <f t="shared" si="10"/>
        <v>-1186875</v>
      </c>
    </row>
    <row r="104" spans="1:17" x14ac:dyDescent="0.25">
      <c r="A104" s="112">
        <v>42722</v>
      </c>
      <c r="B104" s="106" t="s">
        <v>2</v>
      </c>
      <c r="C104" s="113"/>
      <c r="D104" s="106"/>
      <c r="E104" s="122"/>
      <c r="F104" s="110">
        <v>54</v>
      </c>
      <c r="G104" s="110">
        <v>3679</v>
      </c>
      <c r="H104" s="113">
        <f t="shared" si="6"/>
        <v>4046900</v>
      </c>
      <c r="I104" s="113">
        <f t="shared" si="7"/>
        <v>91975</v>
      </c>
      <c r="J104" s="113">
        <f t="shared" si="8"/>
        <v>4138875</v>
      </c>
      <c r="K104" s="122"/>
      <c r="L104" s="114">
        <f t="shared" si="9"/>
        <v>-222</v>
      </c>
      <c r="M104" s="106"/>
      <c r="N104" s="115">
        <f t="shared" si="10"/>
        <v>-5325750</v>
      </c>
    </row>
    <row r="105" spans="1:17" x14ac:dyDescent="0.25">
      <c r="A105" s="112">
        <v>42723</v>
      </c>
      <c r="B105" s="106" t="s">
        <v>44</v>
      </c>
      <c r="C105" s="113">
        <v>500000</v>
      </c>
      <c r="D105" s="106"/>
      <c r="E105" s="122"/>
      <c r="F105" s="110"/>
      <c r="G105" s="110"/>
      <c r="H105" s="113">
        <f t="shared" si="6"/>
        <v>0</v>
      </c>
      <c r="I105" s="113">
        <f t="shared" si="7"/>
        <v>0</v>
      </c>
      <c r="J105" s="113">
        <f t="shared" si="8"/>
        <v>0</v>
      </c>
      <c r="K105" s="122"/>
      <c r="L105" s="114">
        <f t="shared" si="9"/>
        <v>-222</v>
      </c>
      <c r="M105" s="106"/>
      <c r="N105" s="115">
        <f t="shared" si="10"/>
        <v>-4825750</v>
      </c>
    </row>
    <row r="106" spans="1:17" x14ac:dyDescent="0.25">
      <c r="A106" s="112">
        <v>42726</v>
      </c>
      <c r="B106" s="106" t="s">
        <v>210</v>
      </c>
      <c r="C106" s="113">
        <v>4000000</v>
      </c>
      <c r="D106" s="106"/>
      <c r="E106" s="122"/>
      <c r="F106" s="110">
        <v>40</v>
      </c>
      <c r="G106" s="110">
        <v>3016</v>
      </c>
      <c r="H106" s="113">
        <f t="shared" si="6"/>
        <v>3317600</v>
      </c>
      <c r="I106" s="113">
        <f t="shared" si="7"/>
        <v>75400</v>
      </c>
      <c r="J106" s="113">
        <f t="shared" si="8"/>
        <v>3393000</v>
      </c>
      <c r="K106" s="122"/>
      <c r="L106" s="114">
        <f t="shared" si="9"/>
        <v>-262</v>
      </c>
      <c r="M106" s="106"/>
      <c r="N106" s="115">
        <f t="shared" si="10"/>
        <v>-4218750</v>
      </c>
    </row>
    <row r="107" spans="1:17" x14ac:dyDescent="0.25">
      <c r="A107" s="112">
        <v>42731</v>
      </c>
      <c r="B107" s="106" t="s">
        <v>2</v>
      </c>
      <c r="C107" s="106"/>
      <c r="D107" s="106"/>
      <c r="E107" s="122"/>
      <c r="F107" s="110">
        <v>44</v>
      </c>
      <c r="G107" s="110">
        <v>3261</v>
      </c>
      <c r="H107" s="113">
        <f t="shared" si="6"/>
        <v>3587100</v>
      </c>
      <c r="I107" s="113">
        <f t="shared" si="7"/>
        <v>81525</v>
      </c>
      <c r="J107" s="113">
        <f t="shared" si="8"/>
        <v>3668625</v>
      </c>
      <c r="K107" s="122"/>
      <c r="L107" s="114">
        <f t="shared" si="9"/>
        <v>-306</v>
      </c>
      <c r="M107" s="106"/>
      <c r="N107" s="115">
        <f t="shared" si="10"/>
        <v>-7887375</v>
      </c>
    </row>
    <row r="108" spans="1:17" x14ac:dyDescent="0.25">
      <c r="A108" s="132">
        <v>42739</v>
      </c>
      <c r="B108" s="106" t="s">
        <v>220</v>
      </c>
      <c r="C108" s="113">
        <v>200000</v>
      </c>
      <c r="D108" s="106"/>
      <c r="E108" s="122"/>
      <c r="F108" s="106"/>
      <c r="G108" s="106"/>
      <c r="H108" s="113">
        <f t="shared" si="6"/>
        <v>0</v>
      </c>
      <c r="I108" s="113">
        <f t="shared" si="7"/>
        <v>0</v>
      </c>
      <c r="J108" s="113">
        <f t="shared" si="8"/>
        <v>0</v>
      </c>
      <c r="K108" s="122"/>
      <c r="L108" s="114">
        <f t="shared" si="9"/>
        <v>-306</v>
      </c>
      <c r="M108" s="106"/>
      <c r="N108" s="115">
        <f t="shared" si="10"/>
        <v>-7687375</v>
      </c>
    </row>
    <row r="109" spans="1:17" x14ac:dyDescent="0.25">
      <c r="A109" s="133">
        <v>42741</v>
      </c>
      <c r="B109" s="134" t="s">
        <v>221</v>
      </c>
      <c r="C109" s="135">
        <v>5000000</v>
      </c>
      <c r="D109" s="38"/>
      <c r="E109" s="124"/>
      <c r="F109" s="38"/>
      <c r="G109" s="38"/>
      <c r="H109" s="113">
        <f t="shared" si="6"/>
        <v>0</v>
      </c>
      <c r="I109" s="113">
        <f t="shared" si="7"/>
        <v>0</v>
      </c>
      <c r="J109" s="113">
        <f t="shared" si="8"/>
        <v>0</v>
      </c>
      <c r="K109" s="124"/>
      <c r="L109" s="114">
        <f t="shared" si="9"/>
        <v>-306</v>
      </c>
      <c r="M109" s="38"/>
      <c r="N109" s="49">
        <f t="shared" si="10"/>
        <v>-2687375</v>
      </c>
    </row>
    <row r="110" spans="1:17" x14ac:dyDescent="0.25">
      <c r="A110" s="38"/>
      <c r="B110" s="38"/>
      <c r="C110" s="38"/>
      <c r="D110" s="38"/>
      <c r="E110" s="124"/>
      <c r="F110" s="38"/>
      <c r="G110" s="38"/>
      <c r="H110" s="113">
        <f t="shared" si="6"/>
        <v>0</v>
      </c>
      <c r="I110" s="113">
        <f t="shared" si="7"/>
        <v>0</v>
      </c>
      <c r="J110" s="113">
        <f t="shared" si="8"/>
        <v>0</v>
      </c>
      <c r="K110" s="124"/>
      <c r="L110" s="114">
        <f t="shared" si="9"/>
        <v>-306</v>
      </c>
      <c r="M110" s="38"/>
      <c r="N110" s="49">
        <f t="shared" si="10"/>
        <v>-2687375</v>
      </c>
      <c r="O110" s="18"/>
      <c r="P110" s="18"/>
      <c r="Q110" s="18"/>
    </row>
    <row r="111" spans="1:17" x14ac:dyDescent="0.25">
      <c r="A111" s="38"/>
      <c r="B111" s="38"/>
      <c r="C111" s="38"/>
      <c r="D111" s="38"/>
      <c r="E111" s="124"/>
      <c r="F111" s="38"/>
      <c r="G111" s="38"/>
      <c r="H111" s="113">
        <f t="shared" si="6"/>
        <v>0</v>
      </c>
      <c r="I111" s="113">
        <f t="shared" si="7"/>
        <v>0</v>
      </c>
      <c r="J111" s="113">
        <f t="shared" si="8"/>
        <v>0</v>
      </c>
      <c r="K111" s="124"/>
      <c r="L111" s="114">
        <f t="shared" si="9"/>
        <v>-306</v>
      </c>
      <c r="M111" s="38"/>
      <c r="N111" s="49">
        <f t="shared" si="10"/>
        <v>-2687375</v>
      </c>
    </row>
    <row r="112" spans="1:17" x14ac:dyDescent="0.25">
      <c r="A112" s="38"/>
      <c r="B112" s="38"/>
      <c r="C112" s="38"/>
      <c r="D112" s="38"/>
      <c r="E112" s="124"/>
      <c r="F112" s="38"/>
      <c r="G112" s="38"/>
      <c r="H112" s="113">
        <f t="shared" si="6"/>
        <v>0</v>
      </c>
      <c r="I112" s="113">
        <f t="shared" si="7"/>
        <v>0</v>
      </c>
      <c r="J112" s="113">
        <f t="shared" si="8"/>
        <v>0</v>
      </c>
      <c r="K112" s="124"/>
      <c r="L112" s="114">
        <f t="shared" si="9"/>
        <v>-306</v>
      </c>
      <c r="M112" s="38"/>
      <c r="N112" s="49">
        <f t="shared" si="10"/>
        <v>-2687375</v>
      </c>
    </row>
    <row r="113" spans="1:15" x14ac:dyDescent="0.25">
      <c r="A113" s="38"/>
      <c r="B113" s="38"/>
      <c r="C113" s="38"/>
      <c r="D113" s="38"/>
      <c r="E113" s="124"/>
      <c r="F113" s="38"/>
      <c r="G113" s="38"/>
      <c r="H113" s="113">
        <f t="shared" si="6"/>
        <v>0</v>
      </c>
      <c r="I113" s="113">
        <f t="shared" si="7"/>
        <v>0</v>
      </c>
      <c r="J113" s="113">
        <f t="shared" si="8"/>
        <v>0</v>
      </c>
      <c r="K113" s="124"/>
      <c r="L113" s="114">
        <f t="shared" si="9"/>
        <v>-306</v>
      </c>
      <c r="M113" s="38"/>
      <c r="N113" s="49">
        <f t="shared" si="10"/>
        <v>-2687375</v>
      </c>
    </row>
    <row r="114" spans="1:15" x14ac:dyDescent="0.25">
      <c r="A114" s="38"/>
      <c r="B114" s="38"/>
      <c r="C114" s="38"/>
      <c r="D114" s="38"/>
      <c r="E114" s="124"/>
      <c r="F114" s="38"/>
      <c r="G114" s="38"/>
      <c r="H114" s="113">
        <f t="shared" si="6"/>
        <v>0</v>
      </c>
      <c r="I114" s="113">
        <f t="shared" si="7"/>
        <v>0</v>
      </c>
      <c r="J114" s="113">
        <f t="shared" si="8"/>
        <v>0</v>
      </c>
      <c r="K114" s="124"/>
      <c r="L114" s="114">
        <f t="shared" si="9"/>
        <v>-306</v>
      </c>
      <c r="M114" s="38"/>
      <c r="N114" s="49">
        <f t="shared" si="10"/>
        <v>-2687375</v>
      </c>
      <c r="O114" s="8"/>
    </row>
    <row r="115" spans="1:15" x14ac:dyDescent="0.25">
      <c r="A115" s="38"/>
      <c r="B115" s="38"/>
      <c r="C115" s="38"/>
      <c r="D115" s="38"/>
      <c r="E115" s="124"/>
      <c r="F115" s="38"/>
      <c r="G115" s="38"/>
      <c r="H115" s="113">
        <f t="shared" si="6"/>
        <v>0</v>
      </c>
      <c r="I115" s="113">
        <f t="shared" si="7"/>
        <v>0</v>
      </c>
      <c r="J115" s="113">
        <f t="shared" si="8"/>
        <v>0</v>
      </c>
      <c r="K115" s="124"/>
      <c r="L115" s="114">
        <f t="shared" si="9"/>
        <v>-306</v>
      </c>
      <c r="M115" s="38"/>
      <c r="N115" s="49">
        <f t="shared" si="10"/>
        <v>-2687375</v>
      </c>
    </row>
    <row r="116" spans="1:15" x14ac:dyDescent="0.25">
      <c r="A116" s="38"/>
      <c r="B116" s="38"/>
      <c r="C116" s="38"/>
      <c r="D116" s="38"/>
      <c r="E116" s="124"/>
      <c r="F116" s="38"/>
      <c r="G116" s="38"/>
      <c r="H116" s="113">
        <f t="shared" si="6"/>
        <v>0</v>
      </c>
      <c r="I116" s="113">
        <f t="shared" si="7"/>
        <v>0</v>
      </c>
      <c r="J116" s="113">
        <f t="shared" si="8"/>
        <v>0</v>
      </c>
      <c r="K116" s="124"/>
      <c r="L116" s="114">
        <f t="shared" si="9"/>
        <v>-306</v>
      </c>
      <c r="M116" s="38"/>
      <c r="N116" s="49">
        <f t="shared" si="10"/>
        <v>-2687375</v>
      </c>
    </row>
    <row r="117" spans="1:15" x14ac:dyDescent="0.25">
      <c r="A117" s="38"/>
      <c r="B117" s="38"/>
      <c r="C117" s="38"/>
      <c r="D117" s="38"/>
      <c r="E117" s="124"/>
      <c r="F117" s="38"/>
      <c r="G117" s="38"/>
      <c r="H117" s="38"/>
      <c r="I117" s="113">
        <f t="shared" si="7"/>
        <v>0</v>
      </c>
      <c r="J117" s="38"/>
      <c r="K117" s="124"/>
      <c r="L117" s="114">
        <f t="shared" si="9"/>
        <v>-306</v>
      </c>
      <c r="M117" s="38"/>
      <c r="N117" s="49">
        <f t="shared" si="10"/>
        <v>-2687375</v>
      </c>
    </row>
    <row r="118" spans="1:15" x14ac:dyDescent="0.25">
      <c r="A118" s="38"/>
      <c r="B118" s="38"/>
      <c r="C118" s="38"/>
      <c r="D118" s="38"/>
      <c r="E118" s="124"/>
      <c r="F118" s="38"/>
      <c r="G118" s="38"/>
      <c r="H118" s="38"/>
      <c r="I118" s="113">
        <f t="shared" si="7"/>
        <v>0</v>
      </c>
      <c r="J118" s="38"/>
      <c r="K118" s="124"/>
      <c r="L118" s="114">
        <f t="shared" si="9"/>
        <v>-306</v>
      </c>
      <c r="M118" s="38"/>
      <c r="N118" s="49">
        <f t="shared" si="10"/>
        <v>-2687375</v>
      </c>
    </row>
    <row r="119" spans="1:15" x14ac:dyDescent="0.25">
      <c r="A119" s="38"/>
      <c r="B119" s="38"/>
      <c r="C119" s="38"/>
      <c r="D119" s="38"/>
      <c r="E119" s="124"/>
      <c r="F119" s="38"/>
      <c r="G119" s="38"/>
      <c r="H119" s="38"/>
      <c r="I119" s="113">
        <f t="shared" si="7"/>
        <v>0</v>
      </c>
      <c r="J119" s="38"/>
      <c r="K119" s="124"/>
      <c r="L119" s="114">
        <f t="shared" si="9"/>
        <v>-306</v>
      </c>
      <c r="M119" s="38"/>
      <c r="N119" s="49">
        <f t="shared" si="10"/>
        <v>-2687375</v>
      </c>
    </row>
    <row r="120" spans="1:15" x14ac:dyDescent="0.25">
      <c r="A120" s="38"/>
      <c r="B120" s="38"/>
      <c r="C120" s="38"/>
      <c r="D120" s="38"/>
      <c r="E120" s="124"/>
      <c r="F120" s="38"/>
      <c r="G120" s="38"/>
      <c r="H120" s="38"/>
      <c r="I120" s="113">
        <f t="shared" si="7"/>
        <v>0</v>
      </c>
      <c r="J120" s="38"/>
      <c r="K120" s="124"/>
      <c r="L120" s="38"/>
      <c r="M120" s="38"/>
      <c r="N120" s="49">
        <f t="shared" si="10"/>
        <v>-2687375</v>
      </c>
    </row>
    <row r="121" spans="1:15" x14ac:dyDescent="0.25">
      <c r="A121" s="38"/>
      <c r="B121" s="38"/>
      <c r="C121" s="38"/>
      <c r="D121" s="38"/>
      <c r="E121" s="124"/>
      <c r="F121" s="38"/>
      <c r="G121" s="38"/>
      <c r="H121" s="38"/>
      <c r="I121" s="38"/>
      <c r="J121" s="38"/>
      <c r="K121" s="124"/>
      <c r="L121" s="38"/>
      <c r="M121" s="38"/>
      <c r="N121" s="38"/>
    </row>
    <row r="122" spans="1:15" x14ac:dyDescent="0.25">
      <c r="A122" s="38"/>
      <c r="B122" s="38"/>
      <c r="C122" s="38"/>
      <c r="D122" s="38"/>
      <c r="E122" s="124"/>
      <c r="F122" s="38"/>
      <c r="G122" s="38"/>
      <c r="H122" s="38"/>
      <c r="I122" s="38"/>
      <c r="J122" s="38"/>
      <c r="K122" s="124"/>
      <c r="L122" s="38"/>
      <c r="M122" s="38"/>
      <c r="N122" s="38"/>
    </row>
  </sheetData>
  <mergeCells count="3">
    <mergeCell ref="A1:N1"/>
    <mergeCell ref="B2:D2"/>
    <mergeCell ref="F2:J2"/>
  </mergeCells>
  <pageMargins left="0.33" right="0.18" top="0.42" bottom="0.38" header="0.31496062992125984" footer="0.31496062992125984"/>
  <pageSetup paperSize="9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tabSelected="1" workbookViewId="0">
      <selection activeCell="A2" sqref="A2:N2"/>
    </sheetView>
  </sheetViews>
  <sheetFormatPr baseColWidth="10" defaultRowHeight="15" x14ac:dyDescent="0.25"/>
  <cols>
    <col min="2" max="2" width="27.5703125" bestFit="1" customWidth="1"/>
    <col min="3" max="3" width="14.28515625" bestFit="1" customWidth="1"/>
    <col min="4" max="4" width="7.7109375" customWidth="1"/>
    <col min="5" max="5" width="2.5703125" customWidth="1"/>
    <col min="6" max="6" width="8" customWidth="1"/>
    <col min="7" max="7" width="9.42578125" customWidth="1"/>
    <col min="8" max="8" width="12.7109375" bestFit="1" customWidth="1"/>
    <col min="10" max="10" width="12.7109375" bestFit="1" customWidth="1"/>
    <col min="11" max="11" width="2.42578125" customWidth="1"/>
    <col min="12" max="12" width="7.42578125" customWidth="1"/>
    <col min="13" max="13" width="11.42578125" customWidth="1"/>
    <col min="14" max="14" width="12.7109375" bestFit="1" customWidth="1"/>
  </cols>
  <sheetData>
    <row r="1" spans="1:14" ht="18.75" x14ac:dyDescent="0.3">
      <c r="A1" s="148" t="s">
        <v>128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 ht="21" x14ac:dyDescent="0.35">
      <c r="A2" s="24"/>
      <c r="B2" s="142" t="s">
        <v>1</v>
      </c>
      <c r="C2" s="142"/>
      <c r="D2" s="142"/>
      <c r="E2" s="27"/>
      <c r="F2" s="143" t="s">
        <v>2</v>
      </c>
      <c r="G2" s="143"/>
      <c r="H2" s="143"/>
      <c r="I2" s="143"/>
      <c r="J2" s="143"/>
      <c r="K2" s="28"/>
      <c r="L2" s="23" t="s">
        <v>3</v>
      </c>
      <c r="M2" s="21"/>
      <c r="N2" s="22" t="s">
        <v>3</v>
      </c>
    </row>
    <row r="3" spans="1:14" x14ac:dyDescent="0.25">
      <c r="A3" s="23" t="s">
        <v>4</v>
      </c>
      <c r="B3" s="21" t="s">
        <v>5</v>
      </c>
      <c r="C3" s="29" t="s">
        <v>1</v>
      </c>
      <c r="D3" s="24" t="s">
        <v>6</v>
      </c>
      <c r="E3" s="30"/>
      <c r="F3" s="33" t="s">
        <v>7</v>
      </c>
      <c r="G3" s="33" t="s">
        <v>8</v>
      </c>
      <c r="H3" s="33" t="s">
        <v>9</v>
      </c>
      <c r="I3" s="33" t="s">
        <v>10</v>
      </c>
      <c r="J3" s="33" t="s">
        <v>11</v>
      </c>
      <c r="K3" s="32"/>
      <c r="L3" s="29" t="s">
        <v>6</v>
      </c>
      <c r="M3" s="33" t="s">
        <v>12</v>
      </c>
      <c r="N3" s="34" t="s">
        <v>1</v>
      </c>
    </row>
    <row r="4" spans="1:14" x14ac:dyDescent="0.25">
      <c r="A4" s="52">
        <v>42673</v>
      </c>
      <c r="B4" s="24" t="s">
        <v>79</v>
      </c>
      <c r="C4" s="53">
        <v>4000000</v>
      </c>
      <c r="D4" s="53">
        <v>42</v>
      </c>
      <c r="E4" s="54"/>
      <c r="F4" s="29">
        <v>42</v>
      </c>
      <c r="G4" s="29">
        <v>3533</v>
      </c>
      <c r="H4" s="53">
        <f>G4*1100</f>
        <v>3886300</v>
      </c>
      <c r="I4" s="53">
        <f>G4*25</f>
        <v>88325</v>
      </c>
      <c r="J4" s="53">
        <f>H4+I4</f>
        <v>3974625</v>
      </c>
      <c r="K4" s="55"/>
      <c r="L4" s="56">
        <f>D4-F4</f>
        <v>0</v>
      </c>
      <c r="M4" s="53"/>
      <c r="N4" s="57">
        <f>C4-J4+M4</f>
        <v>25375</v>
      </c>
    </row>
    <row r="5" spans="1:14" x14ac:dyDescent="0.25">
      <c r="A5" s="52">
        <v>42678</v>
      </c>
      <c r="B5" s="24" t="s">
        <v>120</v>
      </c>
      <c r="C5" s="53">
        <v>6000000</v>
      </c>
      <c r="D5" s="53">
        <v>40</v>
      </c>
      <c r="E5" s="54"/>
      <c r="F5" s="29">
        <v>40</v>
      </c>
      <c r="G5" s="29">
        <v>3170</v>
      </c>
      <c r="H5" s="53">
        <f t="shared" ref="H5:H32" si="0">G5*1100</f>
        <v>3487000</v>
      </c>
      <c r="I5" s="53">
        <f t="shared" ref="I5:I32" si="1">G5*25</f>
        <v>79250</v>
      </c>
      <c r="J5" s="53">
        <f t="shared" ref="J5:J32" si="2">H5+I5</f>
        <v>3566250</v>
      </c>
      <c r="K5" s="55"/>
      <c r="L5" s="56">
        <f>L4+D5-F5</f>
        <v>0</v>
      </c>
      <c r="M5" s="53"/>
      <c r="N5" s="57">
        <f>N4+C5-J5+M5</f>
        <v>2459125</v>
      </c>
    </row>
    <row r="6" spans="1:14" x14ac:dyDescent="0.25">
      <c r="A6" s="52"/>
      <c r="B6" s="24" t="s">
        <v>121</v>
      </c>
      <c r="C6" s="53"/>
      <c r="D6" s="53"/>
      <c r="E6" s="54"/>
      <c r="F6" s="29"/>
      <c r="G6" s="29">
        <v>206</v>
      </c>
      <c r="H6" s="53">
        <f t="shared" si="0"/>
        <v>226600</v>
      </c>
      <c r="I6" s="53">
        <f t="shared" si="1"/>
        <v>5150</v>
      </c>
      <c r="J6" s="53">
        <f t="shared" si="2"/>
        <v>231750</v>
      </c>
      <c r="K6" s="55"/>
      <c r="L6" s="56">
        <f t="shared" ref="L6:L32" si="3">L5+D6-F6</f>
        <v>0</v>
      </c>
      <c r="M6" s="53"/>
      <c r="N6" s="57">
        <f t="shared" ref="N6:N43" si="4">N5+C6-J6+M6</f>
        <v>2227375</v>
      </c>
    </row>
    <row r="7" spans="1:14" x14ac:dyDescent="0.25">
      <c r="A7" s="52"/>
      <c r="B7" s="24"/>
      <c r="C7" s="53"/>
      <c r="D7" s="53">
        <v>45</v>
      </c>
      <c r="E7" s="54"/>
      <c r="F7" s="29">
        <v>45</v>
      </c>
      <c r="G7" s="90">
        <v>3481</v>
      </c>
      <c r="H7" s="53">
        <f t="shared" si="0"/>
        <v>3829100</v>
      </c>
      <c r="I7" s="53">
        <f t="shared" si="1"/>
        <v>87025</v>
      </c>
      <c r="J7" s="53">
        <f t="shared" si="2"/>
        <v>3916125</v>
      </c>
      <c r="K7" s="55"/>
      <c r="L7" s="56">
        <f t="shared" si="3"/>
        <v>0</v>
      </c>
      <c r="M7" s="53"/>
      <c r="N7" s="57">
        <f t="shared" si="4"/>
        <v>-1688750</v>
      </c>
    </row>
    <row r="8" spans="1:14" x14ac:dyDescent="0.25">
      <c r="A8" s="52"/>
      <c r="B8" s="24"/>
      <c r="C8" s="53"/>
      <c r="D8" s="53"/>
      <c r="E8" s="54"/>
      <c r="F8" s="29"/>
      <c r="G8" s="29"/>
      <c r="H8" s="53">
        <f t="shared" si="0"/>
        <v>0</v>
      </c>
      <c r="I8" s="53">
        <f t="shared" si="1"/>
        <v>0</v>
      </c>
      <c r="J8" s="53">
        <f t="shared" si="2"/>
        <v>0</v>
      </c>
      <c r="K8" s="55"/>
      <c r="L8" s="56">
        <f t="shared" si="3"/>
        <v>0</v>
      </c>
      <c r="M8" s="53"/>
      <c r="N8" s="57">
        <f t="shared" si="4"/>
        <v>-1688750</v>
      </c>
    </row>
    <row r="9" spans="1:14" x14ac:dyDescent="0.25">
      <c r="A9" s="52">
        <v>42680</v>
      </c>
      <c r="B9" s="24" t="s">
        <v>27</v>
      </c>
      <c r="C9" s="53">
        <v>7000000</v>
      </c>
      <c r="D9" s="53">
        <v>50</v>
      </c>
      <c r="E9" s="54"/>
      <c r="F9" s="29">
        <v>50</v>
      </c>
      <c r="G9" s="90">
        <v>3695</v>
      </c>
      <c r="H9" s="53">
        <f t="shared" si="0"/>
        <v>4064500</v>
      </c>
      <c r="I9" s="53">
        <f t="shared" si="1"/>
        <v>92375</v>
      </c>
      <c r="J9" s="53">
        <f t="shared" si="2"/>
        <v>4156875</v>
      </c>
      <c r="K9" s="55"/>
      <c r="L9" s="56">
        <f t="shared" si="3"/>
        <v>0</v>
      </c>
      <c r="M9" s="58"/>
      <c r="N9" s="57">
        <f t="shared" si="4"/>
        <v>1154375</v>
      </c>
    </row>
    <row r="10" spans="1:14" x14ac:dyDescent="0.25">
      <c r="A10" s="52">
        <v>42680</v>
      </c>
      <c r="B10" s="24" t="s">
        <v>2</v>
      </c>
      <c r="C10" s="53"/>
      <c r="D10" s="53">
        <v>52</v>
      </c>
      <c r="E10" s="54"/>
      <c r="F10" s="29">
        <v>52</v>
      </c>
      <c r="G10" s="90">
        <v>3830</v>
      </c>
      <c r="H10" s="53">
        <f t="shared" si="0"/>
        <v>4213000</v>
      </c>
      <c r="I10" s="53">
        <f t="shared" si="1"/>
        <v>95750</v>
      </c>
      <c r="J10" s="53">
        <f t="shared" si="2"/>
        <v>4308750</v>
      </c>
      <c r="K10" s="55"/>
      <c r="L10" s="56">
        <f t="shared" si="3"/>
        <v>0</v>
      </c>
      <c r="M10" s="53"/>
      <c r="N10" s="57">
        <f t="shared" si="4"/>
        <v>-3154375</v>
      </c>
    </row>
    <row r="11" spans="1:14" x14ac:dyDescent="0.25">
      <c r="A11" s="52">
        <v>42682</v>
      </c>
      <c r="B11" s="24" t="s">
        <v>120</v>
      </c>
      <c r="C11" s="53">
        <v>6000000</v>
      </c>
      <c r="D11" s="53">
        <v>50</v>
      </c>
      <c r="E11" s="54"/>
      <c r="F11" s="29">
        <v>50</v>
      </c>
      <c r="G11" s="29">
        <v>3435</v>
      </c>
      <c r="H11" s="53">
        <f t="shared" si="0"/>
        <v>3778500</v>
      </c>
      <c r="I11" s="53">
        <f t="shared" si="1"/>
        <v>85875</v>
      </c>
      <c r="J11" s="53">
        <f t="shared" si="2"/>
        <v>3864375</v>
      </c>
      <c r="K11" s="55"/>
      <c r="L11" s="56">
        <f t="shared" si="3"/>
        <v>0</v>
      </c>
      <c r="M11" s="53"/>
      <c r="N11" s="57">
        <f t="shared" si="4"/>
        <v>-1018750</v>
      </c>
    </row>
    <row r="12" spans="1:14" x14ac:dyDescent="0.25">
      <c r="A12" s="52">
        <v>42683</v>
      </c>
      <c r="B12" s="24" t="s">
        <v>136</v>
      </c>
      <c r="C12" s="53">
        <v>7000000</v>
      </c>
      <c r="D12" s="53">
        <v>54</v>
      </c>
      <c r="E12" s="54"/>
      <c r="F12" s="29">
        <v>54</v>
      </c>
      <c r="G12" s="90">
        <v>3665</v>
      </c>
      <c r="H12" s="53">
        <f t="shared" si="0"/>
        <v>4031500</v>
      </c>
      <c r="I12" s="53">
        <f t="shared" si="1"/>
        <v>91625</v>
      </c>
      <c r="J12" s="53">
        <f t="shared" si="2"/>
        <v>4123125</v>
      </c>
      <c r="K12" s="55"/>
      <c r="L12" s="56">
        <f t="shared" si="3"/>
        <v>0</v>
      </c>
      <c r="M12" s="53"/>
      <c r="N12" s="57">
        <f t="shared" si="4"/>
        <v>1858125</v>
      </c>
    </row>
    <row r="13" spans="1:14" x14ac:dyDescent="0.25">
      <c r="A13" s="52"/>
      <c r="B13" s="24" t="s">
        <v>143</v>
      </c>
      <c r="C13" s="53">
        <v>-307625</v>
      </c>
      <c r="D13" s="53"/>
      <c r="E13" s="54"/>
      <c r="F13" s="29"/>
      <c r="G13" s="29"/>
      <c r="H13" s="53">
        <f t="shared" si="0"/>
        <v>0</v>
      </c>
      <c r="I13" s="53">
        <f t="shared" si="1"/>
        <v>0</v>
      </c>
      <c r="J13" s="53">
        <f t="shared" si="2"/>
        <v>0</v>
      </c>
      <c r="K13" s="55"/>
      <c r="L13" s="56">
        <f t="shared" si="3"/>
        <v>0</v>
      </c>
      <c r="M13" s="53"/>
      <c r="N13" s="57">
        <f t="shared" si="4"/>
        <v>1550500</v>
      </c>
    </row>
    <row r="14" spans="1:14" x14ac:dyDescent="0.25">
      <c r="A14" s="52">
        <v>42687</v>
      </c>
      <c r="B14" s="24" t="s">
        <v>144</v>
      </c>
      <c r="C14" s="53">
        <v>250000</v>
      </c>
      <c r="D14" s="53">
        <v>145</v>
      </c>
      <c r="E14" s="54"/>
      <c r="F14" s="29"/>
      <c r="G14" s="29"/>
      <c r="H14" s="53">
        <f t="shared" si="0"/>
        <v>0</v>
      </c>
      <c r="I14" s="53">
        <f t="shared" si="1"/>
        <v>0</v>
      </c>
      <c r="J14" s="53">
        <f t="shared" si="2"/>
        <v>0</v>
      </c>
      <c r="K14" s="55"/>
      <c r="L14" s="56">
        <f t="shared" si="3"/>
        <v>145</v>
      </c>
      <c r="M14" s="53"/>
      <c r="N14" s="57">
        <f t="shared" si="4"/>
        <v>1800500</v>
      </c>
    </row>
    <row r="15" spans="1:14" x14ac:dyDescent="0.25">
      <c r="A15" s="52">
        <v>42688</v>
      </c>
      <c r="B15" s="24" t="s">
        <v>148</v>
      </c>
      <c r="C15" s="53">
        <v>3000000</v>
      </c>
      <c r="D15" s="53"/>
      <c r="E15" s="54"/>
      <c r="F15" s="29"/>
      <c r="G15" s="29"/>
      <c r="H15" s="53">
        <f t="shared" si="0"/>
        <v>0</v>
      </c>
      <c r="I15" s="53">
        <f t="shared" si="1"/>
        <v>0</v>
      </c>
      <c r="J15" s="53">
        <f t="shared" si="2"/>
        <v>0</v>
      </c>
      <c r="K15" s="55"/>
      <c r="L15" s="56">
        <f t="shared" si="3"/>
        <v>145</v>
      </c>
      <c r="M15" s="53"/>
      <c r="N15" s="57">
        <f t="shared" si="4"/>
        <v>4800500</v>
      </c>
    </row>
    <row r="16" spans="1:14" x14ac:dyDescent="0.25">
      <c r="A16" s="52">
        <v>42689</v>
      </c>
      <c r="B16" s="24" t="s">
        <v>2</v>
      </c>
      <c r="C16" s="53"/>
      <c r="D16" s="53">
        <v>54</v>
      </c>
      <c r="E16" s="54"/>
      <c r="F16" s="29">
        <v>54</v>
      </c>
      <c r="G16" s="90">
        <v>3739</v>
      </c>
      <c r="H16" s="53">
        <f t="shared" si="0"/>
        <v>4112900</v>
      </c>
      <c r="I16" s="53">
        <f t="shared" si="1"/>
        <v>93475</v>
      </c>
      <c r="J16" s="53">
        <f t="shared" si="2"/>
        <v>4206375</v>
      </c>
      <c r="K16" s="55"/>
      <c r="L16" s="56">
        <f t="shared" si="3"/>
        <v>145</v>
      </c>
      <c r="M16" s="53"/>
      <c r="N16" s="57">
        <f t="shared" si="4"/>
        <v>594125</v>
      </c>
    </row>
    <row r="17" spans="1:16" x14ac:dyDescent="0.25">
      <c r="A17" s="52">
        <v>42703</v>
      </c>
      <c r="B17" s="24" t="s">
        <v>2</v>
      </c>
      <c r="C17" s="53"/>
      <c r="D17" s="53">
        <v>52</v>
      </c>
      <c r="E17" s="54"/>
      <c r="F17" s="29">
        <v>52</v>
      </c>
      <c r="G17" s="90">
        <v>3596</v>
      </c>
      <c r="H17" s="53">
        <f t="shared" si="0"/>
        <v>3955600</v>
      </c>
      <c r="I17" s="53">
        <f t="shared" si="1"/>
        <v>89900</v>
      </c>
      <c r="J17" s="53">
        <f t="shared" si="2"/>
        <v>4045500</v>
      </c>
      <c r="K17" s="55"/>
      <c r="L17" s="56">
        <f t="shared" si="3"/>
        <v>145</v>
      </c>
      <c r="M17" s="53"/>
      <c r="N17" s="57">
        <f t="shared" si="4"/>
        <v>-3451375</v>
      </c>
    </row>
    <row r="18" spans="1:16" x14ac:dyDescent="0.25">
      <c r="A18" s="52">
        <v>42704</v>
      </c>
      <c r="B18" s="24" t="s">
        <v>120</v>
      </c>
      <c r="C18" s="53">
        <v>4000000</v>
      </c>
      <c r="D18" s="53"/>
      <c r="E18" s="54"/>
      <c r="F18" s="29"/>
      <c r="G18" s="29"/>
      <c r="H18" s="53">
        <f t="shared" si="0"/>
        <v>0</v>
      </c>
      <c r="I18" s="53">
        <f t="shared" si="1"/>
        <v>0</v>
      </c>
      <c r="J18" s="53">
        <f t="shared" si="2"/>
        <v>0</v>
      </c>
      <c r="K18" s="55"/>
      <c r="L18" s="56">
        <f t="shared" si="3"/>
        <v>145</v>
      </c>
      <c r="M18" s="53"/>
      <c r="N18" s="57">
        <f t="shared" si="4"/>
        <v>548625</v>
      </c>
    </row>
    <row r="19" spans="1:16" x14ac:dyDescent="0.25">
      <c r="A19" s="52">
        <v>42714</v>
      </c>
      <c r="B19" s="24" t="s">
        <v>199</v>
      </c>
      <c r="C19" s="53">
        <v>200000</v>
      </c>
      <c r="D19" s="53"/>
      <c r="E19" s="54"/>
      <c r="F19" s="29"/>
      <c r="G19" s="29"/>
      <c r="H19" s="53">
        <f t="shared" si="0"/>
        <v>0</v>
      </c>
      <c r="I19" s="53">
        <f t="shared" si="1"/>
        <v>0</v>
      </c>
      <c r="J19" s="53">
        <f t="shared" si="2"/>
        <v>0</v>
      </c>
      <c r="K19" s="55"/>
      <c r="L19" s="56">
        <f t="shared" si="3"/>
        <v>145</v>
      </c>
      <c r="M19" s="53"/>
      <c r="N19" s="57">
        <f t="shared" si="4"/>
        <v>748625</v>
      </c>
      <c r="P19" s="1"/>
    </row>
    <row r="20" spans="1:16" x14ac:dyDescent="0.25">
      <c r="A20" s="52">
        <v>42718</v>
      </c>
      <c r="B20" s="24" t="s">
        <v>27</v>
      </c>
      <c r="C20" s="53">
        <v>3000000</v>
      </c>
      <c r="D20" s="53"/>
      <c r="E20" s="54"/>
      <c r="F20" s="29">
        <v>50</v>
      </c>
      <c r="G20" s="29">
        <v>3499</v>
      </c>
      <c r="H20" s="53">
        <f t="shared" si="0"/>
        <v>3848900</v>
      </c>
      <c r="I20" s="53">
        <f t="shared" si="1"/>
        <v>87475</v>
      </c>
      <c r="J20" s="53">
        <f t="shared" si="2"/>
        <v>3936375</v>
      </c>
      <c r="K20" s="55"/>
      <c r="L20" s="56">
        <f t="shared" si="3"/>
        <v>95</v>
      </c>
      <c r="M20" s="53"/>
      <c r="N20" s="57">
        <f t="shared" si="4"/>
        <v>-187750</v>
      </c>
    </row>
    <row r="21" spans="1:16" x14ac:dyDescent="0.25">
      <c r="A21" s="61">
        <v>42725</v>
      </c>
      <c r="B21" s="24" t="s">
        <v>209</v>
      </c>
      <c r="C21" s="60">
        <v>6000000</v>
      </c>
      <c r="D21" s="24"/>
      <c r="E21" s="54"/>
      <c r="F21" s="29">
        <v>50</v>
      </c>
      <c r="G21" s="29">
        <v>3393</v>
      </c>
      <c r="H21" s="53">
        <f t="shared" si="0"/>
        <v>3732300</v>
      </c>
      <c r="I21" s="53">
        <f t="shared" si="1"/>
        <v>84825</v>
      </c>
      <c r="J21" s="53">
        <f t="shared" si="2"/>
        <v>3817125</v>
      </c>
      <c r="K21" s="55"/>
      <c r="L21" s="56">
        <f t="shared" si="3"/>
        <v>45</v>
      </c>
      <c r="M21" s="24"/>
      <c r="N21" s="57">
        <f t="shared" si="4"/>
        <v>1995125</v>
      </c>
    </row>
    <row r="22" spans="1:16" x14ac:dyDescent="0.25">
      <c r="A22" s="24" t="s">
        <v>43</v>
      </c>
      <c r="B22" s="24"/>
      <c r="C22" s="58"/>
      <c r="D22" s="24"/>
      <c r="E22" s="54"/>
      <c r="F22" s="29">
        <v>50</v>
      </c>
      <c r="G22" s="29">
        <v>3411</v>
      </c>
      <c r="H22" s="53">
        <f t="shared" si="0"/>
        <v>3752100</v>
      </c>
      <c r="I22" s="53">
        <f t="shared" si="1"/>
        <v>85275</v>
      </c>
      <c r="J22" s="53">
        <f t="shared" si="2"/>
        <v>3837375</v>
      </c>
      <c r="K22" s="55"/>
      <c r="L22" s="56">
        <f t="shared" si="3"/>
        <v>-5</v>
      </c>
      <c r="M22" s="24"/>
      <c r="N22" s="57">
        <f t="shared" si="4"/>
        <v>-1842250</v>
      </c>
    </row>
    <row r="23" spans="1:16" x14ac:dyDescent="0.25">
      <c r="A23" s="24"/>
      <c r="B23" s="24"/>
      <c r="C23" s="58"/>
      <c r="D23" s="24"/>
      <c r="E23" s="54"/>
      <c r="F23" s="58">
        <v>50</v>
      </c>
      <c r="G23" s="29">
        <v>3592</v>
      </c>
      <c r="H23" s="53">
        <f t="shared" si="0"/>
        <v>3951200</v>
      </c>
      <c r="I23" s="53">
        <f t="shared" si="1"/>
        <v>89800</v>
      </c>
      <c r="J23" s="53">
        <f t="shared" si="2"/>
        <v>4041000</v>
      </c>
      <c r="K23" s="55"/>
      <c r="L23" s="56">
        <f t="shared" si="3"/>
        <v>-55</v>
      </c>
      <c r="M23" s="24"/>
      <c r="N23" s="57">
        <f t="shared" si="4"/>
        <v>-5883250</v>
      </c>
    </row>
    <row r="24" spans="1:16" x14ac:dyDescent="0.25">
      <c r="A24" s="61">
        <v>42730</v>
      </c>
      <c r="B24" s="24" t="s">
        <v>213</v>
      </c>
      <c r="C24" s="58">
        <v>1650000</v>
      </c>
      <c r="D24" s="24"/>
      <c r="E24" s="54"/>
      <c r="F24" s="24"/>
      <c r="G24" s="24"/>
      <c r="H24" s="53">
        <f t="shared" si="0"/>
        <v>0</v>
      </c>
      <c r="I24" s="53">
        <f t="shared" si="1"/>
        <v>0</v>
      </c>
      <c r="J24" s="53">
        <f t="shared" si="2"/>
        <v>0</v>
      </c>
      <c r="K24" s="55"/>
      <c r="L24" s="56">
        <f t="shared" si="3"/>
        <v>-55</v>
      </c>
      <c r="M24" s="24"/>
      <c r="N24" s="57">
        <f t="shared" si="4"/>
        <v>-4233250</v>
      </c>
    </row>
    <row r="25" spans="1:16" x14ac:dyDescent="0.25">
      <c r="A25" s="24"/>
      <c r="B25" s="24" t="s">
        <v>214</v>
      </c>
      <c r="C25" s="58">
        <v>200000</v>
      </c>
      <c r="D25" s="24"/>
      <c r="E25" s="54"/>
      <c r="F25" s="29">
        <v>50</v>
      </c>
      <c r="G25" s="29">
        <v>3590</v>
      </c>
      <c r="H25" s="53">
        <f t="shared" si="0"/>
        <v>3949000</v>
      </c>
      <c r="I25" s="53">
        <f t="shared" si="1"/>
        <v>89750</v>
      </c>
      <c r="J25" s="53">
        <f t="shared" si="2"/>
        <v>4038750</v>
      </c>
      <c r="K25" s="55"/>
      <c r="L25" s="56">
        <f t="shared" si="3"/>
        <v>-105</v>
      </c>
      <c r="M25" s="24"/>
      <c r="N25" s="57">
        <f t="shared" si="4"/>
        <v>-8072000</v>
      </c>
    </row>
    <row r="26" spans="1:16" x14ac:dyDescent="0.25">
      <c r="A26" s="136">
        <v>42731</v>
      </c>
      <c r="B26" s="24" t="s">
        <v>214</v>
      </c>
      <c r="C26" s="58">
        <v>100000</v>
      </c>
      <c r="D26" s="24"/>
      <c r="E26" s="54"/>
      <c r="F26" s="29">
        <v>50</v>
      </c>
      <c r="G26" s="29">
        <v>3574</v>
      </c>
      <c r="H26" s="53">
        <f t="shared" si="0"/>
        <v>3931400</v>
      </c>
      <c r="I26" s="53">
        <f t="shared" si="1"/>
        <v>89350</v>
      </c>
      <c r="J26" s="53">
        <f t="shared" si="2"/>
        <v>4020750</v>
      </c>
      <c r="K26" s="55"/>
      <c r="L26" s="56">
        <f t="shared" si="3"/>
        <v>-155</v>
      </c>
      <c r="M26" s="24"/>
      <c r="N26" s="57">
        <f t="shared" si="4"/>
        <v>-11992750</v>
      </c>
    </row>
    <row r="27" spans="1:16" x14ac:dyDescent="0.25">
      <c r="A27" s="136">
        <v>43097</v>
      </c>
      <c r="B27" s="24" t="s">
        <v>2</v>
      </c>
      <c r="C27" s="58"/>
      <c r="D27" s="24"/>
      <c r="E27" s="54"/>
      <c r="F27" s="29">
        <v>37</v>
      </c>
      <c r="G27" s="29">
        <v>2613</v>
      </c>
      <c r="H27" s="53">
        <f t="shared" si="0"/>
        <v>2874300</v>
      </c>
      <c r="I27" s="53">
        <f t="shared" si="1"/>
        <v>65325</v>
      </c>
      <c r="J27" s="53">
        <f t="shared" si="2"/>
        <v>2939625</v>
      </c>
      <c r="K27" s="55"/>
      <c r="L27" s="56">
        <f t="shared" si="3"/>
        <v>-192</v>
      </c>
      <c r="M27" s="24"/>
      <c r="N27" s="57">
        <f t="shared" si="4"/>
        <v>-14932375</v>
      </c>
    </row>
    <row r="28" spans="1:16" x14ac:dyDescent="0.25">
      <c r="A28" s="136">
        <v>43098</v>
      </c>
      <c r="B28" s="24"/>
      <c r="C28" s="58">
        <v>600000</v>
      </c>
      <c r="D28" s="24"/>
      <c r="E28" s="54"/>
      <c r="F28" s="29">
        <v>131</v>
      </c>
      <c r="G28" s="29">
        <v>9115</v>
      </c>
      <c r="H28" s="53">
        <f t="shared" si="0"/>
        <v>10026500</v>
      </c>
      <c r="I28" s="53">
        <f t="shared" si="1"/>
        <v>227875</v>
      </c>
      <c r="J28" s="53">
        <f t="shared" si="2"/>
        <v>10254375</v>
      </c>
      <c r="K28" s="55"/>
      <c r="L28" s="56">
        <f t="shared" si="3"/>
        <v>-323</v>
      </c>
      <c r="M28" s="24"/>
      <c r="N28" s="57">
        <f t="shared" si="4"/>
        <v>-24586750</v>
      </c>
    </row>
    <row r="29" spans="1:16" x14ac:dyDescent="0.25">
      <c r="A29" s="136">
        <v>42737</v>
      </c>
      <c r="B29" s="24" t="s">
        <v>217</v>
      </c>
      <c r="C29" s="58">
        <v>3000000</v>
      </c>
      <c r="D29" s="24"/>
      <c r="E29" s="54"/>
      <c r="F29" s="24"/>
      <c r="G29" s="24"/>
      <c r="H29" s="53">
        <f t="shared" si="0"/>
        <v>0</v>
      </c>
      <c r="I29" s="53">
        <f t="shared" si="1"/>
        <v>0</v>
      </c>
      <c r="J29" s="53">
        <f t="shared" si="2"/>
        <v>0</v>
      </c>
      <c r="K29" s="55"/>
      <c r="L29" s="56">
        <f t="shared" si="3"/>
        <v>-323</v>
      </c>
      <c r="M29" s="24"/>
      <c r="N29" s="57">
        <f t="shared" si="4"/>
        <v>-21586750</v>
      </c>
    </row>
    <row r="30" spans="1:16" x14ac:dyDescent="0.25">
      <c r="A30" s="136">
        <v>42738</v>
      </c>
      <c r="B30" s="24" t="s">
        <v>216</v>
      </c>
      <c r="C30" s="58">
        <v>500000</v>
      </c>
      <c r="D30" s="24"/>
      <c r="E30" s="54"/>
      <c r="F30" s="24"/>
      <c r="G30" s="24"/>
      <c r="H30" s="53">
        <f t="shared" si="0"/>
        <v>0</v>
      </c>
      <c r="I30" s="53">
        <f t="shared" si="1"/>
        <v>0</v>
      </c>
      <c r="J30" s="53">
        <f t="shared" si="2"/>
        <v>0</v>
      </c>
      <c r="K30" s="55"/>
      <c r="L30" s="56">
        <f t="shared" si="3"/>
        <v>-323</v>
      </c>
      <c r="M30" s="24"/>
      <c r="N30" s="57">
        <f t="shared" si="4"/>
        <v>-21086750</v>
      </c>
    </row>
    <row r="31" spans="1:16" x14ac:dyDescent="0.25">
      <c r="A31" s="136">
        <v>42741</v>
      </c>
      <c r="B31" s="24" t="s">
        <v>218</v>
      </c>
      <c r="C31" s="58">
        <v>5000000</v>
      </c>
      <c r="D31" s="24"/>
      <c r="E31" s="54"/>
      <c r="F31" s="24"/>
      <c r="G31" s="24"/>
      <c r="H31" s="53">
        <f t="shared" si="0"/>
        <v>0</v>
      </c>
      <c r="I31" s="53">
        <f t="shared" si="1"/>
        <v>0</v>
      </c>
      <c r="J31" s="53">
        <f t="shared" si="2"/>
        <v>0</v>
      </c>
      <c r="K31" s="55"/>
      <c r="L31" s="56">
        <f t="shared" si="3"/>
        <v>-323</v>
      </c>
      <c r="M31" s="24"/>
      <c r="N31" s="57">
        <f t="shared" si="4"/>
        <v>-16086750</v>
      </c>
    </row>
    <row r="32" spans="1:16" x14ac:dyDescent="0.25">
      <c r="A32" s="136">
        <v>42743</v>
      </c>
      <c r="B32" s="24" t="s">
        <v>222</v>
      </c>
      <c r="C32" s="58">
        <v>2500000</v>
      </c>
      <c r="D32" s="24"/>
      <c r="E32" s="54"/>
      <c r="F32" s="24"/>
      <c r="G32" s="24"/>
      <c r="H32" s="53">
        <f t="shared" si="0"/>
        <v>0</v>
      </c>
      <c r="I32" s="53">
        <f t="shared" si="1"/>
        <v>0</v>
      </c>
      <c r="J32" s="53">
        <f t="shared" si="2"/>
        <v>0</v>
      </c>
      <c r="K32" s="55"/>
      <c r="L32" s="56">
        <f t="shared" si="3"/>
        <v>-323</v>
      </c>
      <c r="M32" s="24"/>
      <c r="N32" s="57">
        <f t="shared" si="4"/>
        <v>-13586750</v>
      </c>
    </row>
    <row r="33" spans="1:14" x14ac:dyDescent="0.25">
      <c r="A33" s="136">
        <v>42743</v>
      </c>
      <c r="B33" s="63" t="s">
        <v>217</v>
      </c>
      <c r="C33" s="64">
        <v>1000000</v>
      </c>
      <c r="D33" s="24"/>
      <c r="E33" s="54"/>
      <c r="F33" s="24"/>
      <c r="G33" s="24"/>
      <c r="H33" s="24"/>
      <c r="I33" s="24"/>
      <c r="J33" s="24"/>
      <c r="K33" s="24"/>
      <c r="L33" s="24"/>
      <c r="M33" s="24"/>
      <c r="N33" s="57">
        <f t="shared" si="4"/>
        <v>-12586750</v>
      </c>
    </row>
    <row r="34" spans="1:14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57">
        <f t="shared" si="4"/>
        <v>-12586750</v>
      </c>
    </row>
    <row r="35" spans="1:14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57">
        <f t="shared" si="4"/>
        <v>-12586750</v>
      </c>
    </row>
    <row r="36" spans="1:14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57">
        <f t="shared" si="4"/>
        <v>-12586750</v>
      </c>
    </row>
    <row r="37" spans="1:14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57">
        <f t="shared" si="4"/>
        <v>-12586750</v>
      </c>
    </row>
    <row r="38" spans="1:14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57">
        <f t="shared" si="4"/>
        <v>-12586750</v>
      </c>
    </row>
    <row r="39" spans="1:14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57">
        <f t="shared" si="4"/>
        <v>-12586750</v>
      </c>
    </row>
    <row r="40" spans="1:14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57">
        <f t="shared" si="4"/>
        <v>-12586750</v>
      </c>
    </row>
    <row r="41" spans="1:14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57">
        <f t="shared" si="4"/>
        <v>-12586750</v>
      </c>
    </row>
    <row r="42" spans="1:14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57">
        <f t="shared" si="4"/>
        <v>-12586750</v>
      </c>
    </row>
    <row r="43" spans="1:14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57">
        <f t="shared" si="4"/>
        <v>-12586750</v>
      </c>
    </row>
  </sheetData>
  <mergeCells count="3">
    <mergeCell ref="A1:N1"/>
    <mergeCell ref="B2:D2"/>
    <mergeCell ref="F2:J2"/>
  </mergeCells>
  <pageMargins left="0.2" right="0.56000000000000005" top="0.74803149606299213" bottom="0.74803149606299213" header="0.31496062992125984" footer="0.31496062992125984"/>
  <pageSetup paperSize="9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5"/>
  <sheetViews>
    <sheetView workbookViewId="0">
      <selection activeCell="O56" sqref="O56"/>
    </sheetView>
  </sheetViews>
  <sheetFormatPr baseColWidth="10" defaultRowHeight="15" x14ac:dyDescent="0.25"/>
  <cols>
    <col min="1" max="1" width="9.85546875" customWidth="1"/>
    <col min="2" max="2" width="31.140625" bestFit="1" customWidth="1"/>
    <col min="3" max="3" width="14.28515625" bestFit="1" customWidth="1"/>
    <col min="4" max="4" width="7.140625" customWidth="1"/>
    <col min="5" max="5" width="2.28515625" customWidth="1"/>
    <col min="6" max="6" width="7.28515625" customWidth="1"/>
    <col min="7" max="7" width="9" customWidth="1"/>
    <col min="8" max="8" width="11.42578125" customWidth="1"/>
    <col min="9" max="9" width="10.28515625" customWidth="1"/>
    <col min="10" max="10" width="11.5703125" bestFit="1" customWidth="1"/>
    <col min="11" max="11" width="2.5703125" customWidth="1"/>
    <col min="12" max="12" width="9.7109375" customWidth="1"/>
    <col min="13" max="13" width="11.5703125" bestFit="1" customWidth="1"/>
    <col min="14" max="14" width="12.7109375" bestFit="1" customWidth="1"/>
    <col min="15" max="15" width="2.7109375" customWidth="1"/>
  </cols>
  <sheetData>
    <row r="1" spans="1:16" ht="18.75" x14ac:dyDescent="0.3">
      <c r="A1" s="137" t="s">
        <v>83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6" ht="21" x14ac:dyDescent="0.35">
      <c r="A2" s="19"/>
      <c r="B2" s="142" t="s">
        <v>1</v>
      </c>
      <c r="C2" s="142"/>
      <c r="D2" s="142"/>
      <c r="E2" s="12"/>
      <c r="F2" s="143" t="s">
        <v>2</v>
      </c>
      <c r="G2" s="143"/>
      <c r="H2" s="143"/>
      <c r="I2" s="143"/>
      <c r="J2" s="143"/>
      <c r="K2" s="14"/>
      <c r="L2" s="23" t="s">
        <v>3</v>
      </c>
      <c r="M2" s="21"/>
      <c r="N2" s="22" t="s">
        <v>3</v>
      </c>
    </row>
    <row r="3" spans="1:16" x14ac:dyDescent="0.25">
      <c r="A3" s="9" t="s">
        <v>4</v>
      </c>
      <c r="B3" s="3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4" t="s">
        <v>9</v>
      </c>
      <c r="I3" s="4" t="s">
        <v>10</v>
      </c>
      <c r="J3" s="4" t="s">
        <v>11</v>
      </c>
      <c r="K3" s="15"/>
      <c r="L3" s="2" t="s">
        <v>6</v>
      </c>
      <c r="M3" s="4" t="s">
        <v>12</v>
      </c>
      <c r="N3" s="17" t="s">
        <v>1</v>
      </c>
    </row>
    <row r="4" spans="1:16" x14ac:dyDescent="0.25">
      <c r="A4" s="5">
        <v>42641</v>
      </c>
      <c r="B4" s="1" t="s">
        <v>84</v>
      </c>
      <c r="C4" s="6">
        <v>1262225</v>
      </c>
      <c r="D4" s="6"/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K4" s="16"/>
      <c r="L4" s="8">
        <f>D4-F4</f>
        <v>0</v>
      </c>
      <c r="M4" s="6"/>
      <c r="N4" s="7">
        <f>C4-J4+M4</f>
        <v>1262225</v>
      </c>
    </row>
    <row r="5" spans="1:16" x14ac:dyDescent="0.25">
      <c r="A5" s="5">
        <v>42641</v>
      </c>
      <c r="B5" s="1" t="s">
        <v>85</v>
      </c>
      <c r="C5" s="6">
        <v>2000000</v>
      </c>
      <c r="D5" s="6"/>
      <c r="E5" s="13"/>
      <c r="F5" s="2"/>
      <c r="G5" s="2"/>
      <c r="H5" s="6">
        <f t="shared" ref="H5:H6" si="0">G5*1000</f>
        <v>0</v>
      </c>
      <c r="I5" s="6">
        <f t="shared" ref="I5" si="1">G5*25</f>
        <v>0</v>
      </c>
      <c r="J5" s="6">
        <f t="shared" ref="J5:J68" si="2">H5+I5</f>
        <v>0</v>
      </c>
      <c r="K5" s="16"/>
      <c r="L5" s="8">
        <f>L4+D5-F5</f>
        <v>0</v>
      </c>
      <c r="M5" s="6"/>
      <c r="N5" s="7">
        <f>N4+C5-J5+M5</f>
        <v>3262225</v>
      </c>
    </row>
    <row r="6" spans="1:16" x14ac:dyDescent="0.25">
      <c r="A6" s="5">
        <v>42647</v>
      </c>
      <c r="B6" s="1" t="s">
        <v>88</v>
      </c>
      <c r="C6" s="6">
        <v>4000000</v>
      </c>
      <c r="D6" s="6"/>
      <c r="E6" s="13"/>
      <c r="F6" s="2"/>
      <c r="G6" s="2"/>
      <c r="H6" s="6">
        <f t="shared" si="0"/>
        <v>0</v>
      </c>
      <c r="I6" s="6">
        <f>G6*80</f>
        <v>0</v>
      </c>
      <c r="J6" s="6">
        <f t="shared" si="2"/>
        <v>0</v>
      </c>
      <c r="K6" s="16"/>
      <c r="L6" s="8">
        <f t="shared" ref="L6:L67" si="3">L5+D6-F6</f>
        <v>0</v>
      </c>
      <c r="M6" s="6"/>
      <c r="N6" s="7">
        <f t="shared" ref="N6:N69" si="4">N5+C6-J6+M6</f>
        <v>7262225</v>
      </c>
      <c r="P6" s="1"/>
    </row>
    <row r="7" spans="1:16" x14ac:dyDescent="0.25">
      <c r="A7" s="5">
        <v>42652</v>
      </c>
      <c r="B7" s="1" t="s">
        <v>2</v>
      </c>
      <c r="C7" s="6"/>
      <c r="D7" s="6">
        <v>150</v>
      </c>
      <c r="E7" s="13"/>
      <c r="F7" s="2">
        <v>57</v>
      </c>
      <c r="G7" s="2">
        <v>4177</v>
      </c>
      <c r="H7" s="6">
        <f>G7*1100</f>
        <v>4594700</v>
      </c>
      <c r="I7" s="6">
        <f>G7*25</f>
        <v>104425</v>
      </c>
      <c r="J7" s="6">
        <f t="shared" si="2"/>
        <v>4699125</v>
      </c>
      <c r="K7" s="16"/>
      <c r="L7" s="8">
        <f t="shared" si="3"/>
        <v>93</v>
      </c>
      <c r="M7" s="6"/>
      <c r="N7" s="7">
        <f>N6+C7-J7+M7</f>
        <v>2563100</v>
      </c>
    </row>
    <row r="8" spans="1:16" x14ac:dyDescent="0.25">
      <c r="A8" s="5">
        <v>42652</v>
      </c>
      <c r="B8" s="1" t="s">
        <v>2</v>
      </c>
      <c r="C8" s="6"/>
      <c r="D8" s="6">
        <v>52</v>
      </c>
      <c r="E8" s="13"/>
      <c r="F8" s="2">
        <v>52</v>
      </c>
      <c r="G8" s="2">
        <v>3484</v>
      </c>
      <c r="H8" s="6">
        <f t="shared" ref="H8:H60" si="5">G8*1100</f>
        <v>3832400</v>
      </c>
      <c r="I8" s="6">
        <f t="shared" ref="I8:I63" si="6">G8*25</f>
        <v>87100</v>
      </c>
      <c r="J8" s="6">
        <f t="shared" si="2"/>
        <v>3919500</v>
      </c>
      <c r="K8" s="16"/>
      <c r="L8" s="8">
        <f t="shared" si="3"/>
        <v>93</v>
      </c>
      <c r="M8" s="6"/>
      <c r="N8" s="7">
        <f t="shared" si="4"/>
        <v>-1356400</v>
      </c>
    </row>
    <row r="9" spans="1:16" x14ac:dyDescent="0.25">
      <c r="A9" s="5">
        <v>42653</v>
      </c>
      <c r="B9" s="1" t="s">
        <v>13</v>
      </c>
      <c r="C9" s="6">
        <v>8000000</v>
      </c>
      <c r="D9" s="6">
        <v>19</v>
      </c>
      <c r="E9" s="13"/>
      <c r="F9" s="2">
        <v>19</v>
      </c>
      <c r="G9" s="2">
        <v>1409</v>
      </c>
      <c r="H9" s="6">
        <f t="shared" si="5"/>
        <v>1549900</v>
      </c>
      <c r="I9" s="6">
        <f t="shared" si="6"/>
        <v>35225</v>
      </c>
      <c r="J9" s="6">
        <f t="shared" si="2"/>
        <v>1585125</v>
      </c>
      <c r="K9" s="16"/>
      <c r="L9" s="8">
        <f t="shared" si="3"/>
        <v>93</v>
      </c>
      <c r="M9" s="18"/>
      <c r="N9" s="7">
        <f t="shared" si="4"/>
        <v>5058475</v>
      </c>
    </row>
    <row r="10" spans="1:16" x14ac:dyDescent="0.25">
      <c r="A10" s="5">
        <v>42655</v>
      </c>
      <c r="B10" s="1" t="s">
        <v>13</v>
      </c>
      <c r="C10" s="6">
        <v>3000000</v>
      </c>
      <c r="D10" s="6"/>
      <c r="E10" s="13"/>
      <c r="F10" s="2"/>
      <c r="G10" s="2"/>
      <c r="H10" s="6">
        <f t="shared" si="5"/>
        <v>0</v>
      </c>
      <c r="I10" s="6">
        <f t="shared" si="6"/>
        <v>0</v>
      </c>
      <c r="J10" s="6">
        <f t="shared" si="2"/>
        <v>0</v>
      </c>
      <c r="K10" s="16"/>
      <c r="L10" s="8">
        <f t="shared" si="3"/>
        <v>93</v>
      </c>
      <c r="M10" s="6"/>
      <c r="N10" s="7">
        <f t="shared" si="4"/>
        <v>8058475</v>
      </c>
    </row>
    <row r="11" spans="1:16" x14ac:dyDescent="0.25">
      <c r="A11" s="5">
        <v>42659</v>
      </c>
      <c r="B11" s="1" t="s">
        <v>2</v>
      </c>
      <c r="C11" s="6"/>
      <c r="D11" s="6">
        <v>119</v>
      </c>
      <c r="E11" s="13"/>
      <c r="F11" s="2">
        <v>119</v>
      </c>
      <c r="G11" s="2">
        <v>8326</v>
      </c>
      <c r="H11" s="6">
        <f t="shared" si="5"/>
        <v>9158600</v>
      </c>
      <c r="I11" s="6">
        <f t="shared" si="6"/>
        <v>208150</v>
      </c>
      <c r="J11" s="6">
        <f t="shared" si="2"/>
        <v>9366750</v>
      </c>
      <c r="K11" s="16"/>
      <c r="L11" s="8">
        <f t="shared" si="3"/>
        <v>93</v>
      </c>
      <c r="M11" s="6"/>
      <c r="N11" s="7">
        <f t="shared" si="4"/>
        <v>-1308275</v>
      </c>
    </row>
    <row r="12" spans="1:16" x14ac:dyDescent="0.25">
      <c r="A12" s="5">
        <v>42661</v>
      </c>
      <c r="B12" s="1" t="s">
        <v>13</v>
      </c>
      <c r="C12" s="6">
        <v>10000000</v>
      </c>
      <c r="D12" s="6">
        <v>400</v>
      </c>
      <c r="E12" s="13"/>
      <c r="F12" s="2">
        <v>28</v>
      </c>
      <c r="G12" s="2">
        <v>2037</v>
      </c>
      <c r="H12" s="6">
        <f t="shared" si="5"/>
        <v>2240700</v>
      </c>
      <c r="I12" s="6">
        <f t="shared" si="6"/>
        <v>50925</v>
      </c>
      <c r="J12" s="6">
        <f t="shared" si="2"/>
        <v>2291625</v>
      </c>
      <c r="K12" s="16"/>
      <c r="L12" s="8">
        <f t="shared" si="3"/>
        <v>465</v>
      </c>
      <c r="M12" s="6"/>
      <c r="N12" s="7">
        <f t="shared" si="4"/>
        <v>6400100</v>
      </c>
    </row>
    <row r="13" spans="1:16" x14ac:dyDescent="0.25">
      <c r="A13" s="5">
        <v>42663</v>
      </c>
      <c r="B13" s="1" t="s">
        <v>102</v>
      </c>
      <c r="C13" s="6">
        <v>575000</v>
      </c>
      <c r="D13" s="6"/>
      <c r="E13" s="13"/>
      <c r="F13" s="2"/>
      <c r="G13" s="2"/>
      <c r="H13" s="6">
        <f t="shared" si="5"/>
        <v>0</v>
      </c>
      <c r="I13" s="6">
        <f t="shared" si="6"/>
        <v>0</v>
      </c>
      <c r="J13" s="6">
        <f t="shared" si="2"/>
        <v>0</v>
      </c>
      <c r="K13" s="16"/>
      <c r="L13" s="8">
        <f t="shared" si="3"/>
        <v>465</v>
      </c>
      <c r="M13" s="6"/>
      <c r="N13" s="7">
        <f t="shared" si="4"/>
        <v>6975100</v>
      </c>
    </row>
    <row r="14" spans="1:16" x14ac:dyDescent="0.25">
      <c r="A14" s="5">
        <v>42664</v>
      </c>
      <c r="B14" s="1" t="s">
        <v>104</v>
      </c>
      <c r="C14" s="6">
        <v>1500000</v>
      </c>
      <c r="D14" s="6">
        <v>44</v>
      </c>
      <c r="E14" s="13"/>
      <c r="F14" s="2">
        <v>44</v>
      </c>
      <c r="G14" s="2">
        <v>3247</v>
      </c>
      <c r="H14" s="6">
        <f t="shared" si="5"/>
        <v>3571700</v>
      </c>
      <c r="I14" s="6">
        <f t="shared" si="6"/>
        <v>81175</v>
      </c>
      <c r="J14" s="6">
        <f t="shared" si="2"/>
        <v>3652875</v>
      </c>
      <c r="K14" s="16"/>
      <c r="L14" s="8">
        <f t="shared" si="3"/>
        <v>465</v>
      </c>
      <c r="M14" s="6">
        <v>83500</v>
      </c>
      <c r="N14" s="7">
        <f t="shared" si="4"/>
        <v>4905725</v>
      </c>
    </row>
    <row r="15" spans="1:16" x14ac:dyDescent="0.25">
      <c r="A15" s="5">
        <v>42665</v>
      </c>
      <c r="B15" s="1" t="s">
        <v>33</v>
      </c>
      <c r="C15" s="6">
        <v>3000000</v>
      </c>
      <c r="D15" s="6"/>
      <c r="E15" s="13"/>
      <c r="F15" s="2"/>
      <c r="G15" s="2"/>
      <c r="H15" s="6">
        <f t="shared" si="5"/>
        <v>0</v>
      </c>
      <c r="I15" s="6">
        <f t="shared" si="6"/>
        <v>0</v>
      </c>
      <c r="J15" s="6">
        <f t="shared" si="2"/>
        <v>0</v>
      </c>
      <c r="K15" s="16"/>
      <c r="L15" s="8">
        <f t="shared" si="3"/>
        <v>465</v>
      </c>
      <c r="M15" s="6"/>
      <c r="N15" s="7">
        <f t="shared" si="4"/>
        <v>7905725</v>
      </c>
    </row>
    <row r="16" spans="1:16" x14ac:dyDescent="0.25">
      <c r="A16" s="5">
        <v>42666</v>
      </c>
      <c r="B16" s="1" t="s">
        <v>102</v>
      </c>
      <c r="C16" s="6">
        <v>1500000</v>
      </c>
      <c r="D16" s="6"/>
      <c r="E16" s="13"/>
      <c r="F16" s="2">
        <v>52</v>
      </c>
      <c r="G16" s="2">
        <v>3411</v>
      </c>
      <c r="H16" s="6">
        <f t="shared" si="5"/>
        <v>3752100</v>
      </c>
      <c r="I16" s="6">
        <f t="shared" si="6"/>
        <v>85275</v>
      </c>
      <c r="J16" s="6">
        <f t="shared" si="2"/>
        <v>3837375</v>
      </c>
      <c r="K16" s="16"/>
      <c r="L16" s="8">
        <f t="shared" si="3"/>
        <v>413</v>
      </c>
      <c r="M16" s="6"/>
      <c r="N16" s="7">
        <f t="shared" si="4"/>
        <v>5568350</v>
      </c>
    </row>
    <row r="17" spans="1:14" x14ac:dyDescent="0.25">
      <c r="A17" s="5">
        <v>42667</v>
      </c>
      <c r="B17" s="1" t="s">
        <v>107</v>
      </c>
      <c r="C17" s="6">
        <v>75000</v>
      </c>
      <c r="D17" s="6">
        <v>25</v>
      </c>
      <c r="E17" s="13"/>
      <c r="F17" s="2">
        <v>28</v>
      </c>
      <c r="G17" s="2">
        <v>2160</v>
      </c>
      <c r="H17" s="6">
        <f t="shared" si="5"/>
        <v>2376000</v>
      </c>
      <c r="I17" s="6">
        <f t="shared" si="6"/>
        <v>54000</v>
      </c>
      <c r="J17" s="6">
        <f t="shared" si="2"/>
        <v>2430000</v>
      </c>
      <c r="K17" s="16"/>
      <c r="L17" s="8">
        <f t="shared" si="3"/>
        <v>410</v>
      </c>
      <c r="M17" s="6"/>
      <c r="N17" s="7">
        <f t="shared" si="4"/>
        <v>3213350</v>
      </c>
    </row>
    <row r="18" spans="1:14" x14ac:dyDescent="0.25">
      <c r="A18" s="5"/>
      <c r="B18" s="1" t="s">
        <v>2</v>
      </c>
      <c r="C18" s="6"/>
      <c r="D18" s="6">
        <v>10</v>
      </c>
      <c r="E18" s="13"/>
      <c r="F18" s="2">
        <v>10</v>
      </c>
      <c r="G18" s="2">
        <v>688</v>
      </c>
      <c r="H18" s="6">
        <f t="shared" si="5"/>
        <v>756800</v>
      </c>
      <c r="I18" s="6">
        <f t="shared" si="6"/>
        <v>17200</v>
      </c>
      <c r="J18" s="6">
        <f t="shared" si="2"/>
        <v>774000</v>
      </c>
      <c r="K18" s="16"/>
      <c r="L18" s="8">
        <f t="shared" si="3"/>
        <v>410</v>
      </c>
      <c r="M18" s="6">
        <v>-81700</v>
      </c>
      <c r="N18" s="7">
        <f t="shared" si="4"/>
        <v>2357650</v>
      </c>
    </row>
    <row r="19" spans="1:14" x14ac:dyDescent="0.25">
      <c r="A19" s="11"/>
      <c r="B19" s="1" t="s">
        <v>2</v>
      </c>
      <c r="C19" s="6"/>
      <c r="D19" s="6">
        <v>25</v>
      </c>
      <c r="E19" s="13"/>
      <c r="F19" s="2">
        <v>28</v>
      </c>
      <c r="G19" s="2">
        <v>1917</v>
      </c>
      <c r="H19" s="6">
        <f t="shared" si="5"/>
        <v>2108700</v>
      </c>
      <c r="I19" s="6">
        <f t="shared" si="6"/>
        <v>47925</v>
      </c>
      <c r="J19" s="6">
        <f t="shared" si="2"/>
        <v>2156625</v>
      </c>
      <c r="K19" s="16"/>
      <c r="L19" s="8">
        <f t="shared" si="3"/>
        <v>407</v>
      </c>
      <c r="M19" s="6"/>
      <c r="N19" s="7">
        <f t="shared" si="4"/>
        <v>201025</v>
      </c>
    </row>
    <row r="20" spans="1:14" x14ac:dyDescent="0.25">
      <c r="A20" s="79">
        <v>42671</v>
      </c>
      <c r="B20" s="80" t="s">
        <v>13</v>
      </c>
      <c r="C20" s="81">
        <v>1500000</v>
      </c>
      <c r="D20" s="81"/>
      <c r="E20" s="80"/>
      <c r="F20" s="82"/>
      <c r="G20" s="82"/>
      <c r="H20" s="81">
        <f t="shared" si="5"/>
        <v>0</v>
      </c>
      <c r="I20" s="81">
        <f t="shared" si="6"/>
        <v>0</v>
      </c>
      <c r="J20" s="81">
        <f t="shared" si="2"/>
        <v>0</v>
      </c>
      <c r="K20" s="13"/>
      <c r="L20" s="83">
        <f t="shared" si="3"/>
        <v>407</v>
      </c>
      <c r="M20" s="81"/>
      <c r="N20" s="84">
        <f t="shared" si="4"/>
        <v>1701025</v>
      </c>
    </row>
    <row r="21" spans="1:14" x14ac:dyDescent="0.25">
      <c r="A21" s="11">
        <v>42676</v>
      </c>
      <c r="B21" s="1" t="s">
        <v>116</v>
      </c>
      <c r="C21" s="6">
        <v>2000000</v>
      </c>
      <c r="D21" s="1"/>
      <c r="E21" s="13"/>
      <c r="F21" s="1"/>
      <c r="G21" s="1"/>
      <c r="H21" s="6">
        <f t="shared" si="5"/>
        <v>0</v>
      </c>
      <c r="I21" s="6">
        <f t="shared" si="6"/>
        <v>0</v>
      </c>
      <c r="J21" s="81">
        <f t="shared" si="2"/>
        <v>0</v>
      </c>
      <c r="K21" s="13"/>
      <c r="L21" s="8">
        <f t="shared" si="3"/>
        <v>407</v>
      </c>
      <c r="M21" s="1"/>
      <c r="N21" s="7">
        <f t="shared" si="4"/>
        <v>3701025</v>
      </c>
    </row>
    <row r="22" spans="1:14" x14ac:dyDescent="0.25">
      <c r="A22" s="11">
        <v>42676</v>
      </c>
      <c r="B22" s="1" t="s">
        <v>44</v>
      </c>
      <c r="C22" s="6">
        <v>3000000</v>
      </c>
      <c r="D22" s="102">
        <v>54</v>
      </c>
      <c r="E22" s="13"/>
      <c r="F22" s="2">
        <v>54</v>
      </c>
      <c r="G22" s="2">
        <v>4005</v>
      </c>
      <c r="H22" s="6">
        <f t="shared" si="5"/>
        <v>4405500</v>
      </c>
      <c r="I22" s="6">
        <f t="shared" si="6"/>
        <v>100125</v>
      </c>
      <c r="J22" s="81">
        <f t="shared" si="2"/>
        <v>4505625</v>
      </c>
      <c r="K22" s="13"/>
      <c r="L22" s="8">
        <f t="shared" si="3"/>
        <v>407</v>
      </c>
      <c r="M22" s="1"/>
      <c r="N22" s="7">
        <f>N21+C22-J22+M22</f>
        <v>2195400</v>
      </c>
    </row>
    <row r="23" spans="1:14" x14ac:dyDescent="0.25">
      <c r="A23" s="11">
        <v>42678</v>
      </c>
      <c r="B23" s="1" t="s">
        <v>44</v>
      </c>
      <c r="C23" s="6">
        <v>3000000</v>
      </c>
      <c r="D23" s="2"/>
      <c r="E23" s="13"/>
      <c r="H23" s="6">
        <f t="shared" si="5"/>
        <v>0</v>
      </c>
      <c r="I23" s="6">
        <f t="shared" si="6"/>
        <v>0</v>
      </c>
      <c r="J23" s="81">
        <f t="shared" si="2"/>
        <v>0</v>
      </c>
      <c r="K23" s="13"/>
      <c r="L23" s="8">
        <f t="shared" si="3"/>
        <v>407</v>
      </c>
      <c r="N23" s="7">
        <f t="shared" si="4"/>
        <v>5195400</v>
      </c>
    </row>
    <row r="24" spans="1:14" x14ac:dyDescent="0.25">
      <c r="A24" s="11">
        <v>42679</v>
      </c>
      <c r="B24" s="1" t="s">
        <v>122</v>
      </c>
      <c r="C24" s="6">
        <v>2300000</v>
      </c>
      <c r="D24" s="2">
        <v>56</v>
      </c>
      <c r="E24" s="13"/>
      <c r="F24" s="2">
        <v>56</v>
      </c>
      <c r="G24" s="2">
        <v>4184</v>
      </c>
      <c r="H24" s="6">
        <f t="shared" si="5"/>
        <v>4602400</v>
      </c>
      <c r="I24" s="6">
        <f t="shared" si="6"/>
        <v>104600</v>
      </c>
      <c r="J24" s="81">
        <f t="shared" si="2"/>
        <v>4707000</v>
      </c>
      <c r="K24" s="13"/>
      <c r="L24" s="8">
        <f t="shared" si="3"/>
        <v>407</v>
      </c>
      <c r="N24" s="7">
        <f t="shared" si="4"/>
        <v>2788400</v>
      </c>
    </row>
    <row r="25" spans="1:14" x14ac:dyDescent="0.25">
      <c r="A25" s="11">
        <v>42680</v>
      </c>
      <c r="B25" s="1" t="s">
        <v>127</v>
      </c>
      <c r="C25" s="6">
        <v>2000000</v>
      </c>
      <c r="D25" s="2"/>
      <c r="E25" s="13"/>
      <c r="F25" s="2"/>
      <c r="G25" s="2"/>
      <c r="H25" s="6">
        <f t="shared" si="5"/>
        <v>0</v>
      </c>
      <c r="I25" s="6">
        <f t="shared" si="6"/>
        <v>0</v>
      </c>
      <c r="J25" s="81">
        <f t="shared" si="2"/>
        <v>0</v>
      </c>
      <c r="K25" s="13"/>
      <c r="L25" s="8">
        <f t="shared" si="3"/>
        <v>407</v>
      </c>
      <c r="N25" s="7">
        <f t="shared" si="4"/>
        <v>4788400</v>
      </c>
    </row>
    <row r="26" spans="1:14" x14ac:dyDescent="0.25">
      <c r="A26" s="11">
        <v>42681</v>
      </c>
      <c r="B26" s="1" t="s">
        <v>2</v>
      </c>
      <c r="D26" s="2"/>
      <c r="E26" s="13"/>
      <c r="F26" s="2">
        <v>51</v>
      </c>
      <c r="G26" s="2">
        <v>3642</v>
      </c>
      <c r="H26" s="6">
        <f t="shared" si="5"/>
        <v>4006200</v>
      </c>
      <c r="I26" s="6">
        <f t="shared" si="6"/>
        <v>91050</v>
      </c>
      <c r="J26" s="81">
        <f t="shared" si="2"/>
        <v>4097250</v>
      </c>
      <c r="K26" s="13"/>
      <c r="L26" s="8">
        <f t="shared" si="3"/>
        <v>356</v>
      </c>
      <c r="N26" s="7">
        <f t="shared" si="4"/>
        <v>691150</v>
      </c>
    </row>
    <row r="27" spans="1:14" x14ac:dyDescent="0.25">
      <c r="A27" s="11">
        <v>42682</v>
      </c>
      <c r="B27" s="1" t="s">
        <v>130</v>
      </c>
      <c r="C27" s="6">
        <v>4000000</v>
      </c>
      <c r="D27" s="2"/>
      <c r="E27" s="13"/>
      <c r="F27" s="2">
        <v>43</v>
      </c>
      <c r="G27" s="2">
        <v>3152</v>
      </c>
      <c r="H27" s="6">
        <f t="shared" si="5"/>
        <v>3467200</v>
      </c>
      <c r="I27" s="6">
        <f t="shared" si="6"/>
        <v>78800</v>
      </c>
      <c r="J27" s="81">
        <f t="shared" si="2"/>
        <v>3546000</v>
      </c>
      <c r="K27" s="13"/>
      <c r="L27" s="8">
        <f t="shared" si="3"/>
        <v>313</v>
      </c>
      <c r="N27" s="7">
        <f t="shared" si="4"/>
        <v>1145150</v>
      </c>
    </row>
    <row r="28" spans="1:14" x14ac:dyDescent="0.25">
      <c r="A28" s="11">
        <v>42684</v>
      </c>
      <c r="B28" s="1" t="s">
        <v>131</v>
      </c>
      <c r="C28" s="6">
        <v>4000000</v>
      </c>
      <c r="D28" s="2"/>
      <c r="E28" s="13"/>
      <c r="H28" s="6">
        <f t="shared" si="5"/>
        <v>0</v>
      </c>
      <c r="I28" s="6">
        <f>G28*25</f>
        <v>0</v>
      </c>
      <c r="J28" s="81">
        <f t="shared" si="2"/>
        <v>0</v>
      </c>
      <c r="K28" s="13"/>
      <c r="L28" s="8">
        <f t="shared" si="3"/>
        <v>313</v>
      </c>
      <c r="N28" s="7">
        <f t="shared" si="4"/>
        <v>5145150</v>
      </c>
    </row>
    <row r="29" spans="1:14" x14ac:dyDescent="0.25">
      <c r="A29" s="11">
        <v>42687</v>
      </c>
      <c r="B29" s="1" t="s">
        <v>2</v>
      </c>
      <c r="D29" s="2"/>
      <c r="E29" s="13"/>
      <c r="F29" s="2">
        <v>41</v>
      </c>
      <c r="G29" s="2">
        <v>3085</v>
      </c>
      <c r="H29" s="6">
        <f t="shared" si="5"/>
        <v>3393500</v>
      </c>
      <c r="I29" s="6">
        <f t="shared" si="6"/>
        <v>77125</v>
      </c>
      <c r="J29" s="81">
        <f t="shared" si="2"/>
        <v>3470625</v>
      </c>
      <c r="K29" s="13"/>
      <c r="L29" s="8">
        <f t="shared" si="3"/>
        <v>272</v>
      </c>
      <c r="N29" s="7">
        <f t="shared" si="4"/>
        <v>1674525</v>
      </c>
    </row>
    <row r="30" spans="1:14" x14ac:dyDescent="0.25">
      <c r="A30" s="11">
        <v>42688</v>
      </c>
      <c r="B30" s="1" t="s">
        <v>149</v>
      </c>
      <c r="C30" s="6">
        <v>4000000</v>
      </c>
      <c r="D30" s="2"/>
      <c r="E30" s="13"/>
      <c r="G30" s="1"/>
      <c r="H30" s="6">
        <f t="shared" si="5"/>
        <v>0</v>
      </c>
      <c r="I30" s="6">
        <f t="shared" si="6"/>
        <v>0</v>
      </c>
      <c r="J30" s="81">
        <f t="shared" si="2"/>
        <v>0</v>
      </c>
      <c r="K30" s="13"/>
      <c r="L30" s="8">
        <f t="shared" si="3"/>
        <v>272</v>
      </c>
      <c r="N30" s="7">
        <f t="shared" si="4"/>
        <v>5674525</v>
      </c>
    </row>
    <row r="31" spans="1:14" x14ac:dyDescent="0.25">
      <c r="A31" s="11">
        <v>42689</v>
      </c>
      <c r="B31" s="1" t="s">
        <v>152</v>
      </c>
      <c r="C31" s="6">
        <v>1000000</v>
      </c>
      <c r="D31" s="2"/>
      <c r="E31" s="13"/>
      <c r="F31" s="2">
        <v>54</v>
      </c>
      <c r="G31" s="2">
        <v>4127</v>
      </c>
      <c r="H31" s="6">
        <f t="shared" si="5"/>
        <v>4539700</v>
      </c>
      <c r="I31" s="6">
        <f t="shared" si="6"/>
        <v>103175</v>
      </c>
      <c r="J31" s="81">
        <f t="shared" si="2"/>
        <v>4642875</v>
      </c>
      <c r="K31" s="13"/>
      <c r="L31" s="8">
        <f t="shared" si="3"/>
        <v>218</v>
      </c>
      <c r="N31" s="7">
        <f t="shared" si="4"/>
        <v>2031650</v>
      </c>
    </row>
    <row r="32" spans="1:14" x14ac:dyDescent="0.25">
      <c r="A32" s="11">
        <v>42690</v>
      </c>
      <c r="B32" s="1" t="s">
        <v>13</v>
      </c>
      <c r="C32" s="6">
        <v>3000000</v>
      </c>
      <c r="D32" s="2"/>
      <c r="E32" s="13"/>
      <c r="H32" s="6">
        <f t="shared" si="5"/>
        <v>0</v>
      </c>
      <c r="I32" s="6">
        <f t="shared" si="6"/>
        <v>0</v>
      </c>
      <c r="J32" s="81">
        <f t="shared" si="2"/>
        <v>0</v>
      </c>
      <c r="K32" s="13"/>
      <c r="L32" s="8">
        <f t="shared" si="3"/>
        <v>218</v>
      </c>
      <c r="N32" s="7">
        <f t="shared" si="4"/>
        <v>5031650</v>
      </c>
    </row>
    <row r="33" spans="1:14" x14ac:dyDescent="0.25">
      <c r="A33" s="11">
        <v>42691</v>
      </c>
      <c r="B33" s="1" t="s">
        <v>2</v>
      </c>
      <c r="D33" s="2"/>
      <c r="E33" s="13"/>
      <c r="F33" s="2">
        <v>59</v>
      </c>
      <c r="G33" s="2">
        <v>4380</v>
      </c>
      <c r="H33" s="6">
        <f t="shared" si="5"/>
        <v>4818000</v>
      </c>
      <c r="I33" s="6">
        <f t="shared" si="6"/>
        <v>109500</v>
      </c>
      <c r="J33" s="81">
        <f t="shared" si="2"/>
        <v>4927500</v>
      </c>
      <c r="K33" s="13"/>
      <c r="L33" s="8">
        <f t="shared" si="3"/>
        <v>159</v>
      </c>
      <c r="N33" s="7">
        <f t="shared" si="4"/>
        <v>104150</v>
      </c>
    </row>
    <row r="34" spans="1:14" x14ac:dyDescent="0.25">
      <c r="A34" s="11">
        <v>42692</v>
      </c>
      <c r="B34" s="1" t="s">
        <v>145</v>
      </c>
      <c r="C34" s="6">
        <v>2000000</v>
      </c>
      <c r="D34" s="2"/>
      <c r="E34" s="13"/>
      <c r="H34" s="6">
        <f t="shared" si="5"/>
        <v>0</v>
      </c>
      <c r="I34" s="6">
        <f t="shared" si="6"/>
        <v>0</v>
      </c>
      <c r="J34" s="81">
        <f t="shared" si="2"/>
        <v>0</v>
      </c>
      <c r="K34" s="13"/>
      <c r="L34" s="8">
        <f t="shared" si="3"/>
        <v>159</v>
      </c>
      <c r="N34" s="7">
        <f t="shared" si="4"/>
        <v>2104150</v>
      </c>
    </row>
    <row r="35" spans="1:14" x14ac:dyDescent="0.25">
      <c r="A35" s="11">
        <v>42693</v>
      </c>
      <c r="B35" s="1" t="s">
        <v>145</v>
      </c>
      <c r="C35" s="6">
        <v>2000000</v>
      </c>
      <c r="D35" s="2"/>
      <c r="E35" s="13"/>
      <c r="F35" s="2">
        <v>53</v>
      </c>
      <c r="G35" s="2">
        <v>4096</v>
      </c>
      <c r="H35" s="6">
        <f t="shared" si="5"/>
        <v>4505600</v>
      </c>
      <c r="I35" s="6">
        <f t="shared" si="6"/>
        <v>102400</v>
      </c>
      <c r="J35" s="81">
        <f t="shared" si="2"/>
        <v>4608000</v>
      </c>
      <c r="K35" s="13"/>
      <c r="L35" s="8">
        <f t="shared" si="3"/>
        <v>106</v>
      </c>
      <c r="N35" s="7">
        <f t="shared" si="4"/>
        <v>-503850</v>
      </c>
    </row>
    <row r="36" spans="1:14" x14ac:dyDescent="0.25">
      <c r="A36" s="11">
        <v>42694</v>
      </c>
      <c r="B36" s="1" t="s">
        <v>160</v>
      </c>
      <c r="C36" s="6">
        <v>2200000</v>
      </c>
      <c r="D36" s="2"/>
      <c r="E36" s="13"/>
      <c r="H36" s="6">
        <f t="shared" si="5"/>
        <v>0</v>
      </c>
      <c r="I36" s="6">
        <f t="shared" si="6"/>
        <v>0</v>
      </c>
      <c r="J36" s="81">
        <f t="shared" si="2"/>
        <v>0</v>
      </c>
      <c r="K36" s="13"/>
      <c r="L36" s="8">
        <f t="shared" si="3"/>
        <v>106</v>
      </c>
      <c r="N36" s="7">
        <f t="shared" si="4"/>
        <v>1696150</v>
      </c>
    </row>
    <row r="37" spans="1:14" x14ac:dyDescent="0.25">
      <c r="A37" s="11">
        <v>42695</v>
      </c>
      <c r="B37" s="1" t="s">
        <v>2</v>
      </c>
      <c r="D37" s="2"/>
      <c r="E37" s="13"/>
      <c r="F37" s="2">
        <v>63</v>
      </c>
      <c r="G37" s="2">
        <v>4697</v>
      </c>
      <c r="H37" s="6">
        <f t="shared" si="5"/>
        <v>5166700</v>
      </c>
      <c r="I37" s="6">
        <f t="shared" si="6"/>
        <v>117425</v>
      </c>
      <c r="J37" s="81">
        <f t="shared" si="2"/>
        <v>5284125</v>
      </c>
      <c r="K37" s="13"/>
      <c r="L37" s="8">
        <f t="shared" si="3"/>
        <v>43</v>
      </c>
      <c r="N37" s="7">
        <f t="shared" si="4"/>
        <v>-3587975</v>
      </c>
    </row>
    <row r="38" spans="1:14" x14ac:dyDescent="0.25">
      <c r="A38" s="11">
        <v>42697</v>
      </c>
      <c r="B38" s="1" t="s">
        <v>166</v>
      </c>
      <c r="C38" s="6">
        <v>2000000</v>
      </c>
      <c r="D38" s="2"/>
      <c r="E38" s="13"/>
      <c r="H38" s="6">
        <f t="shared" si="5"/>
        <v>0</v>
      </c>
      <c r="I38" s="6">
        <f t="shared" si="6"/>
        <v>0</v>
      </c>
      <c r="J38" s="81">
        <f t="shared" si="2"/>
        <v>0</v>
      </c>
      <c r="K38" s="13"/>
      <c r="L38" s="8">
        <f t="shared" si="3"/>
        <v>43</v>
      </c>
      <c r="N38" s="7">
        <f t="shared" si="4"/>
        <v>-1587975</v>
      </c>
    </row>
    <row r="39" spans="1:14" x14ac:dyDescent="0.25">
      <c r="A39" s="11">
        <v>42698</v>
      </c>
      <c r="B39" s="1" t="s">
        <v>145</v>
      </c>
      <c r="C39" s="6">
        <v>2000000</v>
      </c>
      <c r="D39" s="2"/>
      <c r="E39" s="13"/>
      <c r="H39" s="6">
        <f t="shared" si="5"/>
        <v>0</v>
      </c>
      <c r="I39" s="6">
        <f t="shared" si="6"/>
        <v>0</v>
      </c>
      <c r="J39" s="81">
        <f t="shared" si="2"/>
        <v>0</v>
      </c>
      <c r="K39" s="13"/>
      <c r="L39" s="8">
        <f t="shared" si="3"/>
        <v>43</v>
      </c>
      <c r="N39" s="7">
        <f t="shared" si="4"/>
        <v>412025</v>
      </c>
    </row>
    <row r="40" spans="1:14" x14ac:dyDescent="0.25">
      <c r="A40" s="11">
        <v>42698</v>
      </c>
      <c r="B40" s="1" t="s">
        <v>170</v>
      </c>
      <c r="C40" s="6">
        <v>4000000</v>
      </c>
      <c r="D40" s="2"/>
      <c r="E40" s="13"/>
      <c r="H40" s="6">
        <f t="shared" si="5"/>
        <v>0</v>
      </c>
      <c r="I40" s="6">
        <f t="shared" si="6"/>
        <v>0</v>
      </c>
      <c r="J40" s="81">
        <f t="shared" si="2"/>
        <v>0</v>
      </c>
      <c r="K40" s="13"/>
      <c r="L40" s="8">
        <f t="shared" si="3"/>
        <v>43</v>
      </c>
      <c r="N40" s="7">
        <f t="shared" si="4"/>
        <v>4412025</v>
      </c>
    </row>
    <row r="41" spans="1:14" x14ac:dyDescent="0.25">
      <c r="A41" s="11">
        <v>42699</v>
      </c>
      <c r="B41" s="1" t="s">
        <v>171</v>
      </c>
      <c r="C41" s="6">
        <v>1000000</v>
      </c>
      <c r="D41" s="2">
        <v>40</v>
      </c>
      <c r="E41" s="13"/>
      <c r="F41" s="2">
        <v>40</v>
      </c>
      <c r="G41" s="2">
        <v>2999</v>
      </c>
      <c r="H41" s="6">
        <f t="shared" si="5"/>
        <v>3298900</v>
      </c>
      <c r="I41" s="6">
        <f t="shared" si="6"/>
        <v>74975</v>
      </c>
      <c r="J41" s="81">
        <f t="shared" si="2"/>
        <v>3373875</v>
      </c>
      <c r="K41" s="13"/>
      <c r="L41" s="8">
        <f t="shared" si="3"/>
        <v>43</v>
      </c>
      <c r="N41" s="7">
        <f t="shared" si="4"/>
        <v>2038150</v>
      </c>
    </row>
    <row r="42" spans="1:14" x14ac:dyDescent="0.25">
      <c r="A42" s="11">
        <v>42700</v>
      </c>
      <c r="B42" s="1" t="s">
        <v>174</v>
      </c>
      <c r="C42" s="6">
        <v>1500000</v>
      </c>
      <c r="D42" s="2"/>
      <c r="E42" s="13"/>
      <c r="H42" s="6">
        <f t="shared" si="5"/>
        <v>0</v>
      </c>
      <c r="I42" s="6">
        <f t="shared" si="6"/>
        <v>0</v>
      </c>
      <c r="J42" s="81">
        <f t="shared" si="2"/>
        <v>0</v>
      </c>
      <c r="K42" s="13"/>
      <c r="L42" s="8">
        <f t="shared" si="3"/>
        <v>43</v>
      </c>
      <c r="N42" s="7">
        <f t="shared" si="4"/>
        <v>3538150</v>
      </c>
    </row>
    <row r="43" spans="1:14" x14ac:dyDescent="0.25">
      <c r="A43" s="11">
        <v>42701</v>
      </c>
      <c r="B43" s="1" t="s">
        <v>175</v>
      </c>
      <c r="C43" s="6">
        <v>1000000</v>
      </c>
      <c r="D43" s="2">
        <v>40</v>
      </c>
      <c r="E43" s="13"/>
      <c r="F43" s="18">
        <v>40</v>
      </c>
      <c r="G43" s="18">
        <v>3072</v>
      </c>
      <c r="H43" s="6">
        <f t="shared" si="5"/>
        <v>3379200</v>
      </c>
      <c r="I43" s="6">
        <f t="shared" si="6"/>
        <v>76800</v>
      </c>
      <c r="J43" s="81">
        <f t="shared" si="2"/>
        <v>3456000</v>
      </c>
      <c r="K43" s="13"/>
      <c r="L43" s="8">
        <f t="shared" si="3"/>
        <v>43</v>
      </c>
      <c r="N43" s="7">
        <f t="shared" si="4"/>
        <v>1082150</v>
      </c>
    </row>
    <row r="44" spans="1:14" x14ac:dyDescent="0.25">
      <c r="A44" s="11">
        <v>42704</v>
      </c>
      <c r="B44" s="1" t="s">
        <v>44</v>
      </c>
      <c r="C44" s="6">
        <v>2000000</v>
      </c>
      <c r="D44" s="2"/>
      <c r="E44" s="13"/>
      <c r="F44" s="18"/>
      <c r="H44" s="6">
        <f t="shared" si="5"/>
        <v>0</v>
      </c>
      <c r="I44" s="6">
        <f t="shared" si="6"/>
        <v>0</v>
      </c>
      <c r="J44" s="81">
        <f t="shared" si="2"/>
        <v>0</v>
      </c>
      <c r="K44" s="13"/>
      <c r="L44" s="8">
        <f t="shared" si="3"/>
        <v>43</v>
      </c>
      <c r="N44" s="7">
        <f t="shared" si="4"/>
        <v>3082150</v>
      </c>
    </row>
    <row r="45" spans="1:14" x14ac:dyDescent="0.25">
      <c r="A45" s="11">
        <v>42706</v>
      </c>
      <c r="B45" s="1" t="s">
        <v>13</v>
      </c>
      <c r="C45" s="6">
        <v>2000000</v>
      </c>
      <c r="D45" s="2">
        <v>40</v>
      </c>
      <c r="E45" s="13"/>
      <c r="F45" s="18">
        <v>40</v>
      </c>
      <c r="G45" s="2">
        <v>3065</v>
      </c>
      <c r="H45" s="6">
        <f t="shared" si="5"/>
        <v>3371500</v>
      </c>
      <c r="I45" s="6">
        <f t="shared" si="6"/>
        <v>76625</v>
      </c>
      <c r="J45" s="81">
        <f t="shared" si="2"/>
        <v>3448125</v>
      </c>
      <c r="K45" s="13"/>
      <c r="L45" s="8">
        <f t="shared" si="3"/>
        <v>43</v>
      </c>
      <c r="N45" s="7">
        <f t="shared" si="4"/>
        <v>1634025</v>
      </c>
    </row>
    <row r="46" spans="1:14" x14ac:dyDescent="0.25">
      <c r="A46" s="11">
        <v>42709</v>
      </c>
      <c r="B46" s="1" t="s">
        <v>13</v>
      </c>
      <c r="C46" s="6">
        <v>2000000</v>
      </c>
      <c r="D46" s="2">
        <v>51</v>
      </c>
      <c r="E46" s="13"/>
      <c r="F46" s="18">
        <v>51</v>
      </c>
      <c r="G46" s="2">
        <v>4046</v>
      </c>
      <c r="H46" s="6">
        <f t="shared" si="5"/>
        <v>4450600</v>
      </c>
      <c r="I46" s="6">
        <f t="shared" si="6"/>
        <v>101150</v>
      </c>
      <c r="J46" s="81">
        <f t="shared" si="2"/>
        <v>4551750</v>
      </c>
      <c r="K46" s="13"/>
      <c r="L46" s="8">
        <f t="shared" si="3"/>
        <v>43</v>
      </c>
      <c r="N46" s="7">
        <f t="shared" si="4"/>
        <v>-917725</v>
      </c>
    </row>
    <row r="47" spans="1:14" x14ac:dyDescent="0.25">
      <c r="A47" s="11">
        <v>42710</v>
      </c>
      <c r="B47" s="1" t="s">
        <v>13</v>
      </c>
      <c r="C47" s="6">
        <v>2000000</v>
      </c>
      <c r="E47" s="13"/>
      <c r="F47" s="18"/>
      <c r="G47" s="2"/>
      <c r="H47" s="6">
        <f t="shared" si="5"/>
        <v>0</v>
      </c>
      <c r="I47" s="6">
        <f t="shared" si="6"/>
        <v>0</v>
      </c>
      <c r="J47" s="81">
        <f t="shared" si="2"/>
        <v>0</v>
      </c>
      <c r="K47" s="13"/>
      <c r="L47" s="8">
        <f t="shared" si="3"/>
        <v>43</v>
      </c>
      <c r="N47" s="7">
        <f t="shared" si="4"/>
        <v>1082275</v>
      </c>
    </row>
    <row r="48" spans="1:14" x14ac:dyDescent="0.25">
      <c r="A48" s="11">
        <v>42710</v>
      </c>
      <c r="B48" s="1" t="s">
        <v>189</v>
      </c>
      <c r="C48" s="6">
        <v>4000000</v>
      </c>
      <c r="D48" s="2">
        <v>43</v>
      </c>
      <c r="E48" s="13"/>
      <c r="F48" s="18">
        <v>43</v>
      </c>
      <c r="G48" s="2">
        <v>3280</v>
      </c>
      <c r="H48" s="6">
        <f t="shared" si="5"/>
        <v>3608000</v>
      </c>
      <c r="I48" s="6">
        <f t="shared" si="6"/>
        <v>82000</v>
      </c>
      <c r="J48" s="81">
        <f t="shared" si="2"/>
        <v>3690000</v>
      </c>
      <c r="K48" s="13"/>
      <c r="L48" s="8">
        <f t="shared" si="3"/>
        <v>43</v>
      </c>
      <c r="N48" s="7">
        <f t="shared" si="4"/>
        <v>1392275</v>
      </c>
    </row>
    <row r="49" spans="1:14" x14ac:dyDescent="0.25">
      <c r="A49" s="11">
        <v>42712</v>
      </c>
      <c r="B49" s="1" t="s">
        <v>195</v>
      </c>
      <c r="C49" s="6">
        <v>3000000</v>
      </c>
      <c r="E49" s="13"/>
      <c r="H49" s="6">
        <f t="shared" si="5"/>
        <v>0</v>
      </c>
      <c r="I49" s="6">
        <f t="shared" si="6"/>
        <v>0</v>
      </c>
      <c r="J49" s="81">
        <f t="shared" si="2"/>
        <v>0</v>
      </c>
      <c r="K49" s="13"/>
      <c r="L49" s="8">
        <f t="shared" si="3"/>
        <v>43</v>
      </c>
      <c r="N49" s="7">
        <f t="shared" si="4"/>
        <v>4392275</v>
      </c>
    </row>
    <row r="50" spans="1:14" x14ac:dyDescent="0.25">
      <c r="A50" s="11">
        <v>42715</v>
      </c>
      <c r="B50" s="1" t="s">
        <v>2</v>
      </c>
      <c r="C50" s="6">
        <v>2000000</v>
      </c>
      <c r="D50" s="2">
        <v>51</v>
      </c>
      <c r="E50" s="13"/>
      <c r="F50" s="18">
        <v>51</v>
      </c>
      <c r="G50" s="2">
        <v>3800</v>
      </c>
      <c r="H50" s="6">
        <f t="shared" si="5"/>
        <v>4180000</v>
      </c>
      <c r="I50" s="6">
        <f t="shared" si="6"/>
        <v>95000</v>
      </c>
      <c r="J50" s="81">
        <f t="shared" si="2"/>
        <v>4275000</v>
      </c>
      <c r="K50" s="13"/>
      <c r="L50" s="8">
        <f t="shared" si="3"/>
        <v>43</v>
      </c>
      <c r="M50">
        <v>-227000</v>
      </c>
      <c r="N50" s="7">
        <f t="shared" si="4"/>
        <v>1890275</v>
      </c>
    </row>
    <row r="51" spans="1:14" x14ac:dyDescent="0.25">
      <c r="A51" s="11">
        <v>42721</v>
      </c>
      <c r="B51" s="1" t="s">
        <v>206</v>
      </c>
      <c r="C51" s="6">
        <v>2174000</v>
      </c>
      <c r="E51" s="13"/>
      <c r="F51" s="18">
        <v>49</v>
      </c>
      <c r="G51" s="2">
        <v>3594</v>
      </c>
      <c r="H51" s="6">
        <f t="shared" si="5"/>
        <v>3953400</v>
      </c>
      <c r="I51" s="6">
        <f t="shared" si="6"/>
        <v>89850</v>
      </c>
      <c r="J51" s="81">
        <f t="shared" si="2"/>
        <v>4043250</v>
      </c>
      <c r="K51" s="13"/>
      <c r="L51" s="8">
        <f t="shared" si="3"/>
        <v>-6</v>
      </c>
      <c r="M51">
        <v>141000</v>
      </c>
      <c r="N51" s="7">
        <f t="shared" si="4"/>
        <v>162025</v>
      </c>
    </row>
    <row r="52" spans="1:14" x14ac:dyDescent="0.25">
      <c r="A52" s="11">
        <v>42724</v>
      </c>
      <c r="B52" s="1" t="s">
        <v>44</v>
      </c>
      <c r="C52" s="6">
        <v>2000000</v>
      </c>
      <c r="E52" s="13"/>
      <c r="H52" s="6">
        <f t="shared" si="5"/>
        <v>0</v>
      </c>
      <c r="I52" s="6">
        <f t="shared" si="6"/>
        <v>0</v>
      </c>
      <c r="J52" s="81">
        <f t="shared" si="2"/>
        <v>0</v>
      </c>
      <c r="K52" s="13"/>
      <c r="L52" s="8">
        <f t="shared" si="3"/>
        <v>-6</v>
      </c>
      <c r="N52" s="7">
        <f t="shared" si="4"/>
        <v>2162025</v>
      </c>
    </row>
    <row r="53" spans="1:14" x14ac:dyDescent="0.25">
      <c r="A53" s="11">
        <v>42727</v>
      </c>
      <c r="B53" s="1" t="s">
        <v>2</v>
      </c>
      <c r="E53" s="13"/>
      <c r="F53" s="18">
        <v>38</v>
      </c>
      <c r="G53" s="2">
        <v>2734</v>
      </c>
      <c r="H53" s="6">
        <f t="shared" si="5"/>
        <v>3007400</v>
      </c>
      <c r="I53" s="6">
        <f t="shared" si="6"/>
        <v>68350</v>
      </c>
      <c r="J53" s="81">
        <f t="shared" si="2"/>
        <v>3075750</v>
      </c>
      <c r="K53" s="13"/>
      <c r="L53" s="8">
        <f t="shared" si="3"/>
        <v>-44</v>
      </c>
      <c r="N53" s="7">
        <f t="shared" si="4"/>
        <v>-913725</v>
      </c>
    </row>
    <row r="54" spans="1:14" x14ac:dyDescent="0.25">
      <c r="A54" s="11">
        <v>42731</v>
      </c>
      <c r="B54" s="1" t="s">
        <v>215</v>
      </c>
      <c r="C54" s="6">
        <v>1000000</v>
      </c>
      <c r="E54" s="13"/>
      <c r="H54" s="6">
        <f t="shared" si="5"/>
        <v>0</v>
      </c>
      <c r="I54" s="6">
        <f t="shared" si="6"/>
        <v>0</v>
      </c>
      <c r="J54" s="81">
        <f t="shared" si="2"/>
        <v>0</v>
      </c>
      <c r="K54" s="13"/>
      <c r="L54" s="8">
        <f t="shared" si="3"/>
        <v>-44</v>
      </c>
      <c r="N54" s="7">
        <f t="shared" si="4"/>
        <v>86275</v>
      </c>
    </row>
    <row r="55" spans="1:14" x14ac:dyDescent="0.25">
      <c r="E55" s="13"/>
      <c r="F55" s="18">
        <v>57</v>
      </c>
      <c r="G55" s="2">
        <v>4238</v>
      </c>
      <c r="H55" s="6">
        <f t="shared" si="5"/>
        <v>4661800</v>
      </c>
      <c r="I55" s="6">
        <f t="shared" si="6"/>
        <v>105950</v>
      </c>
      <c r="J55" s="81">
        <f t="shared" si="2"/>
        <v>4767750</v>
      </c>
      <c r="K55" s="13"/>
      <c r="L55" s="8">
        <f t="shared" si="3"/>
        <v>-101</v>
      </c>
      <c r="N55" s="7">
        <f t="shared" si="4"/>
        <v>-4681475</v>
      </c>
    </row>
    <row r="56" spans="1:14" x14ac:dyDescent="0.25">
      <c r="E56" s="13"/>
      <c r="F56" s="2">
        <v>51</v>
      </c>
      <c r="G56" s="18">
        <v>3732</v>
      </c>
      <c r="H56" s="6">
        <f t="shared" si="5"/>
        <v>4105200</v>
      </c>
      <c r="I56" s="6">
        <f t="shared" si="6"/>
        <v>93300</v>
      </c>
      <c r="J56" s="81">
        <f t="shared" si="2"/>
        <v>4198500</v>
      </c>
      <c r="K56" s="13"/>
      <c r="L56" s="8">
        <f t="shared" si="3"/>
        <v>-152</v>
      </c>
      <c r="N56" s="7">
        <f t="shared" si="4"/>
        <v>-8879975</v>
      </c>
    </row>
    <row r="57" spans="1:14" x14ac:dyDescent="0.25">
      <c r="A57" s="11">
        <v>42741</v>
      </c>
      <c r="B57" s="1" t="s">
        <v>219</v>
      </c>
      <c r="C57" s="18">
        <v>5000000</v>
      </c>
      <c r="E57" s="13"/>
      <c r="H57" s="6">
        <f t="shared" si="5"/>
        <v>0</v>
      </c>
      <c r="I57" s="6">
        <f t="shared" si="6"/>
        <v>0</v>
      </c>
      <c r="J57" s="81">
        <f t="shared" si="2"/>
        <v>0</v>
      </c>
      <c r="K57" s="13"/>
      <c r="L57" s="8">
        <f t="shared" si="3"/>
        <v>-152</v>
      </c>
      <c r="N57" s="7">
        <f t="shared" si="4"/>
        <v>-3879975</v>
      </c>
    </row>
    <row r="58" spans="1:14" x14ac:dyDescent="0.25">
      <c r="E58" s="13"/>
      <c r="H58" s="6">
        <f t="shared" si="5"/>
        <v>0</v>
      </c>
      <c r="I58" s="6">
        <f t="shared" si="6"/>
        <v>0</v>
      </c>
      <c r="J58" s="81">
        <f t="shared" si="2"/>
        <v>0</v>
      </c>
      <c r="K58" s="13"/>
      <c r="L58" s="8">
        <f t="shared" si="3"/>
        <v>-152</v>
      </c>
      <c r="N58" s="7">
        <f t="shared" si="4"/>
        <v>-3879975</v>
      </c>
    </row>
    <row r="59" spans="1:14" x14ac:dyDescent="0.25">
      <c r="E59" s="13"/>
      <c r="H59" s="6">
        <f t="shared" si="5"/>
        <v>0</v>
      </c>
      <c r="I59" s="6">
        <f t="shared" si="6"/>
        <v>0</v>
      </c>
      <c r="J59" s="81">
        <f t="shared" si="2"/>
        <v>0</v>
      </c>
      <c r="K59" s="13"/>
      <c r="L59" s="8">
        <f t="shared" si="3"/>
        <v>-152</v>
      </c>
      <c r="N59" s="7">
        <f t="shared" si="4"/>
        <v>-3879975</v>
      </c>
    </row>
    <row r="60" spans="1:14" x14ac:dyDescent="0.25">
      <c r="E60" s="13"/>
      <c r="H60" s="6">
        <f t="shared" si="5"/>
        <v>0</v>
      </c>
      <c r="I60" s="6">
        <f t="shared" si="6"/>
        <v>0</v>
      </c>
      <c r="J60" s="81">
        <f t="shared" si="2"/>
        <v>0</v>
      </c>
      <c r="K60" s="13"/>
      <c r="L60" s="8">
        <f t="shared" si="3"/>
        <v>-152</v>
      </c>
      <c r="N60" s="7">
        <f t="shared" si="4"/>
        <v>-3879975</v>
      </c>
    </row>
    <row r="61" spans="1:14" x14ac:dyDescent="0.25">
      <c r="E61" s="13"/>
      <c r="I61" s="6">
        <f t="shared" si="6"/>
        <v>0</v>
      </c>
      <c r="J61" s="81">
        <f t="shared" si="2"/>
        <v>0</v>
      </c>
      <c r="K61" s="13"/>
      <c r="L61" s="8">
        <f t="shared" si="3"/>
        <v>-152</v>
      </c>
      <c r="N61" s="7">
        <f t="shared" si="4"/>
        <v>-3879975</v>
      </c>
    </row>
    <row r="62" spans="1:14" x14ac:dyDescent="0.25">
      <c r="E62" s="13"/>
      <c r="I62" s="6">
        <f t="shared" si="6"/>
        <v>0</v>
      </c>
      <c r="J62" s="81">
        <f t="shared" si="2"/>
        <v>0</v>
      </c>
      <c r="K62" s="13"/>
      <c r="L62" s="8">
        <f t="shared" si="3"/>
        <v>-152</v>
      </c>
      <c r="N62" s="7">
        <f t="shared" si="4"/>
        <v>-3879975</v>
      </c>
    </row>
    <row r="63" spans="1:14" x14ac:dyDescent="0.25">
      <c r="E63" s="13"/>
      <c r="I63" s="6">
        <f t="shared" si="6"/>
        <v>0</v>
      </c>
      <c r="J63" s="81">
        <f t="shared" si="2"/>
        <v>0</v>
      </c>
      <c r="K63" s="13"/>
      <c r="L63" s="8">
        <f t="shared" si="3"/>
        <v>-152</v>
      </c>
      <c r="N63" s="7">
        <f t="shared" si="4"/>
        <v>-3879975</v>
      </c>
    </row>
    <row r="64" spans="1:14" x14ac:dyDescent="0.25">
      <c r="E64" s="13"/>
      <c r="J64" s="81">
        <f t="shared" si="2"/>
        <v>0</v>
      </c>
      <c r="K64" s="13"/>
      <c r="L64" s="8">
        <f t="shared" si="3"/>
        <v>-152</v>
      </c>
      <c r="N64" s="7">
        <f t="shared" si="4"/>
        <v>-3879975</v>
      </c>
    </row>
    <row r="65" spans="10:14" x14ac:dyDescent="0.25">
      <c r="J65" s="81">
        <f t="shared" si="2"/>
        <v>0</v>
      </c>
      <c r="K65" s="13"/>
      <c r="L65" s="8">
        <f t="shared" si="3"/>
        <v>-152</v>
      </c>
      <c r="N65" s="7">
        <f t="shared" si="4"/>
        <v>-3879975</v>
      </c>
    </row>
    <row r="66" spans="10:14" x14ac:dyDescent="0.25">
      <c r="J66" s="81">
        <f t="shared" si="2"/>
        <v>0</v>
      </c>
      <c r="L66" s="8">
        <f t="shared" si="3"/>
        <v>-152</v>
      </c>
      <c r="N66" s="7">
        <f t="shared" si="4"/>
        <v>-3879975</v>
      </c>
    </row>
    <row r="67" spans="10:14" x14ac:dyDescent="0.25">
      <c r="J67" s="81">
        <f t="shared" si="2"/>
        <v>0</v>
      </c>
      <c r="L67" s="8">
        <f t="shared" si="3"/>
        <v>-152</v>
      </c>
      <c r="N67" s="7">
        <f t="shared" si="4"/>
        <v>-3879975</v>
      </c>
    </row>
    <row r="68" spans="10:14" x14ac:dyDescent="0.25">
      <c r="J68" s="81">
        <f t="shared" si="2"/>
        <v>0</v>
      </c>
      <c r="N68" s="7">
        <f t="shared" si="4"/>
        <v>-3879975</v>
      </c>
    </row>
    <row r="69" spans="10:14" x14ac:dyDescent="0.25">
      <c r="J69" s="81">
        <f t="shared" ref="J69" si="7">H69+I69</f>
        <v>0</v>
      </c>
      <c r="N69" s="7">
        <f t="shared" si="4"/>
        <v>-3879975</v>
      </c>
    </row>
    <row r="70" spans="10:14" x14ac:dyDescent="0.25">
      <c r="N70" s="7">
        <f t="shared" ref="N70:N75" si="8">N69+C70-J70+M70</f>
        <v>-3879975</v>
      </c>
    </row>
    <row r="71" spans="10:14" x14ac:dyDescent="0.25">
      <c r="N71" s="7">
        <f t="shared" si="8"/>
        <v>-3879975</v>
      </c>
    </row>
    <row r="72" spans="10:14" x14ac:dyDescent="0.25">
      <c r="N72" s="7">
        <f t="shared" si="8"/>
        <v>-3879975</v>
      </c>
    </row>
    <row r="73" spans="10:14" x14ac:dyDescent="0.25">
      <c r="N73" s="7">
        <f t="shared" si="8"/>
        <v>-3879975</v>
      </c>
    </row>
    <row r="74" spans="10:14" x14ac:dyDescent="0.25">
      <c r="N74" s="7">
        <f t="shared" si="8"/>
        <v>-3879975</v>
      </c>
    </row>
    <row r="75" spans="10:14" x14ac:dyDescent="0.25">
      <c r="N75" s="7">
        <f t="shared" si="8"/>
        <v>-3879975</v>
      </c>
    </row>
  </sheetData>
  <mergeCells count="3">
    <mergeCell ref="A1:N1"/>
    <mergeCell ref="B2:D2"/>
    <mergeCell ref="F2:J2"/>
  </mergeCells>
  <printOptions gridLines="1"/>
  <pageMargins left="0.23" right="0.15" top="0.74803149606299213" bottom="0.74803149606299213" header="0.31496062992125984" footer="0.31496062992125984"/>
  <pageSetup paperSize="9" orientation="landscape" blackAndWhite="1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66"/>
  <sheetViews>
    <sheetView topLeftCell="A18" workbookViewId="0">
      <selection activeCell="I30" sqref="I30"/>
    </sheetView>
  </sheetViews>
  <sheetFormatPr baseColWidth="10" defaultRowHeight="15" x14ac:dyDescent="0.25"/>
  <cols>
    <col min="2" max="2" width="18.140625" bestFit="1" customWidth="1"/>
    <col min="3" max="3" width="11.42578125" customWidth="1"/>
    <col min="4" max="4" width="7.85546875" customWidth="1"/>
    <col min="5" max="5" width="2.5703125" customWidth="1"/>
    <col min="6" max="6" width="6.5703125" customWidth="1"/>
    <col min="7" max="7" width="10.7109375" customWidth="1"/>
    <col min="11" max="11" width="2.5703125" customWidth="1"/>
    <col min="13" max="13" width="9.28515625" bestFit="1" customWidth="1"/>
    <col min="17" max="17" width="11.7109375" bestFit="1" customWidth="1"/>
  </cols>
  <sheetData>
    <row r="1" spans="1:14" ht="21" customHeight="1" x14ac:dyDescent="0.3">
      <c r="A1" s="137" t="s">
        <v>17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150" t="s">
        <v>1</v>
      </c>
      <c r="B2" s="150"/>
      <c r="C2" s="150"/>
      <c r="D2" s="150"/>
      <c r="E2" s="149" t="s">
        <v>2</v>
      </c>
      <c r="F2" s="149"/>
      <c r="G2" s="149"/>
      <c r="H2" s="149"/>
      <c r="I2" s="149"/>
      <c r="J2" s="149"/>
      <c r="K2" s="35"/>
      <c r="L2" s="36" t="s">
        <v>3</v>
      </c>
      <c r="M2" s="23" t="s">
        <v>54</v>
      </c>
      <c r="N2" s="22" t="s">
        <v>3</v>
      </c>
    </row>
    <row r="3" spans="1:14" x14ac:dyDescent="0.25">
      <c r="A3" s="36" t="s">
        <v>4</v>
      </c>
      <c r="B3" s="36" t="s">
        <v>5</v>
      </c>
      <c r="C3" s="38" t="s">
        <v>1</v>
      </c>
      <c r="D3" s="39" t="s">
        <v>6</v>
      </c>
      <c r="E3" s="40"/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2"/>
      <c r="L3" s="39" t="s">
        <v>6</v>
      </c>
      <c r="M3" s="36"/>
      <c r="N3" s="43" t="s">
        <v>1</v>
      </c>
    </row>
    <row r="4" spans="1:14" x14ac:dyDescent="0.25">
      <c r="A4" s="44">
        <v>42526</v>
      </c>
      <c r="B4" s="38" t="s">
        <v>13</v>
      </c>
      <c r="C4" s="45">
        <v>800000</v>
      </c>
      <c r="D4" s="45">
        <v>25</v>
      </c>
      <c r="E4" s="46"/>
      <c r="F4" s="39"/>
      <c r="G4" s="39"/>
      <c r="H4" s="45">
        <f>G4*1000</f>
        <v>0</v>
      </c>
      <c r="I4" s="45">
        <f>G4*25</f>
        <v>0</v>
      </c>
      <c r="J4" s="45">
        <f>H4+I4</f>
        <v>0</v>
      </c>
      <c r="K4" s="47"/>
      <c r="L4" s="48">
        <f>D4-F4</f>
        <v>25</v>
      </c>
      <c r="M4" s="45"/>
      <c r="N4" s="49">
        <f>C4-J4+M4</f>
        <v>800000</v>
      </c>
    </row>
    <row r="5" spans="1:14" x14ac:dyDescent="0.25">
      <c r="A5" s="44">
        <v>42527</v>
      </c>
      <c r="B5" s="38" t="s">
        <v>13</v>
      </c>
      <c r="C5" s="45">
        <v>500000</v>
      </c>
      <c r="D5" s="45"/>
      <c r="E5" s="46"/>
      <c r="F5" s="39">
        <v>16</v>
      </c>
      <c r="G5" s="39">
        <v>1154</v>
      </c>
      <c r="H5" s="45">
        <f t="shared" ref="H5:H17" si="0">G5*1000</f>
        <v>1154000</v>
      </c>
      <c r="I5" s="45">
        <f>G5*40</f>
        <v>46160</v>
      </c>
      <c r="J5" s="45">
        <f t="shared" ref="J5:J66" si="1">H5+I5</f>
        <v>1200160</v>
      </c>
      <c r="K5" s="47"/>
      <c r="L5" s="48">
        <f>L4+D5-F5</f>
        <v>9</v>
      </c>
      <c r="M5" s="45"/>
      <c r="N5" s="49">
        <f>N4+C5-J5+M5</f>
        <v>99840</v>
      </c>
    </row>
    <row r="6" spans="1:14" x14ac:dyDescent="0.25">
      <c r="A6" s="44">
        <v>42529</v>
      </c>
      <c r="B6" s="38" t="s">
        <v>13</v>
      </c>
      <c r="C6" s="45">
        <v>300000</v>
      </c>
      <c r="D6" s="45">
        <v>19</v>
      </c>
      <c r="E6" s="46"/>
      <c r="F6" s="39">
        <v>3</v>
      </c>
      <c r="G6" s="39">
        <v>164</v>
      </c>
      <c r="H6" s="45">
        <f t="shared" si="0"/>
        <v>164000</v>
      </c>
      <c r="I6" s="45">
        <f t="shared" ref="I6:I17" si="2">G6*40</f>
        <v>6560</v>
      </c>
      <c r="J6" s="45">
        <f t="shared" si="1"/>
        <v>170560</v>
      </c>
      <c r="K6" s="47"/>
      <c r="L6" s="48">
        <f t="shared" ref="L6:L26" si="3">L5+D6-F6</f>
        <v>25</v>
      </c>
      <c r="M6" s="45"/>
      <c r="N6" s="49">
        <f t="shared" ref="N6:N33" si="4">N5+C6-J6+M6</f>
        <v>229280</v>
      </c>
    </row>
    <row r="7" spans="1:14" x14ac:dyDescent="0.25">
      <c r="A7" s="44">
        <v>42532</v>
      </c>
      <c r="B7" s="38" t="s">
        <v>13</v>
      </c>
      <c r="C7" s="45">
        <v>1000000</v>
      </c>
      <c r="D7" s="45"/>
      <c r="E7" s="46"/>
      <c r="F7" s="39"/>
      <c r="G7" s="39"/>
      <c r="H7" s="45">
        <f t="shared" si="0"/>
        <v>0</v>
      </c>
      <c r="I7" s="45">
        <f t="shared" si="2"/>
        <v>0</v>
      </c>
      <c r="J7" s="45">
        <f t="shared" si="1"/>
        <v>0</v>
      </c>
      <c r="K7" s="47"/>
      <c r="L7" s="48">
        <f t="shared" si="3"/>
        <v>25</v>
      </c>
      <c r="M7" s="45"/>
      <c r="N7" s="49">
        <f t="shared" si="4"/>
        <v>1229280</v>
      </c>
    </row>
    <row r="8" spans="1:14" x14ac:dyDescent="0.25">
      <c r="A8" s="44">
        <v>42537</v>
      </c>
      <c r="B8" s="38" t="s">
        <v>23</v>
      </c>
      <c r="C8" s="45">
        <v>140000</v>
      </c>
      <c r="D8" s="45"/>
      <c r="E8" s="46"/>
      <c r="F8" s="39"/>
      <c r="G8" s="39"/>
      <c r="H8" s="45">
        <f t="shared" si="0"/>
        <v>0</v>
      </c>
      <c r="I8" s="45">
        <f t="shared" si="2"/>
        <v>0</v>
      </c>
      <c r="J8" s="45">
        <f t="shared" si="1"/>
        <v>0</v>
      </c>
      <c r="K8" s="47"/>
      <c r="L8" s="48">
        <f t="shared" si="3"/>
        <v>25</v>
      </c>
      <c r="M8" s="45"/>
      <c r="N8" s="49">
        <f t="shared" si="4"/>
        <v>1369280</v>
      </c>
    </row>
    <row r="9" spans="1:14" x14ac:dyDescent="0.25">
      <c r="A9" s="44">
        <v>42541</v>
      </c>
      <c r="B9" s="38" t="s">
        <v>2</v>
      </c>
      <c r="C9" s="45"/>
      <c r="D9" s="45"/>
      <c r="E9" s="46"/>
      <c r="F9" s="39">
        <v>16</v>
      </c>
      <c r="G9" s="39">
        <v>1046</v>
      </c>
      <c r="H9" s="45">
        <f t="shared" si="0"/>
        <v>1046000</v>
      </c>
      <c r="I9" s="45">
        <f t="shared" si="2"/>
        <v>41840</v>
      </c>
      <c r="J9" s="45">
        <f t="shared" si="1"/>
        <v>1087840</v>
      </c>
      <c r="K9" s="47"/>
      <c r="L9" s="48">
        <f t="shared" si="3"/>
        <v>9</v>
      </c>
      <c r="M9" s="50"/>
      <c r="N9" s="49">
        <f t="shared" si="4"/>
        <v>281440</v>
      </c>
    </row>
    <row r="10" spans="1:14" x14ac:dyDescent="0.25">
      <c r="A10" s="44">
        <v>42547</v>
      </c>
      <c r="B10" s="38" t="s">
        <v>33</v>
      </c>
      <c r="C10" s="45">
        <v>500000</v>
      </c>
      <c r="D10" s="45"/>
      <c r="E10" s="46"/>
      <c r="F10" s="39"/>
      <c r="G10" s="39"/>
      <c r="H10" s="45">
        <f t="shared" si="0"/>
        <v>0</v>
      </c>
      <c r="I10" s="45">
        <f t="shared" si="2"/>
        <v>0</v>
      </c>
      <c r="J10" s="45">
        <f t="shared" si="1"/>
        <v>0</v>
      </c>
      <c r="K10" s="47"/>
      <c r="L10" s="48">
        <f t="shared" si="3"/>
        <v>9</v>
      </c>
      <c r="M10" s="45"/>
      <c r="N10" s="49">
        <f t="shared" si="4"/>
        <v>781440</v>
      </c>
    </row>
    <row r="11" spans="1:14" x14ac:dyDescent="0.25">
      <c r="A11" s="44">
        <v>42548</v>
      </c>
      <c r="B11" s="38" t="s">
        <v>13</v>
      </c>
      <c r="C11" s="45">
        <v>500000</v>
      </c>
      <c r="D11" s="45"/>
      <c r="E11" s="46"/>
      <c r="F11" s="39"/>
      <c r="G11" s="39"/>
      <c r="H11" s="45">
        <f t="shared" si="0"/>
        <v>0</v>
      </c>
      <c r="I11" s="45">
        <f t="shared" si="2"/>
        <v>0</v>
      </c>
      <c r="J11" s="45">
        <f t="shared" si="1"/>
        <v>0</v>
      </c>
      <c r="K11" s="47"/>
      <c r="L11" s="48">
        <f t="shared" si="3"/>
        <v>9</v>
      </c>
      <c r="M11" s="45"/>
      <c r="N11" s="49">
        <f t="shared" si="4"/>
        <v>1281440</v>
      </c>
    </row>
    <row r="12" spans="1:14" x14ac:dyDescent="0.25">
      <c r="A12" s="44">
        <v>42549</v>
      </c>
      <c r="B12" s="38" t="s">
        <v>2</v>
      </c>
      <c r="C12" s="45"/>
      <c r="D12" s="45">
        <v>25</v>
      </c>
      <c r="E12" s="46"/>
      <c r="F12" s="39">
        <v>9</v>
      </c>
      <c r="G12" s="39">
        <v>580</v>
      </c>
      <c r="H12" s="45">
        <f t="shared" si="0"/>
        <v>580000</v>
      </c>
      <c r="I12" s="45">
        <f t="shared" si="2"/>
        <v>23200</v>
      </c>
      <c r="J12" s="45">
        <f t="shared" si="1"/>
        <v>603200</v>
      </c>
      <c r="K12" s="47"/>
      <c r="L12" s="48">
        <f t="shared" si="3"/>
        <v>25</v>
      </c>
      <c r="M12" s="45"/>
      <c r="N12" s="49">
        <f t="shared" si="4"/>
        <v>678240</v>
      </c>
    </row>
    <row r="13" spans="1:14" x14ac:dyDescent="0.25">
      <c r="A13" s="44">
        <v>42573</v>
      </c>
      <c r="B13" s="38" t="s">
        <v>13</v>
      </c>
      <c r="C13" s="45">
        <v>200000</v>
      </c>
      <c r="D13" s="45">
        <v>1</v>
      </c>
      <c r="E13" s="46"/>
      <c r="F13" s="39">
        <v>1</v>
      </c>
      <c r="G13" s="39">
        <v>83</v>
      </c>
      <c r="H13" s="45">
        <f t="shared" si="0"/>
        <v>83000</v>
      </c>
      <c r="I13" s="45">
        <f t="shared" si="2"/>
        <v>3320</v>
      </c>
      <c r="J13" s="45">
        <f t="shared" si="1"/>
        <v>86320</v>
      </c>
      <c r="K13" s="47"/>
      <c r="L13" s="48">
        <f t="shared" si="3"/>
        <v>25</v>
      </c>
      <c r="M13" s="45"/>
      <c r="N13" s="49">
        <f t="shared" si="4"/>
        <v>791920</v>
      </c>
    </row>
    <row r="14" spans="1:14" x14ac:dyDescent="0.25">
      <c r="A14" s="44">
        <v>42574</v>
      </c>
      <c r="B14" s="38" t="s">
        <v>2</v>
      </c>
      <c r="C14" s="45">
        <v>426000</v>
      </c>
      <c r="D14" s="45">
        <v>6</v>
      </c>
      <c r="E14" s="46"/>
      <c r="F14" s="39">
        <v>6</v>
      </c>
      <c r="G14" s="39">
        <v>410</v>
      </c>
      <c r="H14" s="45">
        <f t="shared" si="0"/>
        <v>410000</v>
      </c>
      <c r="I14" s="45">
        <f t="shared" si="2"/>
        <v>16400</v>
      </c>
      <c r="J14" s="45">
        <f t="shared" si="1"/>
        <v>426400</v>
      </c>
      <c r="K14" s="47"/>
      <c r="L14" s="48">
        <f t="shared" si="3"/>
        <v>25</v>
      </c>
      <c r="M14" s="45"/>
      <c r="N14" s="49">
        <f t="shared" si="4"/>
        <v>791520</v>
      </c>
    </row>
    <row r="15" spans="1:14" x14ac:dyDescent="0.25">
      <c r="A15" s="44">
        <v>42599</v>
      </c>
      <c r="B15" s="38" t="s">
        <v>56</v>
      </c>
      <c r="C15" s="45">
        <v>-300000</v>
      </c>
      <c r="D15" s="45"/>
      <c r="E15" s="46"/>
      <c r="F15" s="39"/>
      <c r="G15" s="39"/>
      <c r="H15" s="45">
        <f t="shared" si="0"/>
        <v>0</v>
      </c>
      <c r="I15" s="45">
        <f t="shared" si="2"/>
        <v>0</v>
      </c>
      <c r="J15" s="45">
        <f t="shared" si="1"/>
        <v>0</v>
      </c>
      <c r="K15" s="47"/>
      <c r="L15" s="48">
        <f t="shared" si="3"/>
        <v>25</v>
      </c>
      <c r="M15" s="45"/>
      <c r="N15" s="49">
        <f t="shared" si="4"/>
        <v>491520</v>
      </c>
    </row>
    <row r="16" spans="1:14" x14ac:dyDescent="0.25">
      <c r="A16" s="44">
        <v>42605</v>
      </c>
      <c r="B16" s="51" t="s">
        <v>56</v>
      </c>
      <c r="C16" s="45">
        <v>-200000</v>
      </c>
      <c r="D16" s="45"/>
      <c r="E16" s="46"/>
      <c r="F16" s="39"/>
      <c r="G16" s="39"/>
      <c r="H16" s="45">
        <f t="shared" si="0"/>
        <v>0</v>
      </c>
      <c r="I16" s="45">
        <f t="shared" si="2"/>
        <v>0</v>
      </c>
      <c r="J16" s="45">
        <f t="shared" si="1"/>
        <v>0</v>
      </c>
      <c r="K16" s="47"/>
      <c r="L16" s="48">
        <f t="shared" si="3"/>
        <v>25</v>
      </c>
      <c r="M16" s="45"/>
      <c r="N16" s="49">
        <f t="shared" si="4"/>
        <v>291520</v>
      </c>
    </row>
    <row r="17" spans="1:17" x14ac:dyDescent="0.25">
      <c r="A17" s="44">
        <v>42624</v>
      </c>
      <c r="B17" s="51" t="s">
        <v>2</v>
      </c>
      <c r="C17" s="45"/>
      <c r="D17" s="45"/>
      <c r="E17" s="46"/>
      <c r="F17" s="39">
        <v>4</v>
      </c>
      <c r="G17" s="39">
        <v>221</v>
      </c>
      <c r="H17" s="45">
        <f t="shared" si="0"/>
        <v>221000</v>
      </c>
      <c r="I17" s="45">
        <f t="shared" si="2"/>
        <v>8840</v>
      </c>
      <c r="J17" s="45">
        <f t="shared" si="1"/>
        <v>229840</v>
      </c>
      <c r="K17" s="47"/>
      <c r="L17" s="48">
        <f t="shared" si="3"/>
        <v>21</v>
      </c>
      <c r="M17" s="45"/>
      <c r="N17" s="49">
        <f t="shared" si="4"/>
        <v>61680</v>
      </c>
    </row>
    <row r="18" spans="1:17" x14ac:dyDescent="0.25">
      <c r="A18" s="44">
        <v>42663</v>
      </c>
      <c r="B18" s="51" t="s">
        <v>103</v>
      </c>
      <c r="C18" s="45">
        <v>500000</v>
      </c>
      <c r="D18" s="45"/>
      <c r="E18" s="46"/>
      <c r="F18" s="39">
        <v>27</v>
      </c>
      <c r="G18" s="39">
        <v>1788</v>
      </c>
      <c r="H18" s="45">
        <f>G18*1100</f>
        <v>1966800</v>
      </c>
      <c r="I18" s="45">
        <f>G18*25</f>
        <v>44700</v>
      </c>
      <c r="J18" s="45">
        <f t="shared" si="1"/>
        <v>2011500</v>
      </c>
      <c r="K18" s="47"/>
      <c r="L18" s="48">
        <f t="shared" si="3"/>
        <v>-6</v>
      </c>
      <c r="M18" s="45">
        <v>11500</v>
      </c>
      <c r="N18" s="49">
        <f t="shared" si="4"/>
        <v>-1438320</v>
      </c>
      <c r="P18" s="8"/>
    </row>
    <row r="19" spans="1:17" x14ac:dyDescent="0.25">
      <c r="A19" s="44">
        <v>42664</v>
      </c>
      <c r="B19" s="51" t="s">
        <v>2</v>
      </c>
      <c r="C19" s="45">
        <v>1500000</v>
      </c>
      <c r="D19" s="45"/>
      <c r="E19" s="46"/>
      <c r="F19" s="39"/>
      <c r="G19" s="39"/>
      <c r="H19" s="45">
        <f t="shared" ref="H19:H33" si="5">G19*1100</f>
        <v>0</v>
      </c>
      <c r="I19" s="45">
        <f t="shared" ref="I19:I27" si="6">G19*25</f>
        <v>0</v>
      </c>
      <c r="J19" s="45">
        <f t="shared" si="1"/>
        <v>0</v>
      </c>
      <c r="K19" s="47"/>
      <c r="L19" s="48">
        <f t="shared" si="3"/>
        <v>-6</v>
      </c>
      <c r="M19" s="45"/>
      <c r="N19" s="49">
        <f t="shared" si="4"/>
        <v>61680</v>
      </c>
    </row>
    <row r="20" spans="1:17" x14ac:dyDescent="0.25">
      <c r="A20" s="44">
        <v>42664</v>
      </c>
      <c r="B20" s="51" t="s">
        <v>105</v>
      </c>
      <c r="C20" s="45">
        <v>100000</v>
      </c>
      <c r="D20" s="45"/>
      <c r="E20" s="46"/>
      <c r="F20" s="39">
        <v>2</v>
      </c>
      <c r="G20" s="39">
        <v>101</v>
      </c>
      <c r="H20" s="45">
        <f t="shared" si="5"/>
        <v>111100</v>
      </c>
      <c r="I20" s="45">
        <f>G20*40</f>
        <v>4040</v>
      </c>
      <c r="J20" s="45">
        <f t="shared" si="1"/>
        <v>115140</v>
      </c>
      <c r="K20" s="47"/>
      <c r="L20" s="48">
        <f t="shared" si="3"/>
        <v>-8</v>
      </c>
      <c r="M20" s="45"/>
      <c r="N20" s="49">
        <f t="shared" si="4"/>
        <v>46540</v>
      </c>
    </row>
    <row r="21" spans="1:17" x14ac:dyDescent="0.25">
      <c r="A21" s="44">
        <v>42669</v>
      </c>
      <c r="B21" s="51" t="s">
        <v>2</v>
      </c>
      <c r="C21" s="75">
        <v>11100</v>
      </c>
      <c r="D21" s="38"/>
      <c r="E21" s="46"/>
      <c r="F21" s="38"/>
      <c r="G21" s="38"/>
      <c r="H21" s="45">
        <f t="shared" si="5"/>
        <v>0</v>
      </c>
      <c r="I21" s="45">
        <f t="shared" si="6"/>
        <v>0</v>
      </c>
      <c r="J21" s="45">
        <f t="shared" si="1"/>
        <v>0</v>
      </c>
      <c r="K21" s="47"/>
      <c r="L21" s="48">
        <f t="shared" si="3"/>
        <v>-8</v>
      </c>
      <c r="M21" s="38"/>
      <c r="N21" s="49">
        <f t="shared" si="4"/>
        <v>57640</v>
      </c>
    </row>
    <row r="22" spans="1:17" x14ac:dyDescent="0.25">
      <c r="A22" s="5">
        <v>42669</v>
      </c>
      <c r="B22" s="51" t="s">
        <v>13</v>
      </c>
      <c r="C22" s="75">
        <v>1000000</v>
      </c>
      <c r="D22" s="1"/>
      <c r="E22" s="13"/>
      <c r="F22" s="1"/>
      <c r="G22" s="1"/>
      <c r="H22" s="45">
        <f t="shared" si="5"/>
        <v>0</v>
      </c>
      <c r="I22" s="45">
        <f t="shared" si="6"/>
        <v>0</v>
      </c>
      <c r="J22" s="45">
        <f t="shared" si="1"/>
        <v>0</v>
      </c>
      <c r="K22" s="16"/>
      <c r="L22" s="48">
        <f t="shared" si="3"/>
        <v>-8</v>
      </c>
      <c r="M22" s="1"/>
      <c r="N22" s="49">
        <f t="shared" si="4"/>
        <v>1057640</v>
      </c>
    </row>
    <row r="23" spans="1:17" x14ac:dyDescent="0.25">
      <c r="A23" s="5">
        <v>42675</v>
      </c>
      <c r="B23" s="51" t="s">
        <v>13</v>
      </c>
      <c r="E23" s="13"/>
      <c r="F23" s="2">
        <v>8</v>
      </c>
      <c r="G23" s="2">
        <v>599</v>
      </c>
      <c r="H23" s="45">
        <f t="shared" si="5"/>
        <v>658900</v>
      </c>
      <c r="I23" s="45">
        <f>G23*40</f>
        <v>23960</v>
      </c>
      <c r="J23" s="45">
        <f t="shared" si="1"/>
        <v>682860</v>
      </c>
      <c r="K23" s="16"/>
      <c r="L23" s="48">
        <f t="shared" si="3"/>
        <v>-16</v>
      </c>
      <c r="N23" s="49">
        <f t="shared" si="4"/>
        <v>374780</v>
      </c>
    </row>
    <row r="24" spans="1:17" x14ac:dyDescent="0.25">
      <c r="E24" s="13"/>
      <c r="F24" s="18">
        <v>4</v>
      </c>
      <c r="G24" s="105">
        <v>277</v>
      </c>
      <c r="H24" s="45">
        <f>G24*1100</f>
        <v>304700</v>
      </c>
      <c r="I24" s="45">
        <f>G24*25</f>
        <v>6925</v>
      </c>
      <c r="J24" s="45">
        <f t="shared" si="1"/>
        <v>311625</v>
      </c>
      <c r="K24" s="16"/>
      <c r="L24" s="48">
        <f t="shared" si="3"/>
        <v>-20</v>
      </c>
      <c r="N24" s="49">
        <f t="shared" si="4"/>
        <v>63155</v>
      </c>
    </row>
    <row r="25" spans="1:17" x14ac:dyDescent="0.25">
      <c r="C25" s="75">
        <v>383000</v>
      </c>
      <c r="E25" s="13"/>
      <c r="F25" s="2">
        <v>6</v>
      </c>
      <c r="G25" s="2">
        <v>392</v>
      </c>
      <c r="H25" s="45">
        <f t="shared" si="5"/>
        <v>431200</v>
      </c>
      <c r="I25" s="45">
        <f>G25*40</f>
        <v>15680</v>
      </c>
      <c r="J25" s="45">
        <f t="shared" si="1"/>
        <v>446880</v>
      </c>
      <c r="K25" s="16"/>
      <c r="L25" s="48">
        <f t="shared" si="3"/>
        <v>-26</v>
      </c>
      <c r="N25" s="49">
        <f t="shared" si="4"/>
        <v>-725</v>
      </c>
    </row>
    <row r="26" spans="1:17" x14ac:dyDescent="0.25">
      <c r="E26" s="13"/>
      <c r="H26" s="45">
        <f t="shared" si="5"/>
        <v>0</v>
      </c>
      <c r="I26" s="45">
        <f t="shared" si="6"/>
        <v>0</v>
      </c>
      <c r="J26" s="45">
        <f t="shared" si="1"/>
        <v>0</v>
      </c>
      <c r="K26" s="16"/>
      <c r="L26" s="48">
        <f t="shared" si="3"/>
        <v>-26</v>
      </c>
      <c r="N26" s="49">
        <f t="shared" si="4"/>
        <v>-725</v>
      </c>
    </row>
    <row r="27" spans="1:17" x14ac:dyDescent="0.25">
      <c r="E27" s="13"/>
      <c r="H27" s="45">
        <f t="shared" si="5"/>
        <v>0</v>
      </c>
      <c r="I27" s="45">
        <f t="shared" si="6"/>
        <v>0</v>
      </c>
      <c r="J27" s="45">
        <f t="shared" si="1"/>
        <v>0</v>
      </c>
      <c r="K27" s="16"/>
      <c r="N27" s="49">
        <f t="shared" si="4"/>
        <v>-725</v>
      </c>
    </row>
    <row r="28" spans="1:17" x14ac:dyDescent="0.25">
      <c r="E28" s="13"/>
      <c r="H28" s="45">
        <f>G28*1100</f>
        <v>0</v>
      </c>
      <c r="I28" s="45">
        <f>G28*25</f>
        <v>0</v>
      </c>
      <c r="J28" s="45">
        <f t="shared" si="1"/>
        <v>0</v>
      </c>
      <c r="K28" s="16"/>
      <c r="N28" s="49">
        <f t="shared" si="4"/>
        <v>-725</v>
      </c>
      <c r="Q28" s="8"/>
    </row>
    <row r="29" spans="1:17" x14ac:dyDescent="0.25">
      <c r="E29" s="13"/>
      <c r="H29" s="45">
        <f t="shared" si="5"/>
        <v>0</v>
      </c>
      <c r="J29" s="45">
        <f t="shared" si="1"/>
        <v>0</v>
      </c>
      <c r="K29" s="16"/>
      <c r="N29" s="49">
        <f t="shared" si="4"/>
        <v>-725</v>
      </c>
    </row>
    <row r="30" spans="1:17" x14ac:dyDescent="0.25">
      <c r="E30" s="13"/>
      <c r="H30" s="45">
        <f t="shared" si="5"/>
        <v>0</v>
      </c>
      <c r="J30" s="45">
        <f t="shared" si="1"/>
        <v>0</v>
      </c>
      <c r="K30" s="16"/>
      <c r="N30" s="49">
        <f t="shared" si="4"/>
        <v>-725</v>
      </c>
    </row>
    <row r="31" spans="1:17" x14ac:dyDescent="0.25">
      <c r="E31" s="13"/>
      <c r="H31" s="45">
        <f t="shared" si="5"/>
        <v>0</v>
      </c>
      <c r="J31" s="45">
        <f t="shared" si="1"/>
        <v>0</v>
      </c>
      <c r="K31" s="16"/>
      <c r="N31" s="49">
        <f t="shared" si="4"/>
        <v>-725</v>
      </c>
    </row>
    <row r="32" spans="1:17" x14ac:dyDescent="0.25">
      <c r="E32" s="13"/>
      <c r="H32" s="45">
        <f t="shared" si="5"/>
        <v>0</v>
      </c>
      <c r="J32" s="45">
        <f t="shared" si="1"/>
        <v>0</v>
      </c>
      <c r="K32" s="16"/>
      <c r="N32" s="49">
        <f t="shared" si="4"/>
        <v>-725</v>
      </c>
    </row>
    <row r="33" spans="5:14" x14ac:dyDescent="0.25">
      <c r="E33" s="13"/>
      <c r="H33" s="45">
        <f t="shared" si="5"/>
        <v>0</v>
      </c>
      <c r="J33" s="45">
        <f t="shared" si="1"/>
        <v>0</v>
      </c>
      <c r="K33" s="16"/>
      <c r="N33" s="49">
        <f t="shared" si="4"/>
        <v>-725</v>
      </c>
    </row>
    <row r="34" spans="5:14" x14ac:dyDescent="0.25">
      <c r="J34" s="45">
        <f t="shared" si="1"/>
        <v>0</v>
      </c>
    </row>
    <row r="35" spans="5:14" x14ac:dyDescent="0.25">
      <c r="J35" s="45">
        <f t="shared" si="1"/>
        <v>0</v>
      </c>
    </row>
    <row r="36" spans="5:14" x14ac:dyDescent="0.25">
      <c r="J36" s="45">
        <f t="shared" si="1"/>
        <v>0</v>
      </c>
    </row>
    <row r="37" spans="5:14" x14ac:dyDescent="0.25">
      <c r="J37" s="45">
        <f t="shared" si="1"/>
        <v>0</v>
      </c>
    </row>
    <row r="38" spans="5:14" x14ac:dyDescent="0.25">
      <c r="J38" s="45">
        <f t="shared" si="1"/>
        <v>0</v>
      </c>
    </row>
    <row r="39" spans="5:14" x14ac:dyDescent="0.25">
      <c r="J39" s="45">
        <f t="shared" si="1"/>
        <v>0</v>
      </c>
    </row>
    <row r="40" spans="5:14" x14ac:dyDescent="0.25">
      <c r="J40" s="45">
        <f t="shared" si="1"/>
        <v>0</v>
      </c>
    </row>
    <row r="41" spans="5:14" x14ac:dyDescent="0.25">
      <c r="J41" s="45">
        <f t="shared" si="1"/>
        <v>0</v>
      </c>
    </row>
    <row r="42" spans="5:14" x14ac:dyDescent="0.25">
      <c r="J42" s="45">
        <f t="shared" si="1"/>
        <v>0</v>
      </c>
    </row>
    <row r="43" spans="5:14" x14ac:dyDescent="0.25">
      <c r="J43" s="45">
        <f t="shared" si="1"/>
        <v>0</v>
      </c>
    </row>
    <row r="44" spans="5:14" x14ac:dyDescent="0.25">
      <c r="J44" s="45">
        <f t="shared" si="1"/>
        <v>0</v>
      </c>
    </row>
    <row r="45" spans="5:14" x14ac:dyDescent="0.25">
      <c r="J45" s="45">
        <f t="shared" si="1"/>
        <v>0</v>
      </c>
    </row>
    <row r="46" spans="5:14" x14ac:dyDescent="0.25">
      <c r="J46" s="45">
        <f t="shared" si="1"/>
        <v>0</v>
      </c>
    </row>
    <row r="47" spans="5:14" x14ac:dyDescent="0.25">
      <c r="J47" s="45">
        <f t="shared" si="1"/>
        <v>0</v>
      </c>
    </row>
    <row r="48" spans="5:14" x14ac:dyDescent="0.25">
      <c r="J48" s="45">
        <f t="shared" si="1"/>
        <v>0</v>
      </c>
    </row>
    <row r="49" spans="10:10" x14ac:dyDescent="0.25">
      <c r="J49" s="45">
        <f t="shared" si="1"/>
        <v>0</v>
      </c>
    </row>
    <row r="50" spans="10:10" x14ac:dyDescent="0.25">
      <c r="J50" s="45">
        <f t="shared" si="1"/>
        <v>0</v>
      </c>
    </row>
    <row r="51" spans="10:10" x14ac:dyDescent="0.25">
      <c r="J51" s="45">
        <f t="shared" si="1"/>
        <v>0</v>
      </c>
    </row>
    <row r="52" spans="10:10" x14ac:dyDescent="0.25">
      <c r="J52" s="45">
        <f t="shared" si="1"/>
        <v>0</v>
      </c>
    </row>
    <row r="53" spans="10:10" x14ac:dyDescent="0.25">
      <c r="J53" s="45">
        <f t="shared" si="1"/>
        <v>0</v>
      </c>
    </row>
    <row r="54" spans="10:10" x14ac:dyDescent="0.25">
      <c r="J54" s="45">
        <f t="shared" si="1"/>
        <v>0</v>
      </c>
    </row>
    <row r="55" spans="10:10" x14ac:dyDescent="0.25">
      <c r="J55" s="45">
        <f t="shared" si="1"/>
        <v>0</v>
      </c>
    </row>
    <row r="56" spans="10:10" x14ac:dyDescent="0.25">
      <c r="J56" s="45">
        <f t="shared" si="1"/>
        <v>0</v>
      </c>
    </row>
    <row r="57" spans="10:10" x14ac:dyDescent="0.25">
      <c r="J57" s="45">
        <f t="shared" si="1"/>
        <v>0</v>
      </c>
    </row>
    <row r="58" spans="10:10" x14ac:dyDescent="0.25">
      <c r="J58" s="45">
        <f t="shared" si="1"/>
        <v>0</v>
      </c>
    </row>
    <row r="59" spans="10:10" x14ac:dyDescent="0.25">
      <c r="J59" s="45">
        <f t="shared" si="1"/>
        <v>0</v>
      </c>
    </row>
    <row r="60" spans="10:10" x14ac:dyDescent="0.25">
      <c r="J60" s="45">
        <f t="shared" si="1"/>
        <v>0</v>
      </c>
    </row>
    <row r="61" spans="10:10" x14ac:dyDescent="0.25">
      <c r="J61" s="45">
        <f t="shared" si="1"/>
        <v>0</v>
      </c>
    </row>
    <row r="62" spans="10:10" x14ac:dyDescent="0.25">
      <c r="J62" s="45">
        <f t="shared" si="1"/>
        <v>0</v>
      </c>
    </row>
    <row r="63" spans="10:10" x14ac:dyDescent="0.25">
      <c r="J63" s="45">
        <f t="shared" si="1"/>
        <v>0</v>
      </c>
    </row>
    <row r="64" spans="10:10" x14ac:dyDescent="0.25">
      <c r="J64" s="45">
        <f t="shared" si="1"/>
        <v>0</v>
      </c>
    </row>
    <row r="65" spans="10:10" x14ac:dyDescent="0.25">
      <c r="J65" s="45">
        <f t="shared" si="1"/>
        <v>0</v>
      </c>
    </row>
    <row r="66" spans="10:10" x14ac:dyDescent="0.25">
      <c r="J66" s="45">
        <f t="shared" si="1"/>
        <v>0</v>
      </c>
    </row>
  </sheetData>
  <mergeCells count="3">
    <mergeCell ref="A1:N1"/>
    <mergeCell ref="E2:J2"/>
    <mergeCell ref="A2:D2"/>
  </mergeCells>
  <pageMargins left="0.46" right="0.56999999999999995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11"/>
  <sheetViews>
    <sheetView topLeftCell="A28" workbookViewId="0">
      <selection activeCell="G29" sqref="G29"/>
    </sheetView>
  </sheetViews>
  <sheetFormatPr baseColWidth="10" defaultRowHeight="15" x14ac:dyDescent="0.25"/>
  <cols>
    <col min="2" max="2" width="22.42578125" bestFit="1" customWidth="1"/>
    <col min="3" max="3" width="14.28515625" bestFit="1" customWidth="1"/>
    <col min="4" max="4" width="6.85546875" customWidth="1"/>
    <col min="5" max="5" width="2" customWidth="1"/>
    <col min="6" max="6" width="6.42578125" customWidth="1"/>
    <col min="8" max="8" width="11.7109375" bestFit="1" customWidth="1"/>
    <col min="11" max="11" width="2" customWidth="1"/>
    <col min="12" max="12" width="6.85546875" bestFit="1" customWidth="1"/>
    <col min="14" max="14" width="12.7109375" bestFit="1" customWidth="1"/>
  </cols>
  <sheetData>
    <row r="1" spans="1:14" ht="18.75" x14ac:dyDescent="0.3">
      <c r="A1" s="137" t="s">
        <v>22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24"/>
      <c r="B2" s="142" t="s">
        <v>1</v>
      </c>
      <c r="C2" s="142"/>
      <c r="D2" s="142"/>
      <c r="E2" s="27"/>
      <c r="F2" s="143" t="s">
        <v>2</v>
      </c>
      <c r="G2" s="143"/>
      <c r="H2" s="143"/>
      <c r="I2" s="143"/>
      <c r="J2" s="143"/>
      <c r="K2" s="28"/>
      <c r="L2" s="23" t="s">
        <v>3</v>
      </c>
      <c r="M2" s="21"/>
      <c r="N2" s="22" t="s">
        <v>3</v>
      </c>
    </row>
    <row r="3" spans="1:14" x14ac:dyDescent="0.25">
      <c r="A3" s="23" t="s">
        <v>4</v>
      </c>
      <c r="B3" s="23" t="s">
        <v>5</v>
      </c>
      <c r="C3" s="24" t="s">
        <v>1</v>
      </c>
      <c r="D3" s="29" t="s">
        <v>6</v>
      </c>
      <c r="E3" s="30"/>
      <c r="F3" s="31" t="s">
        <v>7</v>
      </c>
      <c r="G3" s="31" t="s">
        <v>8</v>
      </c>
      <c r="H3" s="31" t="s">
        <v>9</v>
      </c>
      <c r="I3" s="31" t="s">
        <v>10</v>
      </c>
      <c r="J3" s="31" t="s">
        <v>11</v>
      </c>
      <c r="K3" s="32"/>
      <c r="L3" s="29" t="s">
        <v>6</v>
      </c>
      <c r="M3" s="33" t="s">
        <v>12</v>
      </c>
      <c r="N3" s="34" t="s">
        <v>1</v>
      </c>
    </row>
    <row r="4" spans="1:14" x14ac:dyDescent="0.25">
      <c r="A4" s="5">
        <v>42530</v>
      </c>
      <c r="B4" s="1" t="s">
        <v>19</v>
      </c>
      <c r="C4" s="6">
        <v>1400000</v>
      </c>
      <c r="D4" s="6">
        <v>40</v>
      </c>
      <c r="E4" s="13"/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K4" s="16"/>
      <c r="L4" s="8">
        <f>D4-F4</f>
        <v>40</v>
      </c>
      <c r="M4" s="6"/>
      <c r="N4" s="7">
        <f>C4-J4+M4</f>
        <v>1400000</v>
      </c>
    </row>
    <row r="5" spans="1:14" x14ac:dyDescent="0.25">
      <c r="A5" s="5"/>
      <c r="B5" s="1" t="s">
        <v>20</v>
      </c>
      <c r="C5" s="6">
        <v>750000</v>
      </c>
      <c r="D5" s="6"/>
      <c r="E5" s="13"/>
      <c r="F5" s="2"/>
      <c r="G5" s="2"/>
      <c r="H5" s="6">
        <f t="shared" ref="H5:H19" si="0">G5*1000</f>
        <v>0</v>
      </c>
      <c r="I5" s="6">
        <f>G5*40</f>
        <v>0</v>
      </c>
      <c r="J5" s="6">
        <f t="shared" ref="J5:J43" si="1">H5+I5</f>
        <v>0</v>
      </c>
      <c r="K5" s="16"/>
      <c r="L5" s="8">
        <f>L4+D5-F5</f>
        <v>40</v>
      </c>
      <c r="M5" s="6"/>
      <c r="N5" s="7">
        <f>N4+C5-J5+M5</f>
        <v>2150000</v>
      </c>
    </row>
    <row r="6" spans="1:14" x14ac:dyDescent="0.25">
      <c r="A6" s="5"/>
      <c r="B6" s="1" t="s">
        <v>21</v>
      </c>
      <c r="C6" s="6"/>
      <c r="D6" s="6"/>
      <c r="E6" s="13"/>
      <c r="F6" s="2">
        <v>27.5</v>
      </c>
      <c r="G6" s="2">
        <v>2056</v>
      </c>
      <c r="H6" s="6">
        <f t="shared" si="0"/>
        <v>2056000</v>
      </c>
      <c r="I6" s="6">
        <f>G6*30</f>
        <v>61680</v>
      </c>
      <c r="J6" s="6">
        <f t="shared" si="1"/>
        <v>2117680</v>
      </c>
      <c r="K6" s="16"/>
      <c r="L6" s="8">
        <f t="shared" ref="L6:L37" si="2">L5+D6-F6</f>
        <v>12.5</v>
      </c>
      <c r="M6" s="6"/>
      <c r="N6" s="7">
        <f t="shared" ref="N6:N69" si="3">N5+C6-J6+M6</f>
        <v>32320</v>
      </c>
    </row>
    <row r="7" spans="1:14" x14ac:dyDescent="0.25">
      <c r="A7" s="5">
        <v>42540</v>
      </c>
      <c r="B7" s="1" t="s">
        <v>28</v>
      </c>
      <c r="C7" s="6">
        <v>960000</v>
      </c>
      <c r="D7" s="6"/>
      <c r="E7" s="13"/>
      <c r="F7" s="2"/>
      <c r="G7" s="2"/>
      <c r="H7" s="6">
        <f t="shared" si="0"/>
        <v>0</v>
      </c>
      <c r="I7" s="6">
        <f t="shared" ref="I7:I15" si="4">G7*30</f>
        <v>0</v>
      </c>
      <c r="J7" s="6">
        <f t="shared" si="1"/>
        <v>0</v>
      </c>
      <c r="K7" s="16"/>
      <c r="L7" s="8">
        <f t="shared" si="2"/>
        <v>12.5</v>
      </c>
      <c r="M7" s="6"/>
      <c r="N7" s="7">
        <f t="shared" si="3"/>
        <v>992320</v>
      </c>
    </row>
    <row r="8" spans="1:14" x14ac:dyDescent="0.25">
      <c r="A8" s="5"/>
      <c r="B8" s="1" t="s">
        <v>49</v>
      </c>
      <c r="C8" s="6">
        <v>-100000</v>
      </c>
      <c r="D8" s="6"/>
      <c r="E8" s="13"/>
      <c r="F8" s="2"/>
      <c r="G8" s="2"/>
      <c r="H8" s="6">
        <f t="shared" si="0"/>
        <v>0</v>
      </c>
      <c r="I8" s="6">
        <f t="shared" si="4"/>
        <v>0</v>
      </c>
      <c r="J8" s="6">
        <f t="shared" si="1"/>
        <v>0</v>
      </c>
      <c r="K8" s="16"/>
      <c r="L8" s="8">
        <f t="shared" si="2"/>
        <v>12.5</v>
      </c>
      <c r="M8" s="6"/>
      <c r="N8" s="7">
        <f t="shared" si="3"/>
        <v>892320</v>
      </c>
    </row>
    <row r="9" spans="1:14" x14ac:dyDescent="0.25">
      <c r="A9" s="5"/>
      <c r="B9" s="1" t="s">
        <v>48</v>
      </c>
      <c r="C9" s="6">
        <f>-16000*33</f>
        <v>-528000</v>
      </c>
      <c r="D9" s="6"/>
      <c r="E9" s="13"/>
      <c r="F9" s="2"/>
      <c r="G9" s="2"/>
      <c r="H9" s="6">
        <f t="shared" si="0"/>
        <v>0</v>
      </c>
      <c r="I9" s="6">
        <f t="shared" si="4"/>
        <v>0</v>
      </c>
      <c r="J9" s="6">
        <f t="shared" si="1"/>
        <v>0</v>
      </c>
      <c r="K9" s="16"/>
      <c r="L9" s="8">
        <f t="shared" si="2"/>
        <v>12.5</v>
      </c>
      <c r="M9" s="18"/>
      <c r="N9" s="7">
        <f t="shared" si="3"/>
        <v>364320</v>
      </c>
    </row>
    <row r="10" spans="1:14" x14ac:dyDescent="0.25">
      <c r="A10" s="5">
        <v>42593</v>
      </c>
      <c r="B10" s="1" t="s">
        <v>13</v>
      </c>
      <c r="C10" s="6">
        <v>250000</v>
      </c>
      <c r="D10" s="6"/>
      <c r="E10" s="13"/>
      <c r="F10" s="2"/>
      <c r="G10" s="2"/>
      <c r="H10" s="6">
        <f t="shared" si="0"/>
        <v>0</v>
      </c>
      <c r="I10" s="6">
        <f t="shared" si="4"/>
        <v>0</v>
      </c>
      <c r="J10" s="6">
        <f t="shared" si="1"/>
        <v>0</v>
      </c>
      <c r="K10" s="16"/>
      <c r="L10" s="8">
        <f t="shared" si="2"/>
        <v>12.5</v>
      </c>
      <c r="M10" s="6"/>
      <c r="N10" s="7">
        <f t="shared" si="3"/>
        <v>614320</v>
      </c>
    </row>
    <row r="11" spans="1:14" x14ac:dyDescent="0.25">
      <c r="A11" s="5">
        <v>42596</v>
      </c>
      <c r="B11" s="1" t="s">
        <v>21</v>
      </c>
      <c r="C11" s="6">
        <v>1000000</v>
      </c>
      <c r="D11" s="6"/>
      <c r="E11" s="13"/>
      <c r="F11" s="2">
        <v>29</v>
      </c>
      <c r="G11" s="2">
        <v>2051</v>
      </c>
      <c r="H11" s="6">
        <f t="shared" si="0"/>
        <v>2051000</v>
      </c>
      <c r="I11" s="6">
        <f t="shared" si="4"/>
        <v>61530</v>
      </c>
      <c r="J11" s="6">
        <f t="shared" si="1"/>
        <v>2112530</v>
      </c>
      <c r="K11" s="16"/>
      <c r="L11" s="8">
        <f t="shared" si="2"/>
        <v>-16.5</v>
      </c>
      <c r="M11" s="6"/>
      <c r="N11" s="7">
        <f t="shared" si="3"/>
        <v>-498210</v>
      </c>
    </row>
    <row r="12" spans="1:14" x14ac:dyDescent="0.25">
      <c r="A12" s="5">
        <v>42600</v>
      </c>
      <c r="B12" s="1" t="s">
        <v>13</v>
      </c>
      <c r="C12" s="6">
        <v>500000</v>
      </c>
      <c r="D12" s="6"/>
      <c r="E12" s="13"/>
      <c r="F12" s="2"/>
      <c r="G12" s="2"/>
      <c r="H12" s="6">
        <f t="shared" si="0"/>
        <v>0</v>
      </c>
      <c r="I12" s="6">
        <f t="shared" si="4"/>
        <v>0</v>
      </c>
      <c r="J12" s="6">
        <f t="shared" si="1"/>
        <v>0</v>
      </c>
      <c r="K12" s="16"/>
      <c r="L12" s="8">
        <f t="shared" si="2"/>
        <v>-16.5</v>
      </c>
      <c r="M12" s="6"/>
      <c r="N12" s="7">
        <f t="shared" si="3"/>
        <v>1790</v>
      </c>
    </row>
    <row r="13" spans="1:14" x14ac:dyDescent="0.25">
      <c r="A13" s="5"/>
      <c r="B13" s="1" t="s">
        <v>13</v>
      </c>
      <c r="C13" s="6">
        <v>2000000</v>
      </c>
      <c r="D13" s="6"/>
      <c r="E13" s="13"/>
      <c r="F13" s="2"/>
      <c r="G13" s="2"/>
      <c r="H13" s="6">
        <f t="shared" si="0"/>
        <v>0</v>
      </c>
      <c r="I13" s="6">
        <f t="shared" si="4"/>
        <v>0</v>
      </c>
      <c r="J13" s="6">
        <f t="shared" si="1"/>
        <v>0</v>
      </c>
      <c r="K13" s="16"/>
      <c r="L13" s="8">
        <f t="shared" si="2"/>
        <v>-16.5</v>
      </c>
      <c r="M13" s="6"/>
      <c r="N13" s="7">
        <f t="shared" si="3"/>
        <v>2001790</v>
      </c>
    </row>
    <row r="14" spans="1:14" x14ac:dyDescent="0.25">
      <c r="A14" s="5"/>
      <c r="B14" s="1" t="s">
        <v>13</v>
      </c>
      <c r="C14" s="6">
        <v>2000000</v>
      </c>
      <c r="D14" s="6"/>
      <c r="E14" s="13"/>
      <c r="F14" s="2"/>
      <c r="G14" s="2"/>
      <c r="H14" s="6">
        <f t="shared" si="0"/>
        <v>0</v>
      </c>
      <c r="I14" s="6">
        <f t="shared" si="4"/>
        <v>0</v>
      </c>
      <c r="J14" s="6">
        <f t="shared" si="1"/>
        <v>0</v>
      </c>
      <c r="K14" s="16"/>
      <c r="L14" s="8">
        <f t="shared" si="2"/>
        <v>-16.5</v>
      </c>
      <c r="M14" s="6"/>
      <c r="N14" s="7">
        <f t="shared" si="3"/>
        <v>4001790</v>
      </c>
    </row>
    <row r="15" spans="1:14" x14ac:dyDescent="0.25">
      <c r="A15" s="5"/>
      <c r="B15" s="1" t="s">
        <v>13</v>
      </c>
      <c r="C15" s="6">
        <v>3000000</v>
      </c>
      <c r="D15" s="6"/>
      <c r="E15" s="13"/>
      <c r="F15" s="2"/>
      <c r="G15" s="2"/>
      <c r="H15" s="6">
        <f t="shared" si="0"/>
        <v>0</v>
      </c>
      <c r="I15" s="6">
        <f t="shared" si="4"/>
        <v>0</v>
      </c>
      <c r="J15" s="6">
        <f t="shared" si="1"/>
        <v>0</v>
      </c>
      <c r="K15" s="16"/>
      <c r="L15" s="8">
        <f t="shared" si="2"/>
        <v>-16.5</v>
      </c>
      <c r="M15" s="6"/>
      <c r="N15" s="7">
        <f t="shared" si="3"/>
        <v>7001790</v>
      </c>
    </row>
    <row r="16" spans="1:14" x14ac:dyDescent="0.25">
      <c r="A16" s="5"/>
      <c r="B16" s="1" t="s">
        <v>21</v>
      </c>
      <c r="C16" s="6"/>
      <c r="D16" s="6">
        <v>150</v>
      </c>
      <c r="E16" s="13"/>
      <c r="F16" s="2">
        <v>52</v>
      </c>
      <c r="G16" s="2">
        <v>3488</v>
      </c>
      <c r="H16" s="6">
        <f t="shared" si="0"/>
        <v>3488000</v>
      </c>
      <c r="I16" s="6">
        <f>G16*40</f>
        <v>139520</v>
      </c>
      <c r="J16" s="6">
        <f t="shared" si="1"/>
        <v>3627520</v>
      </c>
      <c r="K16" s="16"/>
      <c r="L16" s="8">
        <f t="shared" si="2"/>
        <v>81.5</v>
      </c>
      <c r="M16" s="6"/>
      <c r="N16" s="7">
        <f t="shared" si="3"/>
        <v>3374270</v>
      </c>
    </row>
    <row r="17" spans="1:17" x14ac:dyDescent="0.25">
      <c r="A17" s="5"/>
      <c r="B17" s="1" t="s">
        <v>21</v>
      </c>
      <c r="C17" s="6"/>
      <c r="D17" s="6"/>
      <c r="E17" s="13"/>
      <c r="F17" s="2">
        <v>50</v>
      </c>
      <c r="G17" s="2">
        <v>3466</v>
      </c>
      <c r="H17" s="6">
        <f t="shared" si="0"/>
        <v>3466000</v>
      </c>
      <c r="I17" s="6">
        <f t="shared" ref="I17:I20" si="5">G17*40</f>
        <v>138640</v>
      </c>
      <c r="J17" s="6">
        <f t="shared" si="1"/>
        <v>3604640</v>
      </c>
      <c r="K17" s="16"/>
      <c r="L17" s="8">
        <f t="shared" si="2"/>
        <v>31.5</v>
      </c>
      <c r="M17" s="6"/>
      <c r="N17" s="7">
        <f t="shared" si="3"/>
        <v>-230370</v>
      </c>
    </row>
    <row r="18" spans="1:17" x14ac:dyDescent="0.25">
      <c r="A18" s="5"/>
      <c r="B18" s="1" t="s">
        <v>66</v>
      </c>
      <c r="C18" s="6">
        <v>2000000</v>
      </c>
      <c r="D18" s="6">
        <v>50</v>
      </c>
      <c r="E18" s="13"/>
      <c r="F18" s="2"/>
      <c r="G18" s="2"/>
      <c r="H18" s="6">
        <f t="shared" si="0"/>
        <v>0</v>
      </c>
      <c r="I18" s="6">
        <f t="shared" si="5"/>
        <v>0</v>
      </c>
      <c r="J18" s="6">
        <f t="shared" si="1"/>
        <v>0</v>
      </c>
      <c r="K18" s="16"/>
      <c r="L18" s="8">
        <f t="shared" si="2"/>
        <v>81.5</v>
      </c>
      <c r="M18" s="6"/>
      <c r="N18" s="7">
        <f t="shared" si="3"/>
        <v>1769630</v>
      </c>
    </row>
    <row r="19" spans="1:17" x14ac:dyDescent="0.25">
      <c r="A19" s="11"/>
      <c r="B19" s="1" t="s">
        <v>66</v>
      </c>
      <c r="C19" s="6">
        <v>2000000</v>
      </c>
      <c r="D19" s="6"/>
      <c r="E19" s="13"/>
      <c r="F19" s="2"/>
      <c r="G19" s="2"/>
      <c r="H19" s="6">
        <f t="shared" si="0"/>
        <v>0</v>
      </c>
      <c r="I19" s="6">
        <f t="shared" si="5"/>
        <v>0</v>
      </c>
      <c r="J19" s="6">
        <f t="shared" si="1"/>
        <v>0</v>
      </c>
      <c r="K19" s="16"/>
      <c r="L19" s="8">
        <f t="shared" si="2"/>
        <v>81.5</v>
      </c>
      <c r="M19" s="6"/>
      <c r="N19" s="7">
        <f t="shared" si="3"/>
        <v>3769630</v>
      </c>
    </row>
    <row r="20" spans="1:17" x14ac:dyDescent="0.25">
      <c r="A20" s="5"/>
      <c r="B20" s="1" t="s">
        <v>21</v>
      </c>
      <c r="C20" s="6"/>
      <c r="D20" s="6">
        <v>50</v>
      </c>
      <c r="E20" s="13"/>
      <c r="F20" s="2">
        <v>45</v>
      </c>
      <c r="G20" s="2">
        <v>3063</v>
      </c>
      <c r="H20" s="6">
        <f>G20*1000</f>
        <v>3063000</v>
      </c>
      <c r="I20" s="6">
        <f t="shared" si="5"/>
        <v>122520</v>
      </c>
      <c r="J20" s="6">
        <f t="shared" si="1"/>
        <v>3185520</v>
      </c>
      <c r="K20" s="16"/>
      <c r="L20" s="8">
        <f t="shared" si="2"/>
        <v>86.5</v>
      </c>
      <c r="M20" s="6"/>
      <c r="N20" s="7">
        <f t="shared" si="3"/>
        <v>584110</v>
      </c>
    </row>
    <row r="21" spans="1:17" x14ac:dyDescent="0.25">
      <c r="A21" s="5">
        <v>42650</v>
      </c>
      <c r="B21" s="1" t="s">
        <v>92</v>
      </c>
      <c r="C21" s="18">
        <v>2500000</v>
      </c>
      <c r="D21" s="18"/>
      <c r="E21" s="13"/>
      <c r="F21" s="1"/>
      <c r="G21" s="1"/>
      <c r="H21" s="6">
        <f>G21*1100</f>
        <v>0</v>
      </c>
      <c r="I21" s="6">
        <f>G21*25</f>
        <v>0</v>
      </c>
      <c r="J21" s="6">
        <f t="shared" si="1"/>
        <v>0</v>
      </c>
      <c r="K21" s="16"/>
      <c r="L21" s="8">
        <f t="shared" si="2"/>
        <v>86.5</v>
      </c>
      <c r="M21" s="1"/>
      <c r="N21" s="7">
        <f t="shared" si="3"/>
        <v>3084110</v>
      </c>
    </row>
    <row r="22" spans="1:17" x14ac:dyDescent="0.25">
      <c r="A22" s="5">
        <v>42654</v>
      </c>
      <c r="B22" s="1" t="s">
        <v>21</v>
      </c>
      <c r="D22" s="18"/>
      <c r="E22" s="13"/>
      <c r="F22" s="18">
        <v>34</v>
      </c>
      <c r="G22" s="18">
        <v>2698</v>
      </c>
      <c r="H22" s="6">
        <f t="shared" ref="H22:H39" si="6">G22*1100</f>
        <v>2967800</v>
      </c>
      <c r="I22" s="6">
        <f t="shared" ref="I22:I44" si="7">G22*25</f>
        <v>67450</v>
      </c>
      <c r="J22" s="6">
        <f t="shared" si="1"/>
        <v>3035250</v>
      </c>
      <c r="K22" s="16"/>
      <c r="L22" s="8">
        <f t="shared" si="2"/>
        <v>52.5</v>
      </c>
      <c r="N22" s="7">
        <f t="shared" si="3"/>
        <v>48860</v>
      </c>
    </row>
    <row r="23" spans="1:17" x14ac:dyDescent="0.25">
      <c r="A23" s="5">
        <v>42656</v>
      </c>
      <c r="B23" s="1" t="s">
        <v>13</v>
      </c>
      <c r="C23" s="18">
        <v>1625600</v>
      </c>
      <c r="D23" s="18">
        <v>100</v>
      </c>
      <c r="E23" s="13"/>
      <c r="F23" s="18">
        <v>21</v>
      </c>
      <c r="G23" s="18">
        <v>1426</v>
      </c>
      <c r="H23" s="6">
        <f t="shared" si="6"/>
        <v>1568600</v>
      </c>
      <c r="I23" s="6">
        <f>G23*40</f>
        <v>57040</v>
      </c>
      <c r="J23" s="6">
        <f t="shared" si="1"/>
        <v>1625640</v>
      </c>
      <c r="K23" s="16"/>
      <c r="L23" s="8">
        <f t="shared" si="2"/>
        <v>131.5</v>
      </c>
      <c r="N23" s="7">
        <f t="shared" si="3"/>
        <v>48820</v>
      </c>
    </row>
    <row r="24" spans="1:17" x14ac:dyDescent="0.25">
      <c r="A24" s="5">
        <v>42670</v>
      </c>
      <c r="B24" s="1" t="s">
        <v>27</v>
      </c>
      <c r="C24" s="18">
        <v>2000000</v>
      </c>
      <c r="D24" s="18"/>
      <c r="E24" s="13"/>
      <c r="F24" s="18"/>
      <c r="G24" s="18"/>
      <c r="H24" s="6">
        <f t="shared" si="6"/>
        <v>0</v>
      </c>
      <c r="I24" s="6">
        <f t="shared" si="7"/>
        <v>0</v>
      </c>
      <c r="J24" s="6">
        <f t="shared" si="1"/>
        <v>0</v>
      </c>
      <c r="K24" s="16"/>
      <c r="L24" s="8">
        <f t="shared" si="2"/>
        <v>131.5</v>
      </c>
      <c r="N24" s="7">
        <f t="shared" si="3"/>
        <v>2048820</v>
      </c>
    </row>
    <row r="25" spans="1:17" x14ac:dyDescent="0.25">
      <c r="A25" s="5">
        <v>42671</v>
      </c>
      <c r="B25" s="1" t="s">
        <v>21</v>
      </c>
      <c r="D25" s="18"/>
      <c r="E25" s="13"/>
      <c r="F25" s="18"/>
      <c r="G25" s="18">
        <v>4100</v>
      </c>
      <c r="H25" s="6">
        <f t="shared" si="6"/>
        <v>4510000</v>
      </c>
      <c r="I25" s="6">
        <f t="shared" si="7"/>
        <v>102500</v>
      </c>
      <c r="J25" s="6">
        <f t="shared" si="1"/>
        <v>4612500</v>
      </c>
      <c r="K25" s="16"/>
      <c r="L25" s="8">
        <f t="shared" si="2"/>
        <v>131.5</v>
      </c>
      <c r="N25" s="7">
        <f t="shared" si="3"/>
        <v>-2563680</v>
      </c>
    </row>
    <row r="26" spans="1:17" x14ac:dyDescent="0.25">
      <c r="A26" s="5">
        <v>42672</v>
      </c>
      <c r="B26" s="1" t="s">
        <v>27</v>
      </c>
      <c r="C26" s="18">
        <v>2000000</v>
      </c>
      <c r="D26" s="18"/>
      <c r="E26" s="13"/>
      <c r="F26" s="18"/>
      <c r="G26" s="18"/>
      <c r="H26" s="6">
        <f t="shared" si="6"/>
        <v>0</v>
      </c>
      <c r="I26" s="6">
        <f t="shared" si="7"/>
        <v>0</v>
      </c>
      <c r="J26" s="6">
        <f t="shared" si="1"/>
        <v>0</v>
      </c>
      <c r="K26" s="16"/>
      <c r="L26" s="8">
        <f t="shared" si="2"/>
        <v>131.5</v>
      </c>
      <c r="N26" s="7">
        <f t="shared" si="3"/>
        <v>-563680</v>
      </c>
    </row>
    <row r="27" spans="1:17" x14ac:dyDescent="0.25">
      <c r="A27" s="5">
        <v>42675</v>
      </c>
      <c r="B27" s="1" t="s">
        <v>114</v>
      </c>
      <c r="C27" s="18">
        <v>564000</v>
      </c>
      <c r="D27" s="18"/>
      <c r="E27" s="13"/>
      <c r="F27" s="18"/>
      <c r="G27" s="18"/>
      <c r="H27" s="6">
        <f t="shared" si="6"/>
        <v>0</v>
      </c>
      <c r="I27" s="6">
        <f t="shared" si="7"/>
        <v>0</v>
      </c>
      <c r="J27" s="6">
        <f t="shared" si="1"/>
        <v>0</v>
      </c>
      <c r="K27" s="16"/>
      <c r="L27" s="8">
        <f t="shared" si="2"/>
        <v>131.5</v>
      </c>
      <c r="N27" s="7">
        <f t="shared" si="3"/>
        <v>320</v>
      </c>
    </row>
    <row r="28" spans="1:17" x14ac:dyDescent="0.25">
      <c r="A28" s="5">
        <v>42680</v>
      </c>
      <c r="B28" s="1" t="s">
        <v>13</v>
      </c>
      <c r="C28" s="18">
        <v>5000000</v>
      </c>
      <c r="D28" s="18"/>
      <c r="E28" s="13"/>
      <c r="F28" s="18"/>
      <c r="G28" s="18"/>
      <c r="H28" s="6">
        <f t="shared" si="6"/>
        <v>0</v>
      </c>
      <c r="I28" s="6">
        <f t="shared" si="7"/>
        <v>0</v>
      </c>
      <c r="J28" s="6">
        <f t="shared" si="1"/>
        <v>0</v>
      </c>
      <c r="K28" s="16"/>
      <c r="L28" s="8">
        <f t="shared" si="2"/>
        <v>131.5</v>
      </c>
      <c r="N28" s="7">
        <f t="shared" si="3"/>
        <v>5000320</v>
      </c>
    </row>
    <row r="29" spans="1:17" x14ac:dyDescent="0.25">
      <c r="A29" s="2"/>
      <c r="B29" s="1" t="s">
        <v>21</v>
      </c>
      <c r="D29" s="18"/>
      <c r="E29" s="13"/>
      <c r="F29" s="18">
        <v>50</v>
      </c>
      <c r="G29" s="89">
        <v>3613</v>
      </c>
      <c r="H29" s="6">
        <f t="shared" si="6"/>
        <v>3974300</v>
      </c>
      <c r="I29" s="6">
        <f>G29*40</f>
        <v>144520</v>
      </c>
      <c r="J29" s="6">
        <f t="shared" si="1"/>
        <v>4118820</v>
      </c>
      <c r="K29" s="16"/>
      <c r="L29" s="8">
        <f t="shared" si="2"/>
        <v>81.5</v>
      </c>
      <c r="N29" s="7">
        <f t="shared" si="3"/>
        <v>881500</v>
      </c>
    </row>
    <row r="30" spans="1:17" x14ac:dyDescent="0.25">
      <c r="A30" s="5">
        <v>42682</v>
      </c>
      <c r="B30" s="1" t="s">
        <v>19</v>
      </c>
      <c r="C30" s="18">
        <v>4000000</v>
      </c>
      <c r="D30" s="18"/>
      <c r="E30" s="13"/>
      <c r="F30" s="18">
        <v>50</v>
      </c>
      <c r="G30" s="89">
        <v>3592</v>
      </c>
      <c r="H30" s="6">
        <f t="shared" si="6"/>
        <v>3951200</v>
      </c>
      <c r="I30" s="6">
        <f>G30*40</f>
        <v>143680</v>
      </c>
      <c r="J30" s="6">
        <f t="shared" si="1"/>
        <v>4094880</v>
      </c>
      <c r="K30" s="16"/>
      <c r="L30" s="8">
        <f t="shared" si="2"/>
        <v>31.5</v>
      </c>
      <c r="N30" s="7">
        <f t="shared" si="3"/>
        <v>786620</v>
      </c>
      <c r="Q30" s="1" t="s">
        <v>43</v>
      </c>
    </row>
    <row r="31" spans="1:17" x14ac:dyDescent="0.25">
      <c r="A31" s="5">
        <v>42685</v>
      </c>
      <c r="B31" s="1" t="s">
        <v>134</v>
      </c>
      <c r="C31" s="18">
        <v>2250000</v>
      </c>
      <c r="D31" s="18"/>
      <c r="E31" s="13"/>
      <c r="F31" s="18">
        <v>34</v>
      </c>
      <c r="G31" s="89">
        <v>2694</v>
      </c>
      <c r="H31" s="6">
        <f t="shared" si="6"/>
        <v>2963400</v>
      </c>
      <c r="I31" s="6">
        <f t="shared" si="7"/>
        <v>67350</v>
      </c>
      <c r="J31" s="6">
        <f t="shared" si="1"/>
        <v>3030750</v>
      </c>
      <c r="K31" s="16"/>
      <c r="L31" s="8">
        <f t="shared" si="2"/>
        <v>-2.5</v>
      </c>
      <c r="N31" s="7">
        <f t="shared" si="3"/>
        <v>5870</v>
      </c>
    </row>
    <row r="32" spans="1:17" x14ac:dyDescent="0.25">
      <c r="A32" s="5">
        <v>42693</v>
      </c>
      <c r="B32" s="1" t="s">
        <v>156</v>
      </c>
      <c r="C32" s="18">
        <v>5000000</v>
      </c>
      <c r="D32" s="18"/>
      <c r="E32" s="13"/>
      <c r="F32" s="18"/>
      <c r="G32" s="18"/>
      <c r="H32" s="6">
        <f t="shared" si="6"/>
        <v>0</v>
      </c>
      <c r="I32" s="6">
        <f t="shared" si="7"/>
        <v>0</v>
      </c>
      <c r="J32" s="6">
        <f t="shared" si="1"/>
        <v>0</v>
      </c>
      <c r="K32" s="16"/>
      <c r="L32" s="8">
        <f t="shared" si="2"/>
        <v>-2.5</v>
      </c>
      <c r="N32" s="7">
        <f t="shared" si="3"/>
        <v>5005870</v>
      </c>
    </row>
    <row r="33" spans="1:14" x14ac:dyDescent="0.25">
      <c r="A33" s="5">
        <v>42695</v>
      </c>
      <c r="B33" s="1" t="s">
        <v>21</v>
      </c>
      <c r="D33" s="18"/>
      <c r="E33" s="13"/>
      <c r="F33" s="18">
        <v>50</v>
      </c>
      <c r="G33" s="89">
        <v>3230</v>
      </c>
      <c r="H33" s="6">
        <f t="shared" si="6"/>
        <v>3553000</v>
      </c>
      <c r="I33" s="6">
        <f t="shared" si="7"/>
        <v>80750</v>
      </c>
      <c r="J33" s="6">
        <f t="shared" si="1"/>
        <v>3633750</v>
      </c>
      <c r="K33" s="16"/>
      <c r="L33" s="8">
        <f t="shared" si="2"/>
        <v>-52.5</v>
      </c>
      <c r="N33" s="7">
        <f t="shared" si="3"/>
        <v>1372120</v>
      </c>
    </row>
    <row r="34" spans="1:14" x14ac:dyDescent="0.25">
      <c r="A34" s="5">
        <v>42699</v>
      </c>
      <c r="B34" s="1" t="s">
        <v>167</v>
      </c>
      <c r="C34" s="18">
        <v>2000000</v>
      </c>
      <c r="D34" s="18"/>
      <c r="E34" s="13"/>
      <c r="G34" s="89">
        <v>3455</v>
      </c>
      <c r="H34" s="6">
        <f t="shared" si="6"/>
        <v>3800500</v>
      </c>
      <c r="I34" s="6">
        <f>G34*40</f>
        <v>138200</v>
      </c>
      <c r="J34" s="6">
        <f t="shared" si="1"/>
        <v>3938700</v>
      </c>
      <c r="K34" s="16"/>
      <c r="L34" s="8">
        <f t="shared" si="2"/>
        <v>-52.5</v>
      </c>
      <c r="N34" s="7">
        <f t="shared" si="3"/>
        <v>-566580</v>
      </c>
    </row>
    <row r="35" spans="1:14" x14ac:dyDescent="0.25">
      <c r="A35" s="5">
        <v>42701</v>
      </c>
      <c r="B35" s="1" t="s">
        <v>27</v>
      </c>
      <c r="C35" s="18">
        <v>3500000</v>
      </c>
      <c r="D35" s="18"/>
      <c r="E35" s="13"/>
      <c r="H35" s="6">
        <f t="shared" si="6"/>
        <v>0</v>
      </c>
      <c r="I35" s="6">
        <f t="shared" si="7"/>
        <v>0</v>
      </c>
      <c r="J35" s="6">
        <f t="shared" si="1"/>
        <v>0</v>
      </c>
      <c r="K35" s="16"/>
      <c r="L35" s="8">
        <f t="shared" si="2"/>
        <v>-52.5</v>
      </c>
      <c r="N35" s="7">
        <f t="shared" si="3"/>
        <v>2933420</v>
      </c>
    </row>
    <row r="36" spans="1:14" x14ac:dyDescent="0.25">
      <c r="A36" s="5">
        <v>42703</v>
      </c>
      <c r="B36" s="1" t="s">
        <v>21</v>
      </c>
      <c r="D36" s="18"/>
      <c r="E36" s="13"/>
      <c r="F36" s="2">
        <v>42</v>
      </c>
      <c r="G36" s="89">
        <v>3019</v>
      </c>
      <c r="H36" s="6">
        <f t="shared" si="6"/>
        <v>3320900</v>
      </c>
      <c r="I36" s="6">
        <f>G36*40</f>
        <v>120760</v>
      </c>
      <c r="J36" s="6">
        <f t="shared" si="1"/>
        <v>3441660</v>
      </c>
      <c r="K36" s="16"/>
      <c r="L36" s="8">
        <f t="shared" si="2"/>
        <v>-94.5</v>
      </c>
      <c r="N36" s="7">
        <f t="shared" si="3"/>
        <v>-508240</v>
      </c>
    </row>
    <row r="37" spans="1:14" x14ac:dyDescent="0.25">
      <c r="A37" s="5">
        <v>42705</v>
      </c>
      <c r="B37" s="1" t="s">
        <v>33</v>
      </c>
      <c r="C37" s="18">
        <v>2000000</v>
      </c>
      <c r="D37" s="18"/>
      <c r="E37" s="13"/>
      <c r="H37" s="6">
        <f t="shared" si="6"/>
        <v>0</v>
      </c>
      <c r="I37" s="6">
        <f t="shared" si="7"/>
        <v>0</v>
      </c>
      <c r="J37" s="6">
        <f t="shared" si="1"/>
        <v>0</v>
      </c>
      <c r="K37" s="16"/>
      <c r="L37" s="8">
        <f t="shared" si="2"/>
        <v>-94.5</v>
      </c>
      <c r="N37" s="7">
        <f t="shared" si="3"/>
        <v>1491760</v>
      </c>
    </row>
    <row r="38" spans="1:14" x14ac:dyDescent="0.25">
      <c r="A38" s="5">
        <v>42712</v>
      </c>
      <c r="B38" s="1" t="s">
        <v>192</v>
      </c>
      <c r="C38" s="18">
        <v>2000000</v>
      </c>
      <c r="D38" s="18"/>
      <c r="E38" s="13"/>
      <c r="F38" s="2">
        <v>50</v>
      </c>
      <c r="G38" s="89">
        <v>3315</v>
      </c>
      <c r="H38" s="6">
        <f t="shared" si="6"/>
        <v>3646500</v>
      </c>
      <c r="I38" s="6">
        <f>G38*40</f>
        <v>132600</v>
      </c>
      <c r="J38" s="6">
        <f t="shared" si="1"/>
        <v>3779100</v>
      </c>
      <c r="K38" s="16"/>
      <c r="N38" s="7">
        <f t="shared" si="3"/>
        <v>-287340</v>
      </c>
    </row>
    <row r="39" spans="1:14" x14ac:dyDescent="0.25">
      <c r="A39" s="5">
        <v>42712</v>
      </c>
      <c r="B39" s="1" t="s">
        <v>193</v>
      </c>
      <c r="C39" s="18">
        <v>287000</v>
      </c>
      <c r="D39" s="18"/>
      <c r="H39" s="6">
        <f t="shared" si="6"/>
        <v>0</v>
      </c>
      <c r="I39" s="6">
        <f t="shared" si="7"/>
        <v>0</v>
      </c>
      <c r="J39" s="6">
        <f t="shared" si="1"/>
        <v>0</v>
      </c>
      <c r="K39" s="16"/>
      <c r="N39" s="7">
        <f t="shared" si="3"/>
        <v>-340</v>
      </c>
    </row>
    <row r="40" spans="1:14" x14ac:dyDescent="0.25">
      <c r="A40" s="2"/>
      <c r="D40" s="18"/>
      <c r="I40" s="6">
        <f t="shared" si="7"/>
        <v>0</v>
      </c>
      <c r="J40" s="6">
        <f t="shared" si="1"/>
        <v>0</v>
      </c>
      <c r="K40" s="16"/>
      <c r="N40" s="7">
        <f t="shared" si="3"/>
        <v>-340</v>
      </c>
    </row>
    <row r="41" spans="1:14" x14ac:dyDescent="0.25">
      <c r="A41" s="2"/>
      <c r="C41" s="1"/>
      <c r="D41" s="18"/>
      <c r="I41" s="6">
        <f t="shared" si="7"/>
        <v>0</v>
      </c>
      <c r="J41" s="6">
        <f t="shared" si="1"/>
        <v>0</v>
      </c>
      <c r="K41" s="16"/>
      <c r="N41" s="7">
        <f t="shared" si="3"/>
        <v>-340</v>
      </c>
    </row>
    <row r="42" spans="1:14" x14ac:dyDescent="0.25">
      <c r="D42" s="18"/>
      <c r="I42" s="6">
        <f t="shared" si="7"/>
        <v>0</v>
      </c>
      <c r="J42" s="6">
        <f t="shared" si="1"/>
        <v>0</v>
      </c>
      <c r="K42" s="16"/>
      <c r="N42" s="7">
        <f t="shared" si="3"/>
        <v>-340</v>
      </c>
    </row>
    <row r="43" spans="1:14" x14ac:dyDescent="0.25">
      <c r="I43" s="6">
        <f t="shared" si="7"/>
        <v>0</v>
      </c>
      <c r="J43" s="6">
        <f t="shared" si="1"/>
        <v>0</v>
      </c>
      <c r="N43" s="7">
        <f t="shared" si="3"/>
        <v>-340</v>
      </c>
    </row>
    <row r="44" spans="1:14" x14ac:dyDescent="0.25">
      <c r="I44" s="6">
        <f t="shared" si="7"/>
        <v>0</v>
      </c>
      <c r="N44" s="7">
        <f t="shared" si="3"/>
        <v>-340</v>
      </c>
    </row>
    <row r="45" spans="1:14" x14ac:dyDescent="0.25">
      <c r="N45" s="7">
        <f t="shared" si="3"/>
        <v>-340</v>
      </c>
    </row>
    <row r="46" spans="1:14" x14ac:dyDescent="0.25">
      <c r="N46" s="7">
        <f t="shared" si="3"/>
        <v>-340</v>
      </c>
    </row>
    <row r="47" spans="1:14" x14ac:dyDescent="0.25">
      <c r="N47" s="7">
        <f t="shared" si="3"/>
        <v>-340</v>
      </c>
    </row>
    <row r="48" spans="1:14" x14ac:dyDescent="0.25">
      <c r="N48" s="7">
        <f t="shared" si="3"/>
        <v>-340</v>
      </c>
    </row>
    <row r="49" spans="14:14" x14ac:dyDescent="0.25">
      <c r="N49" s="7">
        <f t="shared" si="3"/>
        <v>-340</v>
      </c>
    </row>
    <row r="50" spans="14:14" x14ac:dyDescent="0.25">
      <c r="N50" s="7">
        <f t="shared" si="3"/>
        <v>-340</v>
      </c>
    </row>
    <row r="51" spans="14:14" x14ac:dyDescent="0.25">
      <c r="N51" s="7">
        <f t="shared" si="3"/>
        <v>-340</v>
      </c>
    </row>
    <row r="52" spans="14:14" x14ac:dyDescent="0.25">
      <c r="N52" s="7">
        <f t="shared" si="3"/>
        <v>-340</v>
      </c>
    </row>
    <row r="53" spans="14:14" x14ac:dyDescent="0.25">
      <c r="N53" s="7">
        <f t="shared" si="3"/>
        <v>-340</v>
      </c>
    </row>
    <row r="54" spans="14:14" x14ac:dyDescent="0.25">
      <c r="N54" s="7">
        <f t="shared" si="3"/>
        <v>-340</v>
      </c>
    </row>
    <row r="55" spans="14:14" x14ac:dyDescent="0.25">
      <c r="N55" s="7">
        <f t="shared" si="3"/>
        <v>-340</v>
      </c>
    </row>
    <row r="56" spans="14:14" x14ac:dyDescent="0.25">
      <c r="N56" s="7">
        <f t="shared" si="3"/>
        <v>-340</v>
      </c>
    </row>
    <row r="57" spans="14:14" x14ac:dyDescent="0.25">
      <c r="N57" s="7">
        <f t="shared" si="3"/>
        <v>-340</v>
      </c>
    </row>
    <row r="58" spans="14:14" x14ac:dyDescent="0.25">
      <c r="N58" s="7">
        <f t="shared" si="3"/>
        <v>-340</v>
      </c>
    </row>
    <row r="59" spans="14:14" x14ac:dyDescent="0.25">
      <c r="N59" s="7">
        <f t="shared" si="3"/>
        <v>-340</v>
      </c>
    </row>
    <row r="60" spans="14:14" x14ac:dyDescent="0.25">
      <c r="N60" s="7">
        <f t="shared" si="3"/>
        <v>-340</v>
      </c>
    </row>
    <row r="61" spans="14:14" x14ac:dyDescent="0.25">
      <c r="N61" s="7">
        <f t="shared" si="3"/>
        <v>-340</v>
      </c>
    </row>
    <row r="62" spans="14:14" x14ac:dyDescent="0.25">
      <c r="N62" s="7">
        <f t="shared" si="3"/>
        <v>-340</v>
      </c>
    </row>
    <row r="63" spans="14:14" x14ac:dyDescent="0.25">
      <c r="N63" s="7">
        <f t="shared" si="3"/>
        <v>-340</v>
      </c>
    </row>
    <row r="64" spans="14:14" x14ac:dyDescent="0.25">
      <c r="N64" s="7">
        <f t="shared" si="3"/>
        <v>-340</v>
      </c>
    </row>
    <row r="65" spans="14:14" x14ac:dyDescent="0.25">
      <c r="N65" s="7">
        <f t="shared" si="3"/>
        <v>-340</v>
      </c>
    </row>
    <row r="66" spans="14:14" x14ac:dyDescent="0.25">
      <c r="N66" s="7">
        <f t="shared" si="3"/>
        <v>-340</v>
      </c>
    </row>
    <row r="67" spans="14:14" x14ac:dyDescent="0.25">
      <c r="N67" s="7">
        <f t="shared" si="3"/>
        <v>-340</v>
      </c>
    </row>
    <row r="68" spans="14:14" x14ac:dyDescent="0.25">
      <c r="N68" s="7">
        <f t="shared" si="3"/>
        <v>-340</v>
      </c>
    </row>
    <row r="69" spans="14:14" x14ac:dyDescent="0.25">
      <c r="N69" s="7">
        <f t="shared" si="3"/>
        <v>-340</v>
      </c>
    </row>
    <row r="70" spans="14:14" x14ac:dyDescent="0.25">
      <c r="N70" s="7">
        <f t="shared" ref="N70:N111" si="8">N69+C70-J70+M70</f>
        <v>-340</v>
      </c>
    </row>
    <row r="71" spans="14:14" x14ac:dyDescent="0.25">
      <c r="N71" s="7">
        <f t="shared" si="8"/>
        <v>-340</v>
      </c>
    </row>
    <row r="72" spans="14:14" x14ac:dyDescent="0.25">
      <c r="N72" s="7">
        <f t="shared" si="8"/>
        <v>-340</v>
      </c>
    </row>
    <row r="73" spans="14:14" x14ac:dyDescent="0.25">
      <c r="N73" s="7">
        <f t="shared" si="8"/>
        <v>-340</v>
      </c>
    </row>
    <row r="74" spans="14:14" x14ac:dyDescent="0.25">
      <c r="N74" s="7">
        <f t="shared" si="8"/>
        <v>-340</v>
      </c>
    </row>
    <row r="75" spans="14:14" x14ac:dyDescent="0.25">
      <c r="N75" s="7">
        <f t="shared" si="8"/>
        <v>-340</v>
      </c>
    </row>
    <row r="76" spans="14:14" x14ac:dyDescent="0.25">
      <c r="N76" s="7">
        <f t="shared" si="8"/>
        <v>-340</v>
      </c>
    </row>
    <row r="77" spans="14:14" x14ac:dyDescent="0.25">
      <c r="N77" s="7">
        <f t="shared" si="8"/>
        <v>-340</v>
      </c>
    </row>
    <row r="78" spans="14:14" x14ac:dyDescent="0.25">
      <c r="N78" s="7">
        <f t="shared" si="8"/>
        <v>-340</v>
      </c>
    </row>
    <row r="79" spans="14:14" x14ac:dyDescent="0.25">
      <c r="N79" s="7">
        <f t="shared" si="8"/>
        <v>-340</v>
      </c>
    </row>
    <row r="80" spans="14:14" x14ac:dyDescent="0.25">
      <c r="N80" s="7">
        <f t="shared" si="8"/>
        <v>-340</v>
      </c>
    </row>
    <row r="81" spans="14:14" x14ac:dyDescent="0.25">
      <c r="N81" s="7">
        <f t="shared" si="8"/>
        <v>-340</v>
      </c>
    </row>
    <row r="82" spans="14:14" x14ac:dyDescent="0.25">
      <c r="N82" s="7">
        <f t="shared" si="8"/>
        <v>-340</v>
      </c>
    </row>
    <row r="83" spans="14:14" x14ac:dyDescent="0.25">
      <c r="N83" s="7">
        <f t="shared" si="8"/>
        <v>-340</v>
      </c>
    </row>
    <row r="84" spans="14:14" x14ac:dyDescent="0.25">
      <c r="N84" s="7">
        <f t="shared" si="8"/>
        <v>-340</v>
      </c>
    </row>
    <row r="85" spans="14:14" x14ac:dyDescent="0.25">
      <c r="N85" s="7">
        <f t="shared" si="8"/>
        <v>-340</v>
      </c>
    </row>
    <row r="86" spans="14:14" x14ac:dyDescent="0.25">
      <c r="N86" s="7">
        <f t="shared" si="8"/>
        <v>-340</v>
      </c>
    </row>
    <row r="87" spans="14:14" x14ac:dyDescent="0.25">
      <c r="N87" s="7">
        <f t="shared" si="8"/>
        <v>-340</v>
      </c>
    </row>
    <row r="88" spans="14:14" x14ac:dyDescent="0.25">
      <c r="N88" s="7">
        <f t="shared" si="8"/>
        <v>-340</v>
      </c>
    </row>
    <row r="89" spans="14:14" x14ac:dyDescent="0.25">
      <c r="N89" s="7">
        <f t="shared" si="8"/>
        <v>-340</v>
      </c>
    </row>
    <row r="90" spans="14:14" x14ac:dyDescent="0.25">
      <c r="N90" s="7">
        <f t="shared" si="8"/>
        <v>-340</v>
      </c>
    </row>
    <row r="91" spans="14:14" x14ac:dyDescent="0.25">
      <c r="N91" s="7">
        <f t="shared" si="8"/>
        <v>-340</v>
      </c>
    </row>
    <row r="92" spans="14:14" x14ac:dyDescent="0.25">
      <c r="N92" s="7">
        <f t="shared" si="8"/>
        <v>-340</v>
      </c>
    </row>
    <row r="93" spans="14:14" x14ac:dyDescent="0.25">
      <c r="N93" s="7">
        <f t="shared" si="8"/>
        <v>-340</v>
      </c>
    </row>
    <row r="94" spans="14:14" x14ac:dyDescent="0.25">
      <c r="N94" s="7">
        <f t="shared" si="8"/>
        <v>-340</v>
      </c>
    </row>
    <row r="95" spans="14:14" x14ac:dyDescent="0.25">
      <c r="N95" s="7">
        <f t="shared" si="8"/>
        <v>-340</v>
      </c>
    </row>
    <row r="96" spans="14:14" x14ac:dyDescent="0.25">
      <c r="N96" s="7">
        <f t="shared" si="8"/>
        <v>-340</v>
      </c>
    </row>
    <row r="97" spans="14:14" x14ac:dyDescent="0.25">
      <c r="N97" s="7">
        <f t="shared" si="8"/>
        <v>-340</v>
      </c>
    </row>
    <row r="98" spans="14:14" x14ac:dyDescent="0.25">
      <c r="N98" s="7">
        <f t="shared" si="8"/>
        <v>-340</v>
      </c>
    </row>
    <row r="99" spans="14:14" x14ac:dyDescent="0.25">
      <c r="N99" s="7">
        <f t="shared" si="8"/>
        <v>-340</v>
      </c>
    </row>
    <row r="100" spans="14:14" x14ac:dyDescent="0.25">
      <c r="N100" s="7">
        <f t="shared" si="8"/>
        <v>-340</v>
      </c>
    </row>
    <row r="101" spans="14:14" x14ac:dyDescent="0.25">
      <c r="N101" s="7">
        <f t="shared" si="8"/>
        <v>-340</v>
      </c>
    </row>
    <row r="102" spans="14:14" x14ac:dyDescent="0.25">
      <c r="N102" s="7">
        <f t="shared" si="8"/>
        <v>-340</v>
      </c>
    </row>
    <row r="103" spans="14:14" x14ac:dyDescent="0.25">
      <c r="N103" s="7">
        <f t="shared" si="8"/>
        <v>-340</v>
      </c>
    </row>
    <row r="104" spans="14:14" x14ac:dyDescent="0.25">
      <c r="N104" s="7">
        <f t="shared" si="8"/>
        <v>-340</v>
      </c>
    </row>
    <row r="105" spans="14:14" x14ac:dyDescent="0.25">
      <c r="N105" s="7">
        <f t="shared" si="8"/>
        <v>-340</v>
      </c>
    </row>
    <row r="106" spans="14:14" x14ac:dyDescent="0.25">
      <c r="N106" s="7">
        <f t="shared" si="8"/>
        <v>-340</v>
      </c>
    </row>
    <row r="107" spans="14:14" x14ac:dyDescent="0.25">
      <c r="N107" s="7">
        <f t="shared" si="8"/>
        <v>-340</v>
      </c>
    </row>
    <row r="108" spans="14:14" x14ac:dyDescent="0.25">
      <c r="N108" s="7">
        <f t="shared" si="8"/>
        <v>-340</v>
      </c>
    </row>
    <row r="109" spans="14:14" x14ac:dyDescent="0.25">
      <c r="N109" s="7">
        <f t="shared" si="8"/>
        <v>-340</v>
      </c>
    </row>
    <row r="110" spans="14:14" x14ac:dyDescent="0.25">
      <c r="N110" s="7">
        <f t="shared" si="8"/>
        <v>-340</v>
      </c>
    </row>
    <row r="111" spans="14:14" x14ac:dyDescent="0.25">
      <c r="N111" s="7">
        <f t="shared" si="8"/>
        <v>-340</v>
      </c>
    </row>
  </sheetData>
  <mergeCells count="3">
    <mergeCell ref="A1:N1"/>
    <mergeCell ref="B2:D2"/>
    <mergeCell ref="F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I36" sqref="I36"/>
    </sheetView>
  </sheetViews>
  <sheetFormatPr baseColWidth="10" defaultRowHeight="15" x14ac:dyDescent="0.25"/>
  <cols>
    <col min="2" max="2" width="24.85546875" bestFit="1" customWidth="1"/>
    <col min="3" max="3" width="14.42578125" bestFit="1" customWidth="1"/>
    <col min="4" max="4" width="7.5703125" customWidth="1"/>
    <col min="5" max="5" width="2.7109375" style="13" customWidth="1"/>
    <col min="6" max="6" width="8.140625" customWidth="1"/>
    <col min="8" max="8" width="11.7109375" bestFit="1" customWidth="1"/>
    <col min="10" max="10" width="11.85546875" bestFit="1" customWidth="1"/>
    <col min="11" max="11" width="2.85546875" style="16" customWidth="1"/>
    <col min="13" max="13" width="10" customWidth="1"/>
    <col min="14" max="14" width="11.85546875" bestFit="1" customWidth="1"/>
  </cols>
  <sheetData>
    <row r="1" spans="1:14" ht="24.75" customHeight="1" x14ac:dyDescent="0.3">
      <c r="A1" s="137" t="s">
        <v>25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ht="21" x14ac:dyDescent="0.35">
      <c r="A2" s="24"/>
      <c r="B2" s="138" t="s">
        <v>1</v>
      </c>
      <c r="C2" s="139"/>
      <c r="D2" s="140"/>
      <c r="E2" s="12"/>
      <c r="F2" s="151" t="s">
        <v>2</v>
      </c>
      <c r="G2" s="152"/>
      <c r="H2" s="152"/>
      <c r="I2" s="152"/>
      <c r="J2" s="153"/>
      <c r="K2" s="14"/>
      <c r="L2" s="23" t="s">
        <v>3</v>
      </c>
      <c r="M2" s="21"/>
      <c r="N2" s="22" t="s">
        <v>3</v>
      </c>
    </row>
    <row r="3" spans="1:14" x14ac:dyDescent="0.25">
      <c r="A3" s="9" t="s">
        <v>4</v>
      </c>
      <c r="B3" s="9" t="s">
        <v>5</v>
      </c>
      <c r="C3" s="1" t="s">
        <v>1</v>
      </c>
      <c r="D3" s="2" t="s">
        <v>6</v>
      </c>
      <c r="E3" s="10"/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15"/>
      <c r="L3" s="2" t="s">
        <v>6</v>
      </c>
      <c r="M3" s="4" t="s">
        <v>12</v>
      </c>
      <c r="N3" s="17" t="s">
        <v>1</v>
      </c>
    </row>
    <row r="4" spans="1:14" x14ac:dyDescent="0.25">
      <c r="A4" s="5">
        <v>42539</v>
      </c>
      <c r="B4" s="1" t="s">
        <v>26</v>
      </c>
      <c r="C4" s="6">
        <v>800000</v>
      </c>
      <c r="D4" s="6">
        <v>25</v>
      </c>
      <c r="F4" s="2"/>
      <c r="G4" s="2"/>
      <c r="H4" s="6">
        <f>G4*1000</f>
        <v>0</v>
      </c>
      <c r="I4" s="6">
        <f>G4*25</f>
        <v>0</v>
      </c>
      <c r="J4" s="6">
        <f>H4+I4</f>
        <v>0</v>
      </c>
      <c r="L4" s="8">
        <f>D4-F4</f>
        <v>25</v>
      </c>
      <c r="M4" s="6"/>
      <c r="N4" s="7">
        <f>C4-J4+M4</f>
        <v>800000</v>
      </c>
    </row>
    <row r="5" spans="1:14" x14ac:dyDescent="0.25">
      <c r="A5" s="5">
        <v>42546</v>
      </c>
      <c r="B5" s="1" t="s">
        <v>29</v>
      </c>
      <c r="C5" s="6">
        <v>1200000</v>
      </c>
      <c r="D5" s="6"/>
      <c r="F5" s="2"/>
      <c r="G5" s="2"/>
      <c r="H5" s="6">
        <f t="shared" ref="H5:H14" si="0">G5*1000</f>
        <v>0</v>
      </c>
      <c r="I5" s="6">
        <f t="shared" ref="I5:I43" si="1">G5*25</f>
        <v>0</v>
      </c>
      <c r="J5" s="6">
        <f t="shared" ref="J5:J40" si="2">H5+I5</f>
        <v>0</v>
      </c>
      <c r="L5" s="8">
        <f>L4+D5-F5</f>
        <v>25</v>
      </c>
      <c r="M5" s="6"/>
      <c r="N5" s="7">
        <f>N4+C5-J5+M5</f>
        <v>2000000</v>
      </c>
    </row>
    <row r="6" spans="1:14" x14ac:dyDescent="0.25">
      <c r="A6" s="5">
        <v>42550</v>
      </c>
      <c r="B6" s="1" t="s">
        <v>2</v>
      </c>
      <c r="C6" s="6"/>
      <c r="D6" s="6">
        <v>50</v>
      </c>
      <c r="F6" s="2">
        <v>20</v>
      </c>
      <c r="G6" s="2">
        <v>1492</v>
      </c>
      <c r="H6" s="6">
        <f t="shared" si="0"/>
        <v>1492000</v>
      </c>
      <c r="I6" s="6">
        <f t="shared" si="1"/>
        <v>37300</v>
      </c>
      <c r="J6" s="6">
        <f t="shared" si="2"/>
        <v>1529300</v>
      </c>
      <c r="L6" s="8">
        <f t="shared" ref="L6:L37" si="3">L5+D6-F6</f>
        <v>55</v>
      </c>
      <c r="M6" s="6">
        <v>20000</v>
      </c>
      <c r="N6" s="7">
        <f t="shared" ref="N6:N44" si="4">N5+C6-J6+M6</f>
        <v>490700</v>
      </c>
    </row>
    <row r="7" spans="1:14" x14ac:dyDescent="0.25">
      <c r="A7" s="5">
        <v>42550</v>
      </c>
      <c r="B7" s="1" t="s">
        <v>37</v>
      </c>
      <c r="C7" s="6">
        <v>640000</v>
      </c>
      <c r="D7" s="6"/>
      <c r="F7" s="2"/>
      <c r="G7" s="2"/>
      <c r="H7" s="6">
        <f t="shared" si="0"/>
        <v>0</v>
      </c>
      <c r="I7" s="6">
        <f t="shared" si="1"/>
        <v>0</v>
      </c>
      <c r="J7" s="6">
        <f t="shared" si="2"/>
        <v>0</v>
      </c>
      <c r="L7" s="8">
        <f t="shared" si="3"/>
        <v>55</v>
      </c>
      <c r="M7" s="6"/>
      <c r="N7" s="7">
        <f t="shared" si="4"/>
        <v>1130700</v>
      </c>
    </row>
    <row r="8" spans="1:14" x14ac:dyDescent="0.25">
      <c r="A8" s="5">
        <v>42569</v>
      </c>
      <c r="B8" s="1" t="s">
        <v>2</v>
      </c>
      <c r="C8" s="6"/>
      <c r="D8" s="6"/>
      <c r="F8" s="2">
        <v>10</v>
      </c>
      <c r="G8" s="2">
        <v>664</v>
      </c>
      <c r="H8" s="6">
        <f t="shared" si="0"/>
        <v>664000</v>
      </c>
      <c r="I8" s="6">
        <f t="shared" si="1"/>
        <v>16600</v>
      </c>
      <c r="J8" s="6">
        <f t="shared" si="2"/>
        <v>680600</v>
      </c>
      <c r="L8" s="8">
        <f t="shared" si="3"/>
        <v>45</v>
      </c>
      <c r="M8" s="6">
        <v>5000</v>
      </c>
      <c r="N8" s="7">
        <f t="shared" si="4"/>
        <v>455100</v>
      </c>
    </row>
    <row r="9" spans="1:14" x14ac:dyDescent="0.25">
      <c r="A9" s="5">
        <v>42584</v>
      </c>
      <c r="B9" s="1" t="s">
        <v>2</v>
      </c>
      <c r="C9" s="6">
        <v>600000</v>
      </c>
      <c r="D9" s="6"/>
      <c r="F9" s="2">
        <v>16</v>
      </c>
      <c r="G9" s="2">
        <v>1030</v>
      </c>
      <c r="H9" s="6">
        <f t="shared" si="0"/>
        <v>1030000</v>
      </c>
      <c r="I9" s="6">
        <f t="shared" si="1"/>
        <v>25750</v>
      </c>
      <c r="J9" s="6">
        <f t="shared" si="2"/>
        <v>1055750</v>
      </c>
      <c r="L9" s="8">
        <f t="shared" si="3"/>
        <v>29</v>
      </c>
      <c r="M9" s="18">
        <v>5500</v>
      </c>
      <c r="N9" s="7">
        <f t="shared" si="4"/>
        <v>4850</v>
      </c>
    </row>
    <row r="10" spans="1:14" x14ac:dyDescent="0.25">
      <c r="A10" s="5"/>
      <c r="B10" s="1" t="s">
        <v>13</v>
      </c>
      <c r="C10" s="6">
        <v>60000</v>
      </c>
      <c r="D10" s="6"/>
      <c r="F10" s="2">
        <v>4</v>
      </c>
      <c r="G10" s="2">
        <v>249</v>
      </c>
      <c r="H10" s="6">
        <f t="shared" si="0"/>
        <v>249000</v>
      </c>
      <c r="I10" s="6">
        <f t="shared" si="1"/>
        <v>6225</v>
      </c>
      <c r="J10" s="6">
        <f t="shared" si="2"/>
        <v>255225</v>
      </c>
      <c r="L10" s="8">
        <f t="shared" si="3"/>
        <v>25</v>
      </c>
      <c r="M10" s="6">
        <v>0</v>
      </c>
      <c r="N10" s="7">
        <f t="shared" si="4"/>
        <v>-190375</v>
      </c>
    </row>
    <row r="11" spans="1:14" x14ac:dyDescent="0.25">
      <c r="A11" s="5"/>
      <c r="B11" s="1" t="s">
        <v>55</v>
      </c>
      <c r="C11" s="6">
        <v>200000</v>
      </c>
      <c r="D11" s="6"/>
      <c r="F11" s="2"/>
      <c r="G11" s="2"/>
      <c r="H11" s="6">
        <f t="shared" si="0"/>
        <v>0</v>
      </c>
      <c r="I11" s="6">
        <f t="shared" si="1"/>
        <v>0</v>
      </c>
      <c r="J11" s="6">
        <f t="shared" si="2"/>
        <v>0</v>
      </c>
      <c r="L11" s="8">
        <f t="shared" si="3"/>
        <v>25</v>
      </c>
      <c r="M11" s="6"/>
      <c r="N11" s="7">
        <f t="shared" si="4"/>
        <v>9625</v>
      </c>
    </row>
    <row r="12" spans="1:14" x14ac:dyDescent="0.25">
      <c r="A12" s="5">
        <v>42617</v>
      </c>
      <c r="B12" s="1" t="s">
        <v>13</v>
      </c>
      <c r="C12" s="6">
        <v>1000000</v>
      </c>
      <c r="D12" s="6"/>
      <c r="F12" s="2"/>
      <c r="G12" s="2"/>
      <c r="H12" s="6">
        <f t="shared" si="0"/>
        <v>0</v>
      </c>
      <c r="I12" s="6">
        <f t="shared" si="1"/>
        <v>0</v>
      </c>
      <c r="J12" s="6">
        <f t="shared" si="2"/>
        <v>0</v>
      </c>
      <c r="L12" s="8">
        <f t="shared" si="3"/>
        <v>25</v>
      </c>
      <c r="M12" s="6"/>
      <c r="N12" s="7">
        <f t="shared" si="4"/>
        <v>1009625</v>
      </c>
    </row>
    <row r="13" spans="1:14" x14ac:dyDescent="0.25">
      <c r="A13" s="5">
        <v>42621</v>
      </c>
      <c r="B13" s="1" t="s">
        <v>72</v>
      </c>
      <c r="C13" s="6">
        <v>800000</v>
      </c>
      <c r="D13" s="6">
        <v>7</v>
      </c>
      <c r="F13" s="2">
        <v>27</v>
      </c>
      <c r="G13" s="2">
        <v>1866</v>
      </c>
      <c r="H13" s="6">
        <f t="shared" si="0"/>
        <v>1866000</v>
      </c>
      <c r="I13" s="6">
        <f t="shared" si="1"/>
        <v>46650</v>
      </c>
      <c r="J13" s="6">
        <f t="shared" si="2"/>
        <v>1912650</v>
      </c>
      <c r="L13" s="8">
        <f t="shared" si="3"/>
        <v>5</v>
      </c>
      <c r="M13" s="6">
        <v>17000</v>
      </c>
      <c r="N13" s="7">
        <f t="shared" si="4"/>
        <v>-86025</v>
      </c>
    </row>
    <row r="14" spans="1:14" x14ac:dyDescent="0.25">
      <c r="A14" s="5">
        <v>42625</v>
      </c>
      <c r="B14" s="1" t="s">
        <v>75</v>
      </c>
      <c r="C14" s="6">
        <v>90000</v>
      </c>
      <c r="D14" s="6">
        <v>50</v>
      </c>
      <c r="F14" s="2"/>
      <c r="G14" s="2"/>
      <c r="H14" s="6">
        <f t="shared" si="0"/>
        <v>0</v>
      </c>
      <c r="I14" s="6">
        <f t="shared" si="1"/>
        <v>0</v>
      </c>
      <c r="J14" s="6">
        <f t="shared" si="2"/>
        <v>0</v>
      </c>
      <c r="L14" s="8">
        <f t="shared" si="3"/>
        <v>55</v>
      </c>
      <c r="M14" s="6"/>
      <c r="N14" s="7">
        <f t="shared" si="4"/>
        <v>3975</v>
      </c>
    </row>
    <row r="15" spans="1:14" x14ac:dyDescent="0.25">
      <c r="A15" s="5">
        <v>42651</v>
      </c>
      <c r="B15" s="1" t="s">
        <v>2</v>
      </c>
      <c r="C15" s="6">
        <v>3100000</v>
      </c>
      <c r="D15" s="6">
        <v>50</v>
      </c>
      <c r="F15" s="2">
        <v>40</v>
      </c>
      <c r="G15" s="2">
        <v>2773</v>
      </c>
      <c r="H15" s="6">
        <f>G15*1100</f>
        <v>3050300</v>
      </c>
      <c r="I15" s="6">
        <f t="shared" si="1"/>
        <v>69325</v>
      </c>
      <c r="J15" s="6">
        <f t="shared" si="2"/>
        <v>3119625</v>
      </c>
      <c r="L15" s="8">
        <f t="shared" si="3"/>
        <v>65</v>
      </c>
      <c r="M15" s="6">
        <v>17000</v>
      </c>
      <c r="N15" s="7">
        <f t="shared" si="4"/>
        <v>1350</v>
      </c>
    </row>
    <row r="16" spans="1:14" x14ac:dyDescent="0.25">
      <c r="A16" s="5">
        <v>42655</v>
      </c>
      <c r="B16" s="1" t="s">
        <v>2</v>
      </c>
      <c r="C16" s="6">
        <v>3181500</v>
      </c>
      <c r="D16" s="6">
        <v>40</v>
      </c>
      <c r="F16" s="2">
        <v>40</v>
      </c>
      <c r="G16" s="2">
        <v>2846</v>
      </c>
      <c r="H16" s="6">
        <f t="shared" ref="H16:H44" si="5">G16*1100</f>
        <v>3130600</v>
      </c>
      <c r="I16" s="6">
        <f t="shared" si="1"/>
        <v>71150</v>
      </c>
      <c r="J16" s="6">
        <f t="shared" si="2"/>
        <v>3201750</v>
      </c>
      <c r="L16" s="8">
        <f t="shared" si="3"/>
        <v>65</v>
      </c>
      <c r="M16" s="6">
        <v>20250</v>
      </c>
      <c r="N16" s="7">
        <f t="shared" si="4"/>
        <v>1350</v>
      </c>
    </row>
    <row r="17" spans="1:17" x14ac:dyDescent="0.25">
      <c r="A17" s="5">
        <v>42661</v>
      </c>
      <c r="B17" s="1" t="s">
        <v>2</v>
      </c>
      <c r="C17" s="6">
        <v>2893375</v>
      </c>
      <c r="D17" s="6">
        <v>25</v>
      </c>
      <c r="F17" s="2">
        <v>35</v>
      </c>
      <c r="G17" s="2">
        <v>2587</v>
      </c>
      <c r="H17" s="6">
        <f t="shared" si="5"/>
        <v>2845700</v>
      </c>
      <c r="I17" s="6">
        <f t="shared" si="1"/>
        <v>64675</v>
      </c>
      <c r="J17" s="6">
        <f t="shared" si="2"/>
        <v>2910375</v>
      </c>
      <c r="L17" s="8">
        <f t="shared" si="3"/>
        <v>55</v>
      </c>
      <c r="M17" s="6">
        <v>17000</v>
      </c>
      <c r="N17" s="7">
        <f t="shared" si="4"/>
        <v>1350</v>
      </c>
    </row>
    <row r="18" spans="1:17" x14ac:dyDescent="0.25">
      <c r="A18" s="5">
        <v>42661</v>
      </c>
      <c r="B18" s="1" t="s">
        <v>13</v>
      </c>
      <c r="C18" s="6">
        <v>2000000</v>
      </c>
      <c r="D18" s="6"/>
      <c r="F18" s="2"/>
      <c r="G18" s="2"/>
      <c r="H18" s="6">
        <f t="shared" si="5"/>
        <v>0</v>
      </c>
      <c r="I18" s="6">
        <f t="shared" si="1"/>
        <v>0</v>
      </c>
      <c r="J18" s="6">
        <f t="shared" si="2"/>
        <v>0</v>
      </c>
      <c r="L18" s="8">
        <f t="shared" si="3"/>
        <v>55</v>
      </c>
      <c r="M18" s="6"/>
      <c r="N18" s="7">
        <f t="shared" si="4"/>
        <v>2001350</v>
      </c>
    </row>
    <row r="19" spans="1:17" x14ac:dyDescent="0.25">
      <c r="A19" s="5">
        <v>42667</v>
      </c>
      <c r="B19" s="1" t="s">
        <v>108</v>
      </c>
      <c r="C19" s="6">
        <v>2000000</v>
      </c>
      <c r="D19" s="6"/>
      <c r="F19" s="2">
        <v>40</v>
      </c>
      <c r="G19" s="2">
        <v>2813</v>
      </c>
      <c r="H19" s="6">
        <f t="shared" si="5"/>
        <v>3094300</v>
      </c>
      <c r="I19" s="6">
        <f t="shared" si="1"/>
        <v>70325</v>
      </c>
      <c r="J19" s="6">
        <f t="shared" si="2"/>
        <v>3164625</v>
      </c>
      <c r="L19" s="8">
        <f t="shared" si="3"/>
        <v>15</v>
      </c>
      <c r="M19" s="6">
        <v>17000</v>
      </c>
      <c r="N19" s="7">
        <f t="shared" si="4"/>
        <v>853725</v>
      </c>
    </row>
    <row r="20" spans="1:17" x14ac:dyDescent="0.25">
      <c r="A20" s="5">
        <v>42671</v>
      </c>
      <c r="B20" s="1" t="s">
        <v>13</v>
      </c>
      <c r="C20" s="6">
        <v>3500000</v>
      </c>
      <c r="D20" s="6">
        <v>100</v>
      </c>
      <c r="F20" s="2">
        <v>29</v>
      </c>
      <c r="G20" s="2">
        <v>1992</v>
      </c>
      <c r="H20" s="6">
        <f t="shared" si="5"/>
        <v>2191200</v>
      </c>
      <c r="I20" s="6">
        <f t="shared" si="1"/>
        <v>49800</v>
      </c>
      <c r="J20" s="6">
        <f t="shared" si="2"/>
        <v>2241000</v>
      </c>
      <c r="L20" s="8">
        <f t="shared" si="3"/>
        <v>86</v>
      </c>
      <c r="M20" s="6">
        <v>17000</v>
      </c>
      <c r="N20" s="7">
        <f t="shared" si="4"/>
        <v>2129725</v>
      </c>
    </row>
    <row r="21" spans="1:17" x14ac:dyDescent="0.25">
      <c r="A21" s="5">
        <v>42678</v>
      </c>
      <c r="B21" s="1" t="s">
        <v>119</v>
      </c>
      <c r="C21" s="6">
        <v>1205025</v>
      </c>
      <c r="D21" s="1"/>
      <c r="F21" s="2">
        <v>41</v>
      </c>
      <c r="G21" s="2">
        <v>2982</v>
      </c>
      <c r="H21" s="6">
        <f t="shared" si="5"/>
        <v>3280200</v>
      </c>
      <c r="I21" s="6">
        <f t="shared" si="1"/>
        <v>74550</v>
      </c>
      <c r="J21" s="6">
        <f t="shared" si="2"/>
        <v>3354750</v>
      </c>
      <c r="L21" s="8">
        <f t="shared" si="3"/>
        <v>45</v>
      </c>
      <c r="M21" s="6">
        <v>20000</v>
      </c>
      <c r="N21" s="7">
        <f t="shared" si="4"/>
        <v>0</v>
      </c>
    </row>
    <row r="22" spans="1:17" x14ac:dyDescent="0.25">
      <c r="A22" s="11"/>
      <c r="B22" s="1" t="s">
        <v>139</v>
      </c>
      <c r="C22" s="6">
        <v>4000000</v>
      </c>
      <c r="F22" s="2">
        <v>51</v>
      </c>
      <c r="G22" s="2">
        <v>3777</v>
      </c>
      <c r="H22" s="6">
        <f t="shared" si="5"/>
        <v>4154700</v>
      </c>
      <c r="I22" s="6">
        <f t="shared" si="1"/>
        <v>94425</v>
      </c>
      <c r="J22" s="6">
        <f t="shared" si="2"/>
        <v>4249125</v>
      </c>
      <c r="L22" s="8">
        <f t="shared" si="3"/>
        <v>-6</v>
      </c>
      <c r="M22" s="6">
        <v>17000</v>
      </c>
      <c r="N22" s="7">
        <f t="shared" si="4"/>
        <v>-232125</v>
      </c>
      <c r="Q22" s="1"/>
    </row>
    <row r="23" spans="1:17" x14ac:dyDescent="0.25">
      <c r="B23" s="1" t="s">
        <v>140</v>
      </c>
      <c r="C23" s="6">
        <v>366000</v>
      </c>
      <c r="F23" s="2"/>
      <c r="G23" s="2"/>
      <c r="H23" s="6">
        <f t="shared" si="5"/>
        <v>0</v>
      </c>
      <c r="I23" s="6">
        <f t="shared" si="1"/>
        <v>0</v>
      </c>
      <c r="J23" s="6">
        <f t="shared" si="2"/>
        <v>0</v>
      </c>
      <c r="L23" s="8">
        <f t="shared" si="3"/>
        <v>-6</v>
      </c>
      <c r="M23" s="6"/>
      <c r="N23" s="7">
        <f t="shared" si="4"/>
        <v>133875</v>
      </c>
    </row>
    <row r="24" spans="1:17" x14ac:dyDescent="0.25">
      <c r="B24" s="1" t="s">
        <v>141</v>
      </c>
      <c r="C24" s="6">
        <v>300000</v>
      </c>
      <c r="H24" s="6">
        <f t="shared" si="5"/>
        <v>0</v>
      </c>
      <c r="I24" s="6">
        <f t="shared" si="1"/>
        <v>0</v>
      </c>
      <c r="J24" s="6">
        <f t="shared" si="2"/>
        <v>0</v>
      </c>
      <c r="L24" s="8">
        <f t="shared" si="3"/>
        <v>-6</v>
      </c>
      <c r="N24" s="7">
        <f t="shared" si="4"/>
        <v>433875</v>
      </c>
    </row>
    <row r="25" spans="1:17" x14ac:dyDescent="0.25">
      <c r="A25" s="11">
        <v>42691</v>
      </c>
      <c r="B25" s="1" t="s">
        <v>13</v>
      </c>
      <c r="C25" s="6">
        <v>2500000</v>
      </c>
      <c r="D25" s="2">
        <v>37</v>
      </c>
      <c r="F25" s="2">
        <v>37</v>
      </c>
      <c r="G25" s="2">
        <v>2718</v>
      </c>
      <c r="H25" s="6">
        <f t="shared" si="5"/>
        <v>2989800</v>
      </c>
      <c r="I25" s="6">
        <f t="shared" si="1"/>
        <v>67950</v>
      </c>
      <c r="J25" s="6">
        <f t="shared" si="2"/>
        <v>3057750</v>
      </c>
      <c r="L25" s="8">
        <f t="shared" si="3"/>
        <v>-6</v>
      </c>
      <c r="M25" s="6">
        <v>20250</v>
      </c>
      <c r="N25" s="7">
        <f t="shared" si="4"/>
        <v>-103625</v>
      </c>
    </row>
    <row r="26" spans="1:17" x14ac:dyDescent="0.25">
      <c r="A26" s="11">
        <v>42698</v>
      </c>
      <c r="B26" s="1" t="s">
        <v>168</v>
      </c>
      <c r="C26" s="6">
        <v>900000</v>
      </c>
      <c r="D26" s="2"/>
      <c r="H26" s="6">
        <f t="shared" si="5"/>
        <v>0</v>
      </c>
      <c r="I26" s="6">
        <f t="shared" si="1"/>
        <v>0</v>
      </c>
      <c r="J26" s="6">
        <f t="shared" si="2"/>
        <v>0</v>
      </c>
      <c r="L26" s="8">
        <f t="shared" si="3"/>
        <v>-6</v>
      </c>
      <c r="N26" s="7">
        <f t="shared" si="4"/>
        <v>796375</v>
      </c>
    </row>
    <row r="27" spans="1:17" x14ac:dyDescent="0.25">
      <c r="A27" s="11">
        <v>42700</v>
      </c>
      <c r="B27" s="1" t="s">
        <v>176</v>
      </c>
      <c r="C27" s="6">
        <v>3000000</v>
      </c>
      <c r="D27" s="2">
        <v>44</v>
      </c>
      <c r="F27" s="18">
        <v>44</v>
      </c>
      <c r="G27" s="2">
        <v>3091</v>
      </c>
      <c r="H27" s="6">
        <f t="shared" si="5"/>
        <v>3400100</v>
      </c>
      <c r="I27" s="6">
        <f t="shared" si="1"/>
        <v>77275</v>
      </c>
      <c r="J27" s="6">
        <f t="shared" si="2"/>
        <v>3477375</v>
      </c>
      <c r="L27" s="8">
        <f t="shared" si="3"/>
        <v>-6</v>
      </c>
      <c r="M27" s="18">
        <v>20250</v>
      </c>
      <c r="N27" s="7">
        <f t="shared" si="4"/>
        <v>339250</v>
      </c>
    </row>
    <row r="28" spans="1:17" x14ac:dyDescent="0.25">
      <c r="B28" s="1" t="s">
        <v>179</v>
      </c>
      <c r="C28" s="6">
        <v>250000</v>
      </c>
      <c r="D28" s="2"/>
      <c r="H28" s="6">
        <f t="shared" si="5"/>
        <v>0</v>
      </c>
      <c r="I28" s="6">
        <f t="shared" si="1"/>
        <v>0</v>
      </c>
      <c r="J28" s="6">
        <f t="shared" si="2"/>
        <v>0</v>
      </c>
      <c r="L28" s="8">
        <f t="shared" si="3"/>
        <v>-6</v>
      </c>
      <c r="N28" s="7">
        <f t="shared" si="4"/>
        <v>589250</v>
      </c>
    </row>
    <row r="29" spans="1:17" x14ac:dyDescent="0.25">
      <c r="A29" s="11">
        <v>42702</v>
      </c>
      <c r="B29" s="1" t="s">
        <v>2</v>
      </c>
      <c r="D29" s="2">
        <v>28</v>
      </c>
      <c r="F29" s="2">
        <v>28</v>
      </c>
      <c r="G29" s="2">
        <v>2144</v>
      </c>
      <c r="H29" s="6">
        <f t="shared" si="5"/>
        <v>2358400</v>
      </c>
      <c r="I29" s="6">
        <f t="shared" si="1"/>
        <v>53600</v>
      </c>
      <c r="J29" s="6">
        <f t="shared" si="2"/>
        <v>2412000</v>
      </c>
      <c r="L29" s="8">
        <f t="shared" si="3"/>
        <v>-6</v>
      </c>
      <c r="M29" s="18">
        <v>20250</v>
      </c>
      <c r="N29" s="7">
        <f t="shared" si="4"/>
        <v>-1802500</v>
      </c>
    </row>
    <row r="30" spans="1:17" x14ac:dyDescent="0.25">
      <c r="A30" s="11">
        <v>42711</v>
      </c>
      <c r="B30" s="1" t="s">
        <v>3</v>
      </c>
      <c r="C30" s="6">
        <v>1805000</v>
      </c>
      <c r="G30" s="1"/>
      <c r="H30" s="6">
        <f t="shared" si="5"/>
        <v>0</v>
      </c>
      <c r="I30" s="6">
        <f t="shared" si="1"/>
        <v>0</v>
      </c>
      <c r="J30" s="6">
        <f t="shared" si="2"/>
        <v>0</v>
      </c>
      <c r="L30" s="8">
        <f t="shared" si="3"/>
        <v>-6</v>
      </c>
      <c r="N30" s="7">
        <f t="shared" si="4"/>
        <v>2500</v>
      </c>
    </row>
    <row r="31" spans="1:17" x14ac:dyDescent="0.25">
      <c r="A31" s="11">
        <v>42715</v>
      </c>
      <c r="B31" s="1" t="s">
        <v>200</v>
      </c>
      <c r="C31" s="6">
        <v>2000000</v>
      </c>
      <c r="H31" s="6">
        <f t="shared" si="5"/>
        <v>0</v>
      </c>
      <c r="I31" s="6">
        <f t="shared" si="1"/>
        <v>0</v>
      </c>
      <c r="J31" s="6">
        <f t="shared" si="2"/>
        <v>0</v>
      </c>
      <c r="L31" s="8">
        <f t="shared" si="3"/>
        <v>-6</v>
      </c>
      <c r="N31" s="7">
        <f t="shared" si="4"/>
        <v>2002500</v>
      </c>
    </row>
    <row r="32" spans="1:17" x14ac:dyDescent="0.25">
      <c r="A32" s="11">
        <v>42717</v>
      </c>
      <c r="B32" s="1" t="s">
        <v>168</v>
      </c>
      <c r="C32" s="6">
        <v>850000</v>
      </c>
      <c r="F32">
        <v>38</v>
      </c>
      <c r="G32" s="2">
        <v>2454</v>
      </c>
      <c r="H32" s="6">
        <f t="shared" si="5"/>
        <v>2699400</v>
      </c>
      <c r="I32" s="6">
        <f t="shared" si="1"/>
        <v>61350</v>
      </c>
      <c r="J32" s="6">
        <f t="shared" si="2"/>
        <v>2760750</v>
      </c>
      <c r="L32" s="8">
        <f t="shared" si="3"/>
        <v>-44</v>
      </c>
      <c r="M32">
        <v>20250</v>
      </c>
      <c r="N32" s="7">
        <f t="shared" si="4"/>
        <v>112000</v>
      </c>
    </row>
    <row r="33" spans="1:14" x14ac:dyDescent="0.25">
      <c r="A33" s="11">
        <v>42727</v>
      </c>
      <c r="F33">
        <v>35</v>
      </c>
      <c r="G33" s="2">
        <v>2532</v>
      </c>
      <c r="H33" s="6">
        <f t="shared" si="5"/>
        <v>2785200</v>
      </c>
      <c r="I33" s="6">
        <f t="shared" si="1"/>
        <v>63300</v>
      </c>
      <c r="J33" s="6">
        <f t="shared" si="2"/>
        <v>2848500</v>
      </c>
      <c r="L33" s="8">
        <f t="shared" si="3"/>
        <v>-79</v>
      </c>
      <c r="M33">
        <v>20250</v>
      </c>
      <c r="N33" s="7">
        <f t="shared" si="4"/>
        <v>-2716250</v>
      </c>
    </row>
    <row r="34" spans="1:14" x14ac:dyDescent="0.25">
      <c r="H34" s="6">
        <f t="shared" si="5"/>
        <v>0</v>
      </c>
      <c r="I34" s="6">
        <f t="shared" si="1"/>
        <v>0</v>
      </c>
      <c r="J34" s="6">
        <f t="shared" si="2"/>
        <v>0</v>
      </c>
      <c r="L34" s="8">
        <f t="shared" si="3"/>
        <v>-79</v>
      </c>
      <c r="N34" s="7">
        <f t="shared" si="4"/>
        <v>-2716250</v>
      </c>
    </row>
    <row r="35" spans="1:14" x14ac:dyDescent="0.25">
      <c r="H35" s="6">
        <f t="shared" si="5"/>
        <v>0</v>
      </c>
      <c r="I35" s="6">
        <f>G35*25</f>
        <v>0</v>
      </c>
      <c r="J35" s="6">
        <f t="shared" si="2"/>
        <v>0</v>
      </c>
      <c r="L35" s="8">
        <f t="shared" si="3"/>
        <v>-79</v>
      </c>
      <c r="N35" s="7">
        <f t="shared" si="4"/>
        <v>-2716250</v>
      </c>
    </row>
    <row r="36" spans="1:14" x14ac:dyDescent="0.25">
      <c r="H36" s="6">
        <f t="shared" si="5"/>
        <v>0</v>
      </c>
      <c r="I36" s="6">
        <f t="shared" si="1"/>
        <v>0</v>
      </c>
      <c r="J36" s="6">
        <f t="shared" si="2"/>
        <v>0</v>
      </c>
      <c r="L36" s="8">
        <f t="shared" si="3"/>
        <v>-79</v>
      </c>
      <c r="N36" s="7">
        <f t="shared" si="4"/>
        <v>-2716250</v>
      </c>
    </row>
    <row r="37" spans="1:14" x14ac:dyDescent="0.25">
      <c r="H37" s="6">
        <f t="shared" si="5"/>
        <v>0</v>
      </c>
      <c r="I37" s="6">
        <f t="shared" si="1"/>
        <v>0</v>
      </c>
      <c r="J37" s="6">
        <f t="shared" si="2"/>
        <v>0</v>
      </c>
      <c r="L37" s="8">
        <f t="shared" si="3"/>
        <v>-79</v>
      </c>
      <c r="N37" s="7">
        <f t="shared" si="4"/>
        <v>-2716250</v>
      </c>
    </row>
    <row r="38" spans="1:14" x14ac:dyDescent="0.25">
      <c r="H38" s="6">
        <f t="shared" si="5"/>
        <v>0</v>
      </c>
      <c r="I38" s="6">
        <f t="shared" si="1"/>
        <v>0</v>
      </c>
      <c r="J38" s="6">
        <f t="shared" si="2"/>
        <v>0</v>
      </c>
      <c r="N38" s="7">
        <f t="shared" si="4"/>
        <v>-2716250</v>
      </c>
    </row>
    <row r="39" spans="1:14" x14ac:dyDescent="0.25">
      <c r="H39" s="6">
        <f t="shared" si="5"/>
        <v>0</v>
      </c>
      <c r="I39" s="6">
        <f t="shared" si="1"/>
        <v>0</v>
      </c>
      <c r="J39" s="6">
        <f t="shared" si="2"/>
        <v>0</v>
      </c>
      <c r="N39" s="7">
        <f t="shared" si="4"/>
        <v>-2716250</v>
      </c>
    </row>
    <row r="40" spans="1:14" x14ac:dyDescent="0.25">
      <c r="H40" s="6">
        <f t="shared" si="5"/>
        <v>0</v>
      </c>
      <c r="I40" s="6">
        <f t="shared" si="1"/>
        <v>0</v>
      </c>
      <c r="J40" s="6">
        <f t="shared" si="2"/>
        <v>0</v>
      </c>
      <c r="N40" s="7">
        <f t="shared" si="4"/>
        <v>-2716250</v>
      </c>
    </row>
    <row r="41" spans="1:14" x14ac:dyDescent="0.25">
      <c r="H41" s="6">
        <f t="shared" si="5"/>
        <v>0</v>
      </c>
      <c r="I41" s="6">
        <f t="shared" si="1"/>
        <v>0</v>
      </c>
      <c r="N41" s="7">
        <f t="shared" si="4"/>
        <v>-2716250</v>
      </c>
    </row>
    <row r="42" spans="1:14" x14ac:dyDescent="0.25">
      <c r="H42" s="6">
        <f t="shared" si="5"/>
        <v>0</v>
      </c>
      <c r="I42" s="6">
        <f t="shared" si="1"/>
        <v>0</v>
      </c>
      <c r="N42" s="7">
        <f t="shared" si="4"/>
        <v>-2716250</v>
      </c>
    </row>
    <row r="43" spans="1:14" x14ac:dyDescent="0.25">
      <c r="H43" s="6">
        <f t="shared" si="5"/>
        <v>0</v>
      </c>
      <c r="I43" s="6">
        <f t="shared" si="1"/>
        <v>0</v>
      </c>
      <c r="N43" s="7">
        <f t="shared" si="4"/>
        <v>-2716250</v>
      </c>
    </row>
    <row r="44" spans="1:14" x14ac:dyDescent="0.25">
      <c r="H44" s="6">
        <f t="shared" si="5"/>
        <v>0</v>
      </c>
      <c r="N44" s="7">
        <f t="shared" si="4"/>
        <v>-2716250</v>
      </c>
    </row>
  </sheetData>
  <mergeCells count="3">
    <mergeCell ref="A1:N1"/>
    <mergeCell ref="B2:D2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ANGELO</vt:lpstr>
      <vt:lpstr>THEO</vt:lpstr>
      <vt:lpstr>MOUMINI</vt:lpstr>
      <vt:lpstr>MADY</vt:lpstr>
      <vt:lpstr>FRANCIS</vt:lpstr>
      <vt:lpstr>GAGNY</vt:lpstr>
      <vt:lpstr>DANIEL</vt:lpstr>
      <vt:lpstr>DRAMANE</vt:lpstr>
      <vt:lpstr>CHRISTOPHE</vt:lpstr>
      <vt:lpstr>LION</vt:lpstr>
      <vt:lpstr>OUSSENI</vt:lpstr>
      <vt:lpstr>ALEXIE</vt:lpstr>
      <vt:lpstr>SOULEY</vt:lpstr>
      <vt:lpstr>ERIC</vt:lpstr>
      <vt:lpstr>EMMA2</vt:lpstr>
      <vt:lpstr>EMMA</vt:lpstr>
      <vt:lpstr>DAO</vt:lpstr>
      <vt:lpstr>PERKOMA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apsarl</cp:lastModifiedBy>
  <cp:lastPrinted>2016-12-11T12:03:41Z</cp:lastPrinted>
  <dcterms:created xsi:type="dcterms:W3CDTF">2016-05-31T15:37:21Z</dcterms:created>
  <dcterms:modified xsi:type="dcterms:W3CDTF">2017-01-08T20:32:23Z</dcterms:modified>
</cp:coreProperties>
</file>