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75" windowHeight="12465" activeTab="1"/>
  </bookViews>
  <sheets>
    <sheet name="基金" sheetId="1" r:id="rId1"/>
    <sheet name="操作日志" sheetId="3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<sst xmlns="http://schemas.openxmlformats.org/spreadsheetml/2006/main" count="125" uniqueCount="83">
  <si>
    <t>代码</t>
  </si>
  <si>
    <t>名称</t>
  </si>
  <si>
    <t>类型</t>
  </si>
  <si>
    <t>1年夏普</t>
  </si>
  <si>
    <t>成本单价</t>
  </si>
  <si>
    <t>份额</t>
  </si>
  <si>
    <t>成本</t>
  </si>
  <si>
    <t>最新净值</t>
  </si>
  <si>
    <t>估值</t>
  </si>
  <si>
    <t>较昨日涨跌</t>
  </si>
  <si>
    <t>成本单价涨跌</t>
  </si>
  <si>
    <t>资产</t>
  </si>
  <si>
    <t>收益</t>
  </si>
  <si>
    <t>收益率</t>
  </si>
  <si>
    <t>买入时间</t>
  </si>
  <si>
    <t>持有天数</t>
  </si>
  <si>
    <t>操作策略</t>
  </si>
  <si>
    <t>卖出手续费</t>
  </si>
  <si>
    <t>161903</t>
  </si>
  <si>
    <t>万家行业优选混合(LOF)</t>
  </si>
  <si>
    <t>混合型</t>
  </si>
  <si>
    <t>择时加仓</t>
  </si>
  <si>
    <t>招商优质成长混合(LOF)</t>
  </si>
  <si>
    <t>择时转换</t>
  </si>
  <si>
    <t>001938</t>
  </si>
  <si>
    <t>中欧时代先锋股票A</t>
  </si>
  <si>
    <t>股票型</t>
  </si>
  <si>
    <t>001071</t>
  </si>
  <si>
    <t>华安媒体互联网混合</t>
  </si>
  <si>
    <t>006879</t>
  </si>
  <si>
    <t>华安智能生活混合</t>
  </si>
  <si>
    <t>160225</t>
  </si>
  <si>
    <t>国泰国证新能源汽车指数</t>
  </si>
  <si>
    <t>指数型</t>
  </si>
  <si>
    <t>择时逐步建仓</t>
  </si>
  <si>
    <t>007874</t>
  </si>
  <si>
    <t>华宝科技ETF联接C</t>
  </si>
  <si>
    <t>联接</t>
  </si>
  <si>
    <t>005312</t>
  </si>
  <si>
    <t>万家经济新动能混合C</t>
  </si>
  <si>
    <t>008087</t>
  </si>
  <si>
    <t>华夏中证5G通信主题ETF联接C</t>
  </si>
  <si>
    <t>005963</t>
  </si>
  <si>
    <t>宝盈人工智能股票C</t>
  </si>
  <si>
    <t>003511</t>
  </si>
  <si>
    <t>长盛可转债债券C</t>
  </si>
  <si>
    <t>债券型</t>
  </si>
  <si>
    <t>399001</t>
  </si>
  <si>
    <t>中海上证50指数增强</t>
  </si>
  <si>
    <t>找机会转出清仓</t>
  </si>
  <si>
    <t>110003</t>
  </si>
  <si>
    <t>易方达上证50指数A</t>
  </si>
  <si>
    <t>000083</t>
  </si>
  <si>
    <t>汇添富消费行业混合</t>
  </si>
  <si>
    <t>519778</t>
  </si>
  <si>
    <t>交银经济新动力混合</t>
  </si>
  <si>
    <t>择时建仓</t>
  </si>
  <si>
    <t>008507</t>
  </si>
  <si>
    <t>交银内核驱动混合</t>
  </si>
  <si>
    <t>008638</t>
  </si>
  <si>
    <t>广发科技创新混合</t>
  </si>
  <si>
    <t>000404</t>
  </si>
  <si>
    <t>易方达新兴成长灵活配置</t>
  </si>
  <si>
    <t>005918</t>
  </si>
  <si>
    <t>天弘沪深300ETF联接C</t>
  </si>
  <si>
    <t>270042</t>
  </si>
  <si>
    <t>广发纳斯达克100指数A</t>
  </si>
  <si>
    <t>QDII-指数</t>
  </si>
  <si>
    <t>定投</t>
  </si>
  <si>
    <t>161128</t>
  </si>
  <si>
    <t>易标普信息科技人民币</t>
  </si>
  <si>
    <t>基金数量</t>
  </si>
  <si>
    <t>总成本</t>
  </si>
  <si>
    <t>总收益</t>
  </si>
  <si>
    <t>已清仓基金</t>
  </si>
  <si>
    <t>国联安中证半导体ETF联接C</t>
  </si>
  <si>
    <t>已卖出清仓</t>
  </si>
  <si>
    <t>161028</t>
  </si>
  <si>
    <t>富国中征信能源汽车指数分级</t>
  </si>
  <si>
    <t>已卖出清仓，没赚到</t>
  </si>
  <si>
    <t>工银金融地产混合</t>
  </si>
  <si>
    <t>日期</t>
  </si>
  <si>
    <t>金额</t>
  </si>
</sst>
</file>

<file path=xl/styles.xml><?xml version="1.0" encoding="utf-8"?>
<styleSheet xmlns="http://schemas.openxmlformats.org/spreadsheetml/2006/main">
  <numFmts count="9">
    <numFmt numFmtId="176" formatCode="0_ "/>
    <numFmt numFmtId="177" formatCode="yyyy&quot;年&quot;m&quot;月&quot;d&quot;日&quot;;@"/>
    <numFmt numFmtId="178" formatCode="0.0000_ "/>
    <numFmt numFmtId="41" formatCode="_ * #,##0_ ;_ * \-#,##0_ ;_ * &quot;-&quot;_ ;_ @_ "/>
    <numFmt numFmtId="42" formatCode="_ &quot;￥&quot;* #,##0_ ;_ &quot;￥&quot;* \-#,##0_ ;_ &quot;￥&quot;* &quot;-&quot;_ ;_ @_ "/>
    <numFmt numFmtId="179" formatCode="0.00_ "/>
    <numFmt numFmtId="44" formatCode="_ &quot;￥&quot;* #,##0.00_ ;_ &quot;￥&quot;* \-#,##0.00_ ;_ &quot;￥&quot;* &quot;-&quot;??_ ;_ @_ "/>
    <numFmt numFmtId="7" formatCode="&quot;￥&quot;#,##0.00;&quot;￥&quot;\-#,##0.00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2"/>
      <color rgb="FF0066BB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2" fillId="38" borderId="0">
      <alignment vertical="center"/>
    </xf>
    <xf numFmtId="0" fontId="9" fillId="34" borderId="0">
      <alignment vertical="center"/>
    </xf>
    <xf numFmtId="0" fontId="12" fillId="21" borderId="0">
      <alignment vertical="center"/>
    </xf>
    <xf numFmtId="0" fontId="8" fillId="9" borderId="2">
      <alignment vertical="center"/>
    </xf>
    <xf numFmtId="0" fontId="9" fillId="25" borderId="0">
      <alignment vertical="center"/>
    </xf>
    <xf numFmtId="0" fontId="9" fillId="27" borderId="0">
      <alignment vertical="center"/>
    </xf>
    <xf numFmtId="44" fontId="0" fillId="0" borderId="0">
      <alignment vertical="center"/>
    </xf>
    <xf numFmtId="0" fontId="12" fillId="33" borderId="0">
      <alignment vertical="center"/>
    </xf>
    <xf numFmtId="9" fontId="0" fillId="0" borderId="0">
      <alignment vertical="center"/>
    </xf>
    <xf numFmtId="0" fontId="12" fillId="23" borderId="0">
      <alignment vertical="center"/>
    </xf>
    <xf numFmtId="0" fontId="12" fillId="22" borderId="0">
      <alignment vertical="center"/>
    </xf>
    <xf numFmtId="0" fontId="12" fillId="39" borderId="0">
      <alignment vertical="center"/>
    </xf>
    <xf numFmtId="0" fontId="12" fillId="36" borderId="0">
      <alignment vertical="center"/>
    </xf>
    <xf numFmtId="0" fontId="12" fillId="17" borderId="0">
      <alignment vertical="center"/>
    </xf>
    <xf numFmtId="0" fontId="22" fillId="18" borderId="2">
      <alignment vertical="center"/>
    </xf>
    <xf numFmtId="0" fontId="12" fillId="31" borderId="0">
      <alignment vertical="center"/>
    </xf>
    <xf numFmtId="0" fontId="13" fillId="14" borderId="0">
      <alignment vertical="center"/>
    </xf>
    <xf numFmtId="0" fontId="9" fillId="29" borderId="0">
      <alignment vertical="center"/>
    </xf>
    <xf numFmtId="0" fontId="18" fillId="20" borderId="0">
      <alignment vertical="center"/>
    </xf>
    <xf numFmtId="0" fontId="9" fillId="37" borderId="0">
      <alignment vertical="center"/>
    </xf>
    <xf numFmtId="0" fontId="23" fillId="0" borderId="8">
      <alignment vertical="center"/>
    </xf>
    <xf numFmtId="0" fontId="17" fillId="19" borderId="0">
      <alignment vertical="center"/>
    </xf>
    <xf numFmtId="0" fontId="21" fillId="24" borderId="7">
      <alignment vertical="center"/>
    </xf>
    <xf numFmtId="0" fontId="16" fillId="18" borderId="5">
      <alignment vertical="center"/>
    </xf>
    <xf numFmtId="0" fontId="15" fillId="0" borderId="3">
      <alignment vertical="center"/>
    </xf>
    <xf numFmtId="0" fontId="24" fillId="0" borderId="0">
      <alignment vertical="center"/>
    </xf>
    <xf numFmtId="0" fontId="9" fillId="16" borderId="0">
      <alignment vertical="center"/>
    </xf>
    <xf numFmtId="0" fontId="7" fillId="0" borderId="0">
      <alignment vertical="center"/>
    </xf>
    <xf numFmtId="42" fontId="0" fillId="0" borderId="0">
      <alignment vertical="center"/>
    </xf>
    <xf numFmtId="0" fontId="9" fillId="15" borderId="0">
      <alignment vertical="center"/>
    </xf>
    <xf numFmtId="43" fontId="0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9" fillId="10" borderId="0">
      <alignment vertical="center"/>
    </xf>
    <xf numFmtId="0" fontId="19" fillId="0" borderId="0">
      <alignment vertical="center"/>
    </xf>
    <xf numFmtId="0" fontId="12" fillId="13" borderId="0">
      <alignment vertical="center"/>
    </xf>
    <xf numFmtId="0" fontId="0" fillId="11" borderId="4">
      <alignment vertical="center"/>
    </xf>
    <xf numFmtId="0" fontId="9" fillId="26" borderId="0">
      <alignment vertical="center"/>
    </xf>
    <xf numFmtId="0" fontId="12" fillId="30" borderId="0">
      <alignment vertical="center"/>
    </xf>
    <xf numFmtId="0" fontId="9" fillId="12" borderId="0">
      <alignment vertical="center"/>
    </xf>
    <xf numFmtId="0" fontId="11" fillId="0" borderId="0">
      <alignment vertical="center"/>
    </xf>
    <xf numFmtId="41" fontId="0" fillId="0" borderId="0">
      <alignment vertical="center"/>
    </xf>
    <xf numFmtId="0" fontId="10" fillId="0" borderId="3">
      <alignment vertical="center"/>
    </xf>
    <xf numFmtId="0" fontId="9" fillId="32" borderId="0">
      <alignment vertical="center"/>
    </xf>
    <xf numFmtId="0" fontId="7" fillId="0" borderId="1">
      <alignment vertical="center"/>
    </xf>
    <xf numFmtId="0" fontId="12" fillId="28" borderId="0">
      <alignment vertical="center"/>
    </xf>
    <xf numFmtId="0" fontId="9" fillId="35" borderId="0">
      <alignment vertical="center"/>
    </xf>
    <xf numFmtId="0" fontId="20" fillId="0" borderId="6">
      <alignment vertical="center"/>
    </xf>
  </cellStyleXfs>
  <cellXfs count="44"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7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41" applyFont="1" applyAlignment="1">
      <alignment vertical="center"/>
    </xf>
    <xf numFmtId="49" fontId="0" fillId="2" borderId="0" xfId="0" applyNumberFormat="1" applyFill="1" applyAlignment="1">
      <alignment horizontal="left" vertical="center"/>
    </xf>
    <xf numFmtId="0" fontId="0" fillId="2" borderId="0" xfId="0" applyFill="1" applyAlignment="1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/>
    <xf numFmtId="49" fontId="3" fillId="3" borderId="0" xfId="0" applyNumberFormat="1" applyFont="1" applyFill="1" applyAlignment="1">
      <alignment horizontal="left" vertical="center"/>
    </xf>
    <xf numFmtId="0" fontId="3" fillId="3" borderId="0" xfId="0" applyFont="1" applyFill="1" applyAlignment="1">
      <alignment vertical="center"/>
    </xf>
    <xf numFmtId="178" fontId="3" fillId="3" borderId="0" xfId="0" applyNumberFormat="1" applyFont="1" applyFill="1" applyAlignment="1">
      <alignment vertical="center"/>
    </xf>
    <xf numFmtId="0" fontId="4" fillId="4" borderId="0" xfId="0" applyFont="1" applyFill="1" applyAlignment="1">
      <alignment vertical="center"/>
    </xf>
    <xf numFmtId="179" fontId="0" fillId="5" borderId="0" xfId="0" applyNumberFormat="1" applyFill="1" applyAlignment="1">
      <alignment vertical="center"/>
    </xf>
    <xf numFmtId="0" fontId="4" fillId="6" borderId="0" xfId="0" applyFont="1" applyFill="1" applyAlignment="1">
      <alignment vertical="center"/>
    </xf>
    <xf numFmtId="179" fontId="5" fillId="7" borderId="0" xfId="0" applyNumberFormat="1" applyFont="1" applyFill="1" applyAlignment="1">
      <alignment vertical="center"/>
    </xf>
    <xf numFmtId="179" fontId="0" fillId="0" borderId="0" xfId="0" applyNumberFormat="1" applyAlignment="1">
      <alignment vertical="center"/>
    </xf>
    <xf numFmtId="179" fontId="0" fillId="8" borderId="0" xfId="0" applyNumberFormat="1" applyFill="1" applyAlignment="1">
      <alignment vertical="center"/>
    </xf>
    <xf numFmtId="49" fontId="0" fillId="8" borderId="0" xfId="0" applyNumberFormat="1" applyFill="1" applyAlignment="1">
      <alignment horizontal="left" vertical="center"/>
    </xf>
    <xf numFmtId="0" fontId="0" fillId="8" borderId="0" xfId="0" applyFill="1" applyAlignment="1">
      <alignment vertical="center"/>
    </xf>
    <xf numFmtId="49" fontId="6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179" fontId="0" fillId="2" borderId="0" xfId="0" applyNumberFormat="1" applyFill="1" applyAlignment="1">
      <alignment vertical="center"/>
    </xf>
    <xf numFmtId="178" fontId="0" fillId="0" borderId="0" xfId="0" applyNumberFormat="1" applyAlignment="1">
      <alignment vertical="center"/>
    </xf>
    <xf numFmtId="178" fontId="3" fillId="3" borderId="0" xfId="0" applyNumberFormat="1" applyFont="1" applyFill="1" applyAlignment="1">
      <alignment horizontal="center" vertical="center"/>
    </xf>
    <xf numFmtId="10" fontId="0" fillId="0" borderId="0" xfId="0" applyNumberFormat="1" applyAlignment="1">
      <alignment vertical="center"/>
    </xf>
    <xf numFmtId="10" fontId="0" fillId="0" borderId="0" xfId="9" applyNumberFormat="1" applyAlignment="1">
      <alignment vertical="center"/>
    </xf>
    <xf numFmtId="0" fontId="4" fillId="0" borderId="0" xfId="0" applyFont="1" applyAlignment="1">
      <alignment vertical="center"/>
    </xf>
    <xf numFmtId="10" fontId="4" fillId="0" borderId="0" xfId="0" applyNumberFormat="1" applyFont="1" applyAlignment="1">
      <alignment vertical="center"/>
    </xf>
    <xf numFmtId="10" fontId="0" fillId="2" borderId="0" xfId="0" applyNumberFormat="1" applyFill="1" applyAlignment="1">
      <alignment vertical="center"/>
    </xf>
    <xf numFmtId="10" fontId="4" fillId="2" borderId="0" xfId="0" applyNumberFormat="1" applyFont="1" applyFill="1" applyAlignment="1">
      <alignment vertical="center"/>
    </xf>
    <xf numFmtId="177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176" fontId="0" fillId="2" borderId="0" xfId="0" applyNumberFormat="1" applyFill="1" applyAlignment="1">
      <alignment vertical="center"/>
    </xf>
    <xf numFmtId="177" fontId="0" fillId="0" borderId="0" xfId="0" applyNumberFormat="1" applyAlignment="1">
      <alignment horizontal="left" vertical="center"/>
    </xf>
    <xf numFmtId="176" fontId="0" fillId="0" borderId="0" xfId="0" applyNumberFormat="1" applyAlignment="1">
      <alignment vertical="center"/>
    </xf>
    <xf numFmtId="177" fontId="0" fillId="2" borderId="0" xfId="0" applyNumberFormat="1" applyFill="1" applyAlignment="1">
      <alignment horizontal="right" vertical="center"/>
    </xf>
    <xf numFmtId="176" fontId="0" fillId="2" borderId="0" xfId="0" applyNumberFormat="1" applyFill="1" applyAlignment="1">
      <alignment horizontal="center" vertical="center"/>
    </xf>
    <xf numFmtId="179" fontId="4" fillId="0" borderId="0" xfId="0" applyNumberFormat="1" applyFont="1" applyAlignment="1">
      <alignment vertical="center"/>
    </xf>
    <xf numFmtId="14" fontId="0" fillId="2" borderId="0" xfId="0" applyNumberFormat="1" applyFill="1" applyAlignment="1">
      <alignment vertical="center"/>
    </xf>
    <xf numFmtId="179" fontId="4" fillId="2" borderId="0" xfId="0" applyNumberFormat="1" applyFont="1" applyFill="1" applyAlignment="1">
      <alignment vertical="center"/>
    </xf>
    <xf numFmtId="49" fontId="0" fillId="0" borderId="0" xfId="0" applyNumberFormat="1" applyAlignment="1" quotePrefix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ont>
        <b val="1"/>
        <color theme="9"/>
      </font>
    </dxf>
    <dxf>
      <font>
        <strike val="1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peng/.local/share/Kingsoft/WPS Cloud Files/userdata/qing/filecache/debug lifeCloud files/&#29702;&#3613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基金"/>
      <sheetName val="需要经常操作的"/>
      <sheetName val="字典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fund.eastmoney.com/000404.html" TargetMode="External"/><Relationship Id="rId1" Type="http://schemas.openxmlformats.org/officeDocument/2006/relationships/hyperlink" Target="http://fund.eastmoney.com/005963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fund.eastmoney.com/000404.html" TargetMode="External"/><Relationship Id="rId1" Type="http://schemas.openxmlformats.org/officeDocument/2006/relationships/hyperlink" Target="http://fund.eastmoney.com/00596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3"/>
  <sheetViews>
    <sheetView workbookViewId="0">
      <selection activeCell="A10" sqref="A10:B10"/>
    </sheetView>
  </sheetViews>
  <sheetFormatPr defaultColWidth="9" defaultRowHeight="13.5"/>
  <cols>
    <col min="1" max="1" width="8.875" style="9" customWidth="1"/>
    <col min="2" max="2" width="28.5" style="9" customWidth="1"/>
    <col min="5" max="5" width="9.875" style="9" customWidth="1"/>
    <col min="6" max="6" width="9.375" style="9" customWidth="1"/>
    <col min="7" max="7" width="10.375" style="9" customWidth="1"/>
    <col min="8" max="10" width="9.875" style="9" customWidth="1"/>
    <col min="11" max="11" width="16" style="9" customWidth="1"/>
    <col min="12" max="13" width="9.375" style="9" customWidth="1"/>
    <col min="14" max="14" width="11.25" style="9" customWidth="1"/>
    <col min="15" max="15" width="15.625" style="9" customWidth="1"/>
    <col min="17" max="17" width="19.125" style="9" customWidth="1"/>
    <col min="18" max="18" width="9.375" style="9" customWidth="1"/>
    <col min="19" max="19" width="19.125" style="9" customWidth="1"/>
    <col min="20" max="20" width="12" style="9" customWidth="1"/>
  </cols>
  <sheetData>
    <row r="1" spans="1:20">
      <c r="A1" s="10" t="s">
        <v>0</v>
      </c>
      <c r="B1" s="11" t="s">
        <v>1</v>
      </c>
      <c r="C1" s="11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25" t="s">
        <v>8</v>
      </c>
      <c r="J1" s="25" t="s">
        <v>9</v>
      </c>
      <c r="K1" s="25" t="s">
        <v>10</v>
      </c>
      <c r="L1" s="12" t="s">
        <v>11</v>
      </c>
      <c r="M1" s="12" t="s">
        <v>12</v>
      </c>
      <c r="N1" s="11" t="s">
        <v>13</v>
      </c>
      <c r="O1" s="11" t="s">
        <v>14</v>
      </c>
      <c r="P1" s="11" t="s">
        <v>15</v>
      </c>
      <c r="Q1" s="12" t="s">
        <v>16</v>
      </c>
      <c r="R1" s="11"/>
      <c r="S1" s="11" t="s">
        <v>12</v>
      </c>
      <c r="T1" s="11" t="s">
        <v>17</v>
      </c>
    </row>
    <row r="2" spans="1:20">
      <c r="A2" s="8" t="s">
        <v>18</v>
      </c>
      <c r="B2" s="13" t="s">
        <v>19</v>
      </c>
      <c r="C2" t="s">
        <v>20</v>
      </c>
      <c r="D2" s="14">
        <v>0.45</v>
      </c>
      <c r="E2">
        <v>1.2457</v>
      </c>
      <c r="F2" s="17">
        <v>6391.45</v>
      </c>
      <c r="G2" s="17">
        <f t="shared" ref="G2:G8" si="0">E2*F2</f>
        <v>7961.829265</v>
      </c>
      <c r="H2">
        <v>1.7179</v>
      </c>
      <c r="I2">
        <v>1.658</v>
      </c>
      <c r="J2" s="26">
        <v>-0.0349</v>
      </c>
      <c r="K2" s="27">
        <f t="shared" ref="K2:K22" si="1">(I2-E2)/E2</f>
        <v>0.330978566267962</v>
      </c>
      <c r="L2" s="17">
        <f t="shared" ref="L2:L22" si="2">H2*F2</f>
        <v>10979.871955</v>
      </c>
      <c r="M2" s="17">
        <f t="shared" ref="M2:M22" si="3">L2-G2</f>
        <v>3018.04269</v>
      </c>
      <c r="N2" s="26">
        <f t="shared" ref="N2:N22" si="4">M2/G2</f>
        <v>0.379063980091515</v>
      </c>
      <c r="O2" s="32">
        <v>43822</v>
      </c>
      <c r="P2" s="33">
        <f ca="1" t="shared" ref="P2:P22" si="5">TODAY()-O2</f>
        <v>77</v>
      </c>
      <c r="Q2" s="17" t="s">
        <v>21</v>
      </c>
      <c r="R2"/>
      <c r="S2"/>
      <c r="T2"/>
    </row>
    <row r="3" spans="1:20">
      <c r="A3" s="8">
        <v>161706</v>
      </c>
      <c r="B3" s="15" t="s">
        <v>22</v>
      </c>
      <c r="C3" t="s">
        <v>20</v>
      </c>
      <c r="D3" s="16">
        <v>0.36</v>
      </c>
      <c r="E3">
        <v>1.6753</v>
      </c>
      <c r="F3" s="17">
        <v>5109.2</v>
      </c>
      <c r="G3" s="17">
        <f t="shared" si="0"/>
        <v>8559.44276</v>
      </c>
      <c r="H3">
        <v>2.0828</v>
      </c>
      <c r="I3">
        <v>2.0016</v>
      </c>
      <c r="J3" s="26">
        <v>-0.039</v>
      </c>
      <c r="K3" s="27">
        <f t="shared" si="1"/>
        <v>0.194771085775682</v>
      </c>
      <c r="L3" s="17">
        <f t="shared" si="2"/>
        <v>10641.44176</v>
      </c>
      <c r="M3" s="17">
        <f t="shared" si="3"/>
        <v>2081.999</v>
      </c>
      <c r="N3" s="26">
        <f t="shared" si="4"/>
        <v>0.243240016713425</v>
      </c>
      <c r="O3" s="32">
        <v>43818</v>
      </c>
      <c r="P3" s="33">
        <f ca="1" t="shared" si="5"/>
        <v>81</v>
      </c>
      <c r="Q3" s="41" t="s">
        <v>23</v>
      </c>
      <c r="R3"/>
      <c r="S3"/>
      <c r="T3"/>
    </row>
    <row r="4" spans="1:20">
      <c r="A4" s="8" t="s">
        <v>24</v>
      </c>
      <c r="B4" s="15" t="s">
        <v>25</v>
      </c>
      <c r="C4" t="s">
        <v>26</v>
      </c>
      <c r="D4" s="16">
        <v>0.38</v>
      </c>
      <c r="E4">
        <v>1.5811</v>
      </c>
      <c r="F4" s="17">
        <v>7020.69</v>
      </c>
      <c r="G4" s="17">
        <f t="shared" si="0"/>
        <v>11100.412959</v>
      </c>
      <c r="H4">
        <v>1.7565</v>
      </c>
      <c r="I4">
        <v>1.7024</v>
      </c>
      <c r="J4" s="26">
        <v>-0.0308</v>
      </c>
      <c r="K4" s="27">
        <f t="shared" si="1"/>
        <v>0.0767187401176396</v>
      </c>
      <c r="L4" s="17">
        <f t="shared" si="2"/>
        <v>12331.841985</v>
      </c>
      <c r="M4" s="17">
        <f t="shared" si="3"/>
        <v>1231.429026</v>
      </c>
      <c r="N4" s="26">
        <f t="shared" si="4"/>
        <v>0.11093542470432</v>
      </c>
      <c r="O4" s="32">
        <v>43818</v>
      </c>
      <c r="P4" s="33">
        <f ca="1" t="shared" si="5"/>
        <v>81</v>
      </c>
      <c r="Q4" s="41" t="s">
        <v>23</v>
      </c>
      <c r="R4"/>
      <c r="S4"/>
      <c r="T4"/>
    </row>
    <row r="5" spans="1:20">
      <c r="A5" s="8" t="s">
        <v>27</v>
      </c>
      <c r="B5" s="13" t="s">
        <v>28</v>
      </c>
      <c r="C5" t="s">
        <v>20</v>
      </c>
      <c r="D5" s="14">
        <v>0.4</v>
      </c>
      <c r="E5">
        <v>1.9674</v>
      </c>
      <c r="F5" s="17">
        <v>5388.05</v>
      </c>
      <c r="G5" s="17">
        <f t="shared" si="0"/>
        <v>10600.44957</v>
      </c>
      <c r="H5">
        <v>2.184</v>
      </c>
      <c r="I5">
        <v>2.1317</v>
      </c>
      <c r="J5" s="26">
        <v>-0.024</v>
      </c>
      <c r="K5" s="27">
        <f t="shared" si="1"/>
        <v>0.0835112330995222</v>
      </c>
      <c r="L5" s="17">
        <f t="shared" si="2"/>
        <v>11767.5012</v>
      </c>
      <c r="M5" s="17">
        <f t="shared" si="3"/>
        <v>1167.05163</v>
      </c>
      <c r="N5" s="26">
        <f t="shared" si="4"/>
        <v>0.110094541018603</v>
      </c>
      <c r="O5" s="32">
        <v>43818</v>
      </c>
      <c r="P5" s="33">
        <f ca="1" t="shared" si="5"/>
        <v>81</v>
      </c>
      <c r="Q5" s="17" t="s">
        <v>21</v>
      </c>
      <c r="R5"/>
      <c r="S5"/>
      <c r="T5"/>
    </row>
    <row r="6" spans="1:20">
      <c r="A6" s="8" t="s">
        <v>29</v>
      </c>
      <c r="B6" t="s">
        <v>30</v>
      </c>
      <c r="C6" t="s">
        <v>20</v>
      </c>
      <c r="D6" s="17">
        <v>0</v>
      </c>
      <c r="E6">
        <v>1.5817</v>
      </c>
      <c r="F6" s="17">
        <v>6701.72</v>
      </c>
      <c r="G6" s="17">
        <f t="shared" si="0"/>
        <v>10600.110524</v>
      </c>
      <c r="H6">
        <v>1.755</v>
      </c>
      <c r="I6">
        <v>1.713</v>
      </c>
      <c r="J6" s="26">
        <v>-0.0239</v>
      </c>
      <c r="K6" s="27">
        <f t="shared" si="1"/>
        <v>0.083011949168616</v>
      </c>
      <c r="L6" s="17">
        <f t="shared" si="2"/>
        <v>11761.5186</v>
      </c>
      <c r="M6" s="17">
        <f t="shared" si="3"/>
        <v>1161.408076</v>
      </c>
      <c r="N6" s="26">
        <f t="shared" si="4"/>
        <v>0.109565657204274</v>
      </c>
      <c r="O6" s="32">
        <v>43818</v>
      </c>
      <c r="P6" s="33">
        <f ca="1" t="shared" si="5"/>
        <v>81</v>
      </c>
      <c r="Q6" s="17" t="s">
        <v>21</v>
      </c>
      <c r="R6"/>
      <c r="S6"/>
      <c r="T6"/>
    </row>
    <row r="7" spans="1:20">
      <c r="A7" s="8" t="s">
        <v>31</v>
      </c>
      <c r="B7" t="s">
        <v>32</v>
      </c>
      <c r="C7" t="s">
        <v>33</v>
      </c>
      <c r="D7" s="18">
        <v>0.21</v>
      </c>
      <c r="E7">
        <v>0.9862</v>
      </c>
      <c r="F7" s="17">
        <v>12372.63</v>
      </c>
      <c r="G7" s="17">
        <f t="shared" si="0"/>
        <v>12201.887706</v>
      </c>
      <c r="H7">
        <v>1.0419</v>
      </c>
      <c r="I7">
        <v>0.9964</v>
      </c>
      <c r="J7" s="26">
        <v>-0.0437</v>
      </c>
      <c r="K7" s="27">
        <f t="shared" si="1"/>
        <v>0.0103427296694382</v>
      </c>
      <c r="L7" s="17">
        <f t="shared" si="2"/>
        <v>12891.043197</v>
      </c>
      <c r="M7" s="17">
        <f t="shared" si="3"/>
        <v>689.155491</v>
      </c>
      <c r="N7" s="26">
        <f t="shared" si="4"/>
        <v>0.0564794159399716</v>
      </c>
      <c r="O7" s="32">
        <v>43843</v>
      </c>
      <c r="P7" s="33">
        <f ca="1" t="shared" si="5"/>
        <v>56</v>
      </c>
      <c r="Q7" s="17" t="s">
        <v>34</v>
      </c>
      <c r="R7"/>
      <c r="S7"/>
      <c r="T7"/>
    </row>
    <row r="8" spans="1:20">
      <c r="A8" s="8" t="s">
        <v>35</v>
      </c>
      <c r="B8" t="s">
        <v>36</v>
      </c>
      <c r="C8" t="s">
        <v>37</v>
      </c>
      <c r="D8" s="17">
        <v>0</v>
      </c>
      <c r="E8">
        <v>1.2629</v>
      </c>
      <c r="F8" s="17">
        <v>5217.33</v>
      </c>
      <c r="G8" s="17">
        <f t="shared" si="0"/>
        <v>6588.966057</v>
      </c>
      <c r="H8">
        <v>1.3372</v>
      </c>
      <c r="I8">
        <v>1.2841</v>
      </c>
      <c r="J8" s="26">
        <v>-0.0397</v>
      </c>
      <c r="K8" s="27">
        <f t="shared" si="1"/>
        <v>0.0167867606302954</v>
      </c>
      <c r="L8" s="17">
        <f t="shared" si="2"/>
        <v>6976.613676</v>
      </c>
      <c r="M8" s="17">
        <f t="shared" si="3"/>
        <v>387.647619</v>
      </c>
      <c r="N8" s="26">
        <f t="shared" si="4"/>
        <v>0.0588328450391956</v>
      </c>
      <c r="O8" s="32">
        <v>43841</v>
      </c>
      <c r="P8" s="33">
        <f ca="1" t="shared" si="5"/>
        <v>58</v>
      </c>
      <c r="Q8" s="17" t="s">
        <v>34</v>
      </c>
      <c r="R8"/>
      <c r="S8"/>
      <c r="T8"/>
    </row>
    <row r="9" spans="1:20">
      <c r="A9" s="3" t="s">
        <v>38</v>
      </c>
      <c r="B9" t="s">
        <v>39</v>
      </c>
      <c r="C9" t="s">
        <v>20</v>
      </c>
      <c r="D9">
        <v>0.26</v>
      </c>
      <c r="E9">
        <v>1.9208</v>
      </c>
      <c r="F9" s="17">
        <v>5101.79</v>
      </c>
      <c r="G9" s="17">
        <f>F9*E9</f>
        <v>9799.518232</v>
      </c>
      <c r="H9">
        <v>1.8674</v>
      </c>
      <c r="I9" s="28">
        <v>1.7702</v>
      </c>
      <c r="J9" s="29">
        <v>-0.052</v>
      </c>
      <c r="K9" s="27">
        <f t="shared" si="1"/>
        <v>-0.0784048313202833</v>
      </c>
      <c r="L9" s="17">
        <f t="shared" si="2"/>
        <v>9527.082646</v>
      </c>
      <c r="M9" s="17">
        <f t="shared" si="3"/>
        <v>-272.435586000001</v>
      </c>
      <c r="N9" s="26">
        <f t="shared" si="4"/>
        <v>-0.0278009162848814</v>
      </c>
      <c r="O9" s="32">
        <v>43878</v>
      </c>
      <c r="P9" s="34">
        <f ca="1" t="shared" si="5"/>
        <v>21</v>
      </c>
      <c r="Q9"/>
      <c r="R9"/>
      <c r="S9"/>
      <c r="T9"/>
    </row>
    <row r="10" spans="1:20">
      <c r="A10" s="8" t="s">
        <v>40</v>
      </c>
      <c r="B10" t="s">
        <v>41</v>
      </c>
      <c r="C10" t="s">
        <v>37</v>
      </c>
      <c r="D10" s="17">
        <v>0</v>
      </c>
      <c r="E10">
        <v>1.2232</v>
      </c>
      <c r="F10" s="17">
        <v>989.21</v>
      </c>
      <c r="G10" s="17">
        <f>F10*E10</f>
        <v>1210.001672</v>
      </c>
      <c r="H10">
        <v>1.215</v>
      </c>
      <c r="I10" s="28">
        <v>1.1728</v>
      </c>
      <c r="J10" s="29">
        <v>-0.0348</v>
      </c>
      <c r="K10" s="27">
        <f t="shared" si="1"/>
        <v>-0.0412034009156311</v>
      </c>
      <c r="L10" s="17">
        <f t="shared" si="2"/>
        <v>1201.89015</v>
      </c>
      <c r="M10" s="17">
        <f t="shared" si="3"/>
        <v>-8.11152199999992</v>
      </c>
      <c r="N10" s="26">
        <f t="shared" si="4"/>
        <v>-0.00670372792674945</v>
      </c>
      <c r="O10" s="32">
        <v>43894</v>
      </c>
      <c r="P10" s="34">
        <f ca="1" t="shared" si="5"/>
        <v>5</v>
      </c>
      <c r="Q10" s="41"/>
      <c r="R10"/>
      <c r="S10"/>
      <c r="T10"/>
    </row>
    <row r="11" ht="15.75" customHeight="1" spans="1:20">
      <c r="A11" s="3" t="s">
        <v>42</v>
      </c>
      <c r="B11" s="4" t="s">
        <v>43</v>
      </c>
      <c r="C11" t="s">
        <v>26</v>
      </c>
      <c r="D11">
        <v>0.35</v>
      </c>
      <c r="E11">
        <v>2.0811</v>
      </c>
      <c r="F11" s="17">
        <v>1922.14</v>
      </c>
      <c r="G11" s="17">
        <f>F11*E11</f>
        <v>4000.165554</v>
      </c>
      <c r="H11">
        <v>2.0464</v>
      </c>
      <c r="I11" s="28">
        <v>1.9553</v>
      </c>
      <c r="J11" s="29">
        <v>-0.0445</v>
      </c>
      <c r="K11" s="27">
        <f t="shared" si="1"/>
        <v>-0.0604488011147951</v>
      </c>
      <c r="L11" s="17">
        <f t="shared" si="2"/>
        <v>3933.467296</v>
      </c>
      <c r="M11" s="17">
        <f t="shared" si="3"/>
        <v>-66.6982579999999</v>
      </c>
      <c r="N11" s="26">
        <f t="shared" si="4"/>
        <v>-0.0166738743933496</v>
      </c>
      <c r="O11" s="32">
        <v>43887</v>
      </c>
      <c r="P11" s="34">
        <f ca="1" t="shared" si="5"/>
        <v>12</v>
      </c>
      <c r="Q11"/>
      <c r="R11"/>
      <c r="S11"/>
      <c r="T11"/>
    </row>
    <row r="12" spans="1:20">
      <c r="A12" s="8" t="s">
        <v>44</v>
      </c>
      <c r="B12" t="s">
        <v>45</v>
      </c>
      <c r="C12" t="s">
        <v>46</v>
      </c>
      <c r="D12" s="18">
        <v>0.28</v>
      </c>
      <c r="E12">
        <v>1.2202</v>
      </c>
      <c r="F12" s="17">
        <v>4002</v>
      </c>
      <c r="G12" s="17">
        <f t="shared" ref="G12:G18" si="6">E12*F12</f>
        <v>4883.2404</v>
      </c>
      <c r="H12">
        <v>1.318</v>
      </c>
      <c r="I12">
        <v>1.2903</v>
      </c>
      <c r="J12" s="26">
        <v>-0.021</v>
      </c>
      <c r="K12" s="27">
        <f t="shared" si="1"/>
        <v>0.0574495984264875</v>
      </c>
      <c r="L12" s="17">
        <f t="shared" si="2"/>
        <v>5274.636</v>
      </c>
      <c r="M12" s="17">
        <f t="shared" si="3"/>
        <v>391.395600000001</v>
      </c>
      <c r="N12" s="26">
        <f t="shared" si="4"/>
        <v>0.0801507949516474</v>
      </c>
      <c r="O12" s="32">
        <v>43838</v>
      </c>
      <c r="P12" s="33">
        <f ca="1" t="shared" si="5"/>
        <v>61</v>
      </c>
      <c r="Q12" s="17" t="s">
        <v>34</v>
      </c>
      <c r="R12"/>
      <c r="S12"/>
      <c r="T12"/>
    </row>
    <row r="13" spans="1:20">
      <c r="A13" s="8" t="s">
        <v>47</v>
      </c>
      <c r="B13" t="s">
        <v>48</v>
      </c>
      <c r="C13" t="s">
        <v>33</v>
      </c>
      <c r="D13" s="18">
        <v>0.17</v>
      </c>
      <c r="E13">
        <v>1.3539</v>
      </c>
      <c r="F13" s="17">
        <v>5871.94</v>
      </c>
      <c r="G13" s="17">
        <f t="shared" si="6"/>
        <v>7950.019566</v>
      </c>
      <c r="H13">
        <v>1.389</v>
      </c>
      <c r="I13" s="28">
        <v>1.3511</v>
      </c>
      <c r="J13" s="26">
        <v>-0.0273</v>
      </c>
      <c r="K13" s="27">
        <f t="shared" si="1"/>
        <v>-0.00206809956422198</v>
      </c>
      <c r="L13" s="17">
        <f t="shared" si="2"/>
        <v>8156.12466</v>
      </c>
      <c r="M13" s="17">
        <f t="shared" si="3"/>
        <v>206.105094</v>
      </c>
      <c r="N13" s="26">
        <f t="shared" si="4"/>
        <v>0.0259251052514956</v>
      </c>
      <c r="O13" s="32">
        <v>43834</v>
      </c>
      <c r="P13" s="33">
        <f ca="1" t="shared" si="5"/>
        <v>65</v>
      </c>
      <c r="Q13" s="41" t="s">
        <v>49</v>
      </c>
      <c r="R13"/>
      <c r="S13"/>
      <c r="T13"/>
    </row>
    <row r="14" spans="1:20">
      <c r="A14" s="8" t="s">
        <v>50</v>
      </c>
      <c r="B14" t="s">
        <v>51</v>
      </c>
      <c r="C14" t="s">
        <v>33</v>
      </c>
      <c r="D14" s="18">
        <v>0.25</v>
      </c>
      <c r="E14">
        <v>1.7618</v>
      </c>
      <c r="F14" s="17">
        <v>1305.5</v>
      </c>
      <c r="G14" s="17">
        <f t="shared" si="6"/>
        <v>2300.0299</v>
      </c>
      <c r="H14">
        <v>1.7892</v>
      </c>
      <c r="I14" s="28">
        <v>1.7413</v>
      </c>
      <c r="J14" s="26">
        <v>-0.0268</v>
      </c>
      <c r="K14" s="27">
        <f t="shared" si="1"/>
        <v>-0.0116358269951186</v>
      </c>
      <c r="L14" s="17">
        <f t="shared" si="2"/>
        <v>2335.8006</v>
      </c>
      <c r="M14" s="17">
        <f t="shared" si="3"/>
        <v>35.7707</v>
      </c>
      <c r="N14" s="26">
        <f t="shared" si="4"/>
        <v>0.0155522760812805</v>
      </c>
      <c r="O14" s="32">
        <v>43837</v>
      </c>
      <c r="P14" s="33">
        <f ca="1" t="shared" si="5"/>
        <v>62</v>
      </c>
      <c r="Q14" s="41" t="s">
        <v>49</v>
      </c>
      <c r="R14"/>
      <c r="S14"/>
      <c r="T14"/>
    </row>
    <row r="15" spans="1:20">
      <c r="A15" s="8" t="s">
        <v>52</v>
      </c>
      <c r="B15" s="13" t="s">
        <v>53</v>
      </c>
      <c r="C15" t="s">
        <v>20</v>
      </c>
      <c r="D15" s="16">
        <v>0.36</v>
      </c>
      <c r="E15">
        <v>4.6851</v>
      </c>
      <c r="F15" s="17">
        <v>1227.32</v>
      </c>
      <c r="G15" s="17">
        <f t="shared" si="6"/>
        <v>5750.116932</v>
      </c>
      <c r="H15">
        <v>4.957</v>
      </c>
      <c r="I15">
        <v>4.8241</v>
      </c>
      <c r="J15" s="26">
        <v>-0.0268</v>
      </c>
      <c r="K15" s="27">
        <f t="shared" si="1"/>
        <v>0.0296685236174253</v>
      </c>
      <c r="L15" s="17">
        <f t="shared" si="2"/>
        <v>6083.82524</v>
      </c>
      <c r="M15" s="17">
        <f t="shared" si="3"/>
        <v>333.708307999999</v>
      </c>
      <c r="N15" s="26">
        <f t="shared" si="4"/>
        <v>0.0580350472775393</v>
      </c>
      <c r="O15" s="32">
        <v>43831</v>
      </c>
      <c r="P15" s="33">
        <f ca="1" t="shared" si="5"/>
        <v>68</v>
      </c>
      <c r="Q15" s="17" t="s">
        <v>34</v>
      </c>
      <c r="R15"/>
      <c r="S15"/>
      <c r="T15"/>
    </row>
    <row r="16" spans="1:20">
      <c r="A16" s="8" t="s">
        <v>54</v>
      </c>
      <c r="B16" s="13" t="s">
        <v>55</v>
      </c>
      <c r="C16" t="s">
        <v>20</v>
      </c>
      <c r="D16" s="14">
        <v>0.45</v>
      </c>
      <c r="E16">
        <v>2.0642</v>
      </c>
      <c r="F16" s="17">
        <v>290.67</v>
      </c>
      <c r="G16" s="17">
        <f t="shared" si="6"/>
        <v>600.001014</v>
      </c>
      <c r="H16">
        <v>2.3665</v>
      </c>
      <c r="I16">
        <v>2.2872</v>
      </c>
      <c r="J16" s="26">
        <v>-0.0335</v>
      </c>
      <c r="K16" s="27">
        <f t="shared" si="1"/>
        <v>0.108032167425637</v>
      </c>
      <c r="L16" s="17">
        <f t="shared" si="2"/>
        <v>687.870555</v>
      </c>
      <c r="M16" s="17">
        <f t="shared" si="3"/>
        <v>87.8695409999999</v>
      </c>
      <c r="N16" s="26">
        <f t="shared" si="4"/>
        <v>0.146448987501211</v>
      </c>
      <c r="O16" s="32">
        <v>43838</v>
      </c>
      <c r="P16" s="33">
        <f ca="1" t="shared" si="5"/>
        <v>61</v>
      </c>
      <c r="Q16" s="17" t="s">
        <v>56</v>
      </c>
      <c r="R16"/>
      <c r="S16"/>
      <c r="T16"/>
    </row>
    <row r="17" spans="1:20">
      <c r="A17" s="8" t="s">
        <v>57</v>
      </c>
      <c r="B17" t="s">
        <v>58</v>
      </c>
      <c r="C17" t="s">
        <v>20</v>
      </c>
      <c r="D17" s="17">
        <v>0</v>
      </c>
      <c r="E17">
        <v>1.0535</v>
      </c>
      <c r="F17" s="17">
        <v>1909.04</v>
      </c>
      <c r="G17" s="17">
        <f t="shared" si="6"/>
        <v>2011.17364</v>
      </c>
      <c r="H17">
        <v>1.0498</v>
      </c>
      <c r="I17" s="28">
        <v>1.0436</v>
      </c>
      <c r="J17" s="26">
        <v>-0.0059</v>
      </c>
      <c r="K17" s="27">
        <f t="shared" si="1"/>
        <v>-0.00939724727100144</v>
      </c>
      <c r="L17" s="17">
        <f t="shared" si="2"/>
        <v>2004.110192</v>
      </c>
      <c r="M17" s="17">
        <f t="shared" si="3"/>
        <v>-7.06344800000011</v>
      </c>
      <c r="N17" s="26">
        <f t="shared" si="4"/>
        <v>-0.00351210251542483</v>
      </c>
      <c r="O17" s="32">
        <v>43838</v>
      </c>
      <c r="P17" s="33">
        <f ca="1" t="shared" si="5"/>
        <v>61</v>
      </c>
      <c r="Q17" s="17" t="s">
        <v>34</v>
      </c>
      <c r="R17"/>
      <c r="S17"/>
      <c r="T17"/>
    </row>
    <row r="18" spans="1:20">
      <c r="A18" s="44" t="s">
        <v>59</v>
      </c>
      <c r="B18" t="s">
        <v>60</v>
      </c>
      <c r="C18" t="s">
        <v>20</v>
      </c>
      <c r="D18" s="17">
        <v>0</v>
      </c>
      <c r="E18">
        <v>1.0013</v>
      </c>
      <c r="F18" s="17">
        <v>329.41</v>
      </c>
      <c r="G18" s="17">
        <f t="shared" si="6"/>
        <v>329.838233</v>
      </c>
      <c r="H18">
        <v>1.1308</v>
      </c>
      <c r="I18">
        <v>1.1052</v>
      </c>
      <c r="J18" s="26">
        <v>-0.0227</v>
      </c>
      <c r="K18" s="27">
        <f t="shared" si="1"/>
        <v>0.103765105363028</v>
      </c>
      <c r="L18" s="17">
        <f t="shared" si="2"/>
        <v>372.496828</v>
      </c>
      <c r="M18" s="17">
        <f t="shared" si="3"/>
        <v>42.658595</v>
      </c>
      <c r="N18" s="26">
        <f t="shared" si="4"/>
        <v>0.129331868570858</v>
      </c>
      <c r="O18" s="32">
        <v>43819</v>
      </c>
      <c r="P18" s="33">
        <f ca="1" t="shared" si="5"/>
        <v>80</v>
      </c>
      <c r="Q18" s="17" t="s">
        <v>21</v>
      </c>
      <c r="R18"/>
      <c r="S18"/>
      <c r="T18"/>
    </row>
    <row r="19" spans="1:20">
      <c r="A19" s="3" t="s">
        <v>61</v>
      </c>
      <c r="B19" s="5" t="s">
        <v>62</v>
      </c>
      <c r="C19" t="s">
        <v>20</v>
      </c>
      <c r="D19">
        <v>0.41</v>
      </c>
      <c r="E19">
        <v>3.5568</v>
      </c>
      <c r="F19" s="17">
        <v>1851.81</v>
      </c>
      <c r="G19" s="17">
        <f>F19*E19</f>
        <v>6586.517808</v>
      </c>
      <c r="H19">
        <v>3.523</v>
      </c>
      <c r="I19" s="28">
        <v>3.392</v>
      </c>
      <c r="J19" s="29">
        <v>-0.0372</v>
      </c>
      <c r="K19" s="27">
        <f t="shared" si="1"/>
        <v>-0.0463337831758885</v>
      </c>
      <c r="L19" s="17">
        <f t="shared" si="2"/>
        <v>6523.92663</v>
      </c>
      <c r="M19" s="17">
        <f t="shared" si="3"/>
        <v>-62.5911779999997</v>
      </c>
      <c r="N19" s="26">
        <f t="shared" si="4"/>
        <v>-0.00950292397660814</v>
      </c>
      <c r="O19" s="32">
        <v>43880</v>
      </c>
      <c r="P19" s="34">
        <f ca="1" t="shared" si="5"/>
        <v>19</v>
      </c>
      <c r="Q19"/>
      <c r="R19"/>
      <c r="S19"/>
      <c r="T19"/>
    </row>
    <row r="20" spans="1:20">
      <c r="A20" s="19" t="s">
        <v>63</v>
      </c>
      <c r="B20" s="20" t="s">
        <v>64</v>
      </c>
      <c r="C20" s="20" t="s">
        <v>37</v>
      </c>
      <c r="D20" s="18">
        <v>0.19</v>
      </c>
      <c r="E20">
        <v>1.0732</v>
      </c>
      <c r="F20" s="17">
        <v>22838.46</v>
      </c>
      <c r="G20" s="17">
        <f>E20*F20</f>
        <v>24510.235272</v>
      </c>
      <c r="H20">
        <v>1.119</v>
      </c>
      <c r="I20">
        <v>1.0886</v>
      </c>
      <c r="J20" s="26">
        <v>-0.0272</v>
      </c>
      <c r="K20" s="27">
        <f t="shared" si="1"/>
        <v>0.014349608647037</v>
      </c>
      <c r="L20" s="23">
        <f t="shared" si="2"/>
        <v>25556.23674</v>
      </c>
      <c r="M20" s="23">
        <f t="shared" si="3"/>
        <v>1046.001468</v>
      </c>
      <c r="N20" s="30">
        <f t="shared" si="4"/>
        <v>0.0426761088333955</v>
      </c>
      <c r="O20" s="35">
        <v>43728</v>
      </c>
      <c r="P20" s="36">
        <f ca="1" t="shared" si="5"/>
        <v>171</v>
      </c>
      <c r="Q20" s="17"/>
      <c r="R20"/>
      <c r="S20"/>
      <c r="T20"/>
    </row>
    <row r="21" spans="1:20">
      <c r="A21" s="8" t="s">
        <v>65</v>
      </c>
      <c r="B21" s="13" t="s">
        <v>66</v>
      </c>
      <c r="C21" t="s">
        <v>67</v>
      </c>
      <c r="D21" s="14">
        <v>0.4</v>
      </c>
      <c r="E21">
        <v>2.8237</v>
      </c>
      <c r="F21" s="17">
        <v>1012.86</v>
      </c>
      <c r="G21" s="17">
        <f>E21*F21</f>
        <v>2860.012782</v>
      </c>
      <c r="H21">
        <v>2.6886</v>
      </c>
      <c r="I21" s="28">
        <v>2.641</v>
      </c>
      <c r="J21" s="29">
        <v>-0.0177</v>
      </c>
      <c r="K21" s="27">
        <f t="shared" si="1"/>
        <v>-0.0647023409002373</v>
      </c>
      <c r="L21" s="17">
        <f t="shared" si="2"/>
        <v>2723.175396</v>
      </c>
      <c r="M21" s="17">
        <f t="shared" si="3"/>
        <v>-136.837386</v>
      </c>
      <c r="N21" s="26">
        <f t="shared" si="4"/>
        <v>-0.0478450260296774</v>
      </c>
      <c r="O21" s="32">
        <v>43825</v>
      </c>
      <c r="P21" s="33">
        <f ca="1" t="shared" si="5"/>
        <v>74</v>
      </c>
      <c r="Q21" s="17" t="s">
        <v>68</v>
      </c>
      <c r="R21" s="8"/>
      <c r="S21" s="8"/>
      <c r="T21"/>
    </row>
    <row r="22" spans="1:20">
      <c r="A22" s="8" t="s">
        <v>69</v>
      </c>
      <c r="B22" s="15" t="s">
        <v>70</v>
      </c>
      <c r="C22" t="s">
        <v>67</v>
      </c>
      <c r="D22" s="14">
        <v>0.45</v>
      </c>
      <c r="E22">
        <v>1.8642</v>
      </c>
      <c r="F22" s="17">
        <v>2092.12</v>
      </c>
      <c r="G22" s="17">
        <f>E22*F22</f>
        <v>3900.130104</v>
      </c>
      <c r="H22">
        <v>1.7847</v>
      </c>
      <c r="I22" s="28">
        <v>1.7681</v>
      </c>
      <c r="J22" s="29">
        <v>-0.0093</v>
      </c>
      <c r="K22" s="27">
        <f t="shared" si="1"/>
        <v>-0.051550262847334</v>
      </c>
      <c r="L22" s="17">
        <f t="shared" si="2"/>
        <v>3733.806564</v>
      </c>
      <c r="M22" s="17">
        <f t="shared" si="3"/>
        <v>-166.32354</v>
      </c>
      <c r="N22" s="26">
        <f t="shared" si="4"/>
        <v>-0.0426456388799486</v>
      </c>
      <c r="O22" s="32">
        <v>43824</v>
      </c>
      <c r="P22" s="33">
        <f ca="1" t="shared" si="5"/>
        <v>75</v>
      </c>
      <c r="Q22" s="17" t="s">
        <v>68</v>
      </c>
      <c r="R22" s="8"/>
      <c r="S22" s="8"/>
      <c r="T22"/>
    </row>
    <row r="23" spans="1:20">
      <c r="A23"/>
      <c r="B23"/>
      <c r="E23" s="24"/>
      <c r="F23" s="17"/>
      <c r="G23" s="17"/>
      <c r="H23" s="24"/>
      <c r="I23" s="24"/>
      <c r="J23" s="24"/>
      <c r="K23" s="24"/>
      <c r="L23" s="17"/>
      <c r="M23" s="17"/>
      <c r="N23" s="17">
        <f>M23*0.5/100</f>
        <v>0</v>
      </c>
      <c r="O23" s="32"/>
      <c r="P23" s="26"/>
      <c r="Q23" s="17"/>
      <c r="R23"/>
      <c r="S23"/>
      <c r="T23"/>
    </row>
    <row r="24" spans="1:20">
      <c r="A24" s="8" t="s">
        <v>71</v>
      </c>
      <c r="B24">
        <f>COUNTA(B2:B20)</f>
        <v>19</v>
      </c>
      <c r="D24" s="17"/>
      <c r="E24" s="24"/>
      <c r="F24" s="17" t="s">
        <v>72</v>
      </c>
      <c r="G24" s="17">
        <f>SUM(G2:G20)</f>
        <v>137543.957064</v>
      </c>
      <c r="H24" s="24"/>
      <c r="I24" s="24"/>
      <c r="J24" s="24"/>
      <c r="K24" s="24"/>
      <c r="L24" s="17" t="s">
        <v>73</v>
      </c>
      <c r="M24" s="17">
        <f>SUM(M2:M20)</f>
        <v>11463.342846</v>
      </c>
      <c r="N24" s="26">
        <f>M24/G24</f>
        <v>0.0833431223784411</v>
      </c>
      <c r="O24" s="37"/>
      <c r="P24" s="38"/>
      <c r="Q24" s="41"/>
      <c r="R24"/>
      <c r="S24"/>
      <c r="T24"/>
    </row>
    <row r="30" spans="1:1">
      <c r="A30" t="s">
        <v>74</v>
      </c>
    </row>
    <row r="31" spans="1:20">
      <c r="A31" s="21"/>
      <c r="B31" s="22" t="s">
        <v>75</v>
      </c>
      <c r="C31" s="7" t="s">
        <v>37</v>
      </c>
      <c r="D31" s="23">
        <v>0</v>
      </c>
      <c r="E31" s="7">
        <v>1.7717</v>
      </c>
      <c r="F31" s="23">
        <f>1000/1.7716</f>
        <v>564.461503725446</v>
      </c>
      <c r="G31" s="23">
        <f>E31*F31</f>
        <v>1000.05644615037</v>
      </c>
      <c r="H31" s="7">
        <v>1.9334</v>
      </c>
      <c r="I31" s="7">
        <v>1.906</v>
      </c>
      <c r="J31" s="30">
        <v>-0.0142</v>
      </c>
      <c r="K31" s="26">
        <f>(I31-E31)/E31</f>
        <v>0.0758029011683693</v>
      </c>
      <c r="L31" s="23">
        <f>H31*F31</f>
        <v>1091.32987130278</v>
      </c>
      <c r="M31" s="23">
        <f>L31-G31</f>
        <v>91.2734251524045</v>
      </c>
      <c r="N31" s="30">
        <f>M31/G31</f>
        <v>0.0912682734097193</v>
      </c>
      <c r="O31" s="39">
        <v>43853</v>
      </c>
      <c r="P31" s="40">
        <f ca="1">TODAY()-O31</f>
        <v>46</v>
      </c>
      <c r="Q31" s="23" t="s">
        <v>76</v>
      </c>
      <c r="R31" s="42">
        <v>43893</v>
      </c>
      <c r="S31" s="7">
        <v>113</v>
      </c>
      <c r="T31"/>
    </row>
    <row r="32" spans="1:20">
      <c r="A32" s="6" t="s">
        <v>77</v>
      </c>
      <c r="B32" s="7" t="s">
        <v>78</v>
      </c>
      <c r="C32" s="7" t="s">
        <v>33</v>
      </c>
      <c r="D32" s="23">
        <v>0.29</v>
      </c>
      <c r="E32" s="7">
        <v>2.6863</v>
      </c>
      <c r="F32" s="23">
        <v>20.62</v>
      </c>
      <c r="G32" s="23">
        <f>E32*F32</f>
        <v>55.391506</v>
      </c>
      <c r="H32" s="7">
        <v>0.974</v>
      </c>
      <c r="I32" s="22">
        <v>0.9297</v>
      </c>
      <c r="J32" s="31">
        <v>-0.0455</v>
      </c>
      <c r="K32" s="26">
        <f>(I32-E32)/E32</f>
        <v>-0.653910583330231</v>
      </c>
      <c r="L32" s="23">
        <f>H32*F32</f>
        <v>20.08388</v>
      </c>
      <c r="M32" s="23">
        <f>L32-G32</f>
        <v>-35.307626</v>
      </c>
      <c r="N32" s="30">
        <f>M32/G32</f>
        <v>-0.637419498939061</v>
      </c>
      <c r="O32" s="39">
        <v>43865</v>
      </c>
      <c r="P32" s="40">
        <f ca="1">TODAY()-O32</f>
        <v>34</v>
      </c>
      <c r="Q32" s="43" t="s">
        <v>79</v>
      </c>
      <c r="R32" s="7">
        <v>43893</v>
      </c>
      <c r="S32" s="7"/>
      <c r="T32"/>
    </row>
    <row r="33" spans="1:20">
      <c r="A33" s="6"/>
      <c r="B33" s="7" t="s">
        <v>80</v>
      </c>
      <c r="C33" s="7" t="s">
        <v>20</v>
      </c>
      <c r="D33" s="23">
        <v>0.18</v>
      </c>
      <c r="E33" s="7">
        <v>2.2495</v>
      </c>
      <c r="F33" s="23">
        <v>3000.59</v>
      </c>
      <c r="G33" s="23">
        <f>E33*F33</f>
        <v>6749.827205</v>
      </c>
      <c r="H33" s="7">
        <v>2.269</v>
      </c>
      <c r="I33" s="22">
        <v>2.2307</v>
      </c>
      <c r="J33" s="31">
        <v>-0.0169</v>
      </c>
      <c r="K33" s="26">
        <f>(I33-E33)/E33</f>
        <v>-0.00835741275839062</v>
      </c>
      <c r="L33" s="23">
        <f>H33*F33</f>
        <v>6808.33871</v>
      </c>
      <c r="M33" s="23">
        <f>L33-G33</f>
        <v>58.5115050000013</v>
      </c>
      <c r="N33" s="30">
        <f>M33/G33</f>
        <v>0.00866859302067145</v>
      </c>
      <c r="O33" s="39">
        <v>43831</v>
      </c>
      <c r="P33" s="40">
        <f ca="1">TODAY()-O33</f>
        <v>68</v>
      </c>
      <c r="Q33" s="43" t="s">
        <v>79</v>
      </c>
      <c r="R33" s="7"/>
      <c r="S33" s="7"/>
      <c r="T33"/>
    </row>
  </sheetData>
  <conditionalFormatting sqref="K2:K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33">
    <cfRule type="cellIs" dxfId="0" priority="5" operator="lessThan">
      <formula>-0.03</formula>
    </cfRule>
  </conditionalFormatting>
  <conditionalFormatting sqref="A2:J22 A31:Q33 A23:Q23 L2:Q22">
    <cfRule type="containsText" dxfId="1" priority="4" operator="between" text="卖出">
      <formula>NOT(ISERROR(SEARCH("卖出",A2)))</formula>
    </cfRule>
  </conditionalFormatting>
  <dataValidations count="1">
    <dataValidation type="list" showInputMessage="1" showErrorMessage="1" sqref="C2 C9 C10 C11 C12 C13 C14 C15 C16 C17 C18 C19 C20 C23 C31 C32 C33 C3:C8 C21:C22">
      <formula1>[1]字典!#REF!</formula1>
    </dataValidation>
  </dataValidations>
  <hyperlinks>
    <hyperlink ref="B11" r:id="rId1" display="宝盈人工智能股票C" tooltip="http://fund.eastmoney.com/005963.html"/>
    <hyperlink ref="B19" r:id="rId2" display="易方达新兴成长灵活配置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tabSelected="1" workbookViewId="0">
      <selection activeCell="D10" sqref="D10"/>
    </sheetView>
  </sheetViews>
  <sheetFormatPr defaultColWidth="9" defaultRowHeight="13.5" outlineLevelRow="5" outlineLevelCol="3"/>
  <cols>
    <col min="1" max="1" width="14" customWidth="1"/>
    <col min="4" max="4" width="35.5" customWidth="1"/>
  </cols>
  <sheetData>
    <row r="1" spans="1:4">
      <c r="A1" t="s">
        <v>81</v>
      </c>
      <c r="B1" t="s">
        <v>82</v>
      </c>
      <c r="C1" t="s">
        <v>0</v>
      </c>
      <c r="D1" t="s">
        <v>1</v>
      </c>
    </row>
    <row r="2" spans="1:4">
      <c r="A2" s="1">
        <v>43899</v>
      </c>
      <c r="B2" s="2">
        <v>500</v>
      </c>
      <c r="C2" s="3" t="s">
        <v>38</v>
      </c>
      <c r="D2" t="s">
        <v>39</v>
      </c>
    </row>
    <row r="3" ht="15.75" spans="2:4">
      <c r="B3" s="2">
        <v>500</v>
      </c>
      <c r="C3" s="3" t="s">
        <v>42</v>
      </c>
      <c r="D3" s="4" t="s">
        <v>43</v>
      </c>
    </row>
    <row r="4" spans="2:4">
      <c r="B4" s="2">
        <v>500</v>
      </c>
      <c r="C4" s="3" t="s">
        <v>61</v>
      </c>
      <c r="D4" s="5" t="s">
        <v>62</v>
      </c>
    </row>
    <row r="5" spans="2:4">
      <c r="B5" s="2">
        <v>100</v>
      </c>
      <c r="C5" s="6" t="s">
        <v>77</v>
      </c>
      <c r="D5" s="7" t="s">
        <v>78</v>
      </c>
    </row>
    <row r="6" spans="2:4">
      <c r="B6" s="2">
        <v>500</v>
      </c>
      <c r="C6" s="8" t="s">
        <v>40</v>
      </c>
      <c r="D6" t="s">
        <v>41</v>
      </c>
    </row>
  </sheetData>
  <conditionalFormatting sqref="C2:D2">
    <cfRule type="containsText" dxfId="1" priority="5" operator="between" text="卖出">
      <formula>NOT(ISERROR(SEARCH("卖出",C2)))</formula>
    </cfRule>
  </conditionalFormatting>
  <conditionalFormatting sqref="C3:D3">
    <cfRule type="containsText" dxfId="1" priority="4" operator="between" text="卖出">
      <formula>NOT(ISERROR(SEARCH("卖出",C3)))</formula>
    </cfRule>
  </conditionalFormatting>
  <conditionalFormatting sqref="C4:D4">
    <cfRule type="containsText" dxfId="1" priority="3" operator="between" text="卖出">
      <formula>NOT(ISERROR(SEARCH("卖出",C4)))</formula>
    </cfRule>
  </conditionalFormatting>
  <conditionalFormatting sqref="C5:D5">
    <cfRule type="containsText" dxfId="1" priority="2" operator="between" text="卖出">
      <formula>NOT(ISERROR(SEARCH("卖出",C5)))</formula>
    </cfRule>
  </conditionalFormatting>
  <conditionalFormatting sqref="C6:D6">
    <cfRule type="containsText" dxfId="1" priority="1" operator="between" text="卖出">
      <formula>NOT(ISERROR(SEARCH("卖出",C6)))</formula>
    </cfRule>
  </conditionalFormatting>
  <hyperlinks>
    <hyperlink ref="D3" r:id="rId1" display="宝盈人工智能股票C" tooltip="http://fund.eastmoney.com/005963.html"/>
    <hyperlink ref="D4" r:id="rId2" display="易方达新兴成长灵活配置"/>
  </hyperlinks>
  <pageMargins left="0.75" right="0.75" top="1" bottom="1" header="0.5" footer="0.5"/>
  <headerFooter/>
  <ignoredErrors>
    <ignoredError sqref="C2:C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基金</vt:lpstr>
      <vt:lpstr>操作日志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</dc:creator>
  <cp:lastModifiedBy>debug life</cp:lastModifiedBy>
  <dcterms:created xsi:type="dcterms:W3CDTF">2020-03-13T12:10:00Z</dcterms:created>
  <dcterms:modified xsi:type="dcterms:W3CDTF">2020-03-09T16:13:23Z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2052-11.1.0.9126</vt:lpwstr>
  </property>
</Properties>
</file>