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A4EA14C-4868-4DA5-A92B-BC5D11AC8624}" xr6:coauthVersionLast="47" xr6:coauthVersionMax="47" xr10:uidLastSave="{00000000-0000-0000-0000-000000000000}"/>
  <bookViews>
    <workbookView xWindow="-120" yWindow="-120" windowWidth="29040" windowHeight="16440" activeTab="3" xr2:uid="{21834552-FF49-4DD7-AFA2-FF5D315ADEC7}"/>
  </bookViews>
  <sheets>
    <sheet name="ACT1" sheetId="2" r:id="rId1"/>
    <sheet name="lec1" sheetId="1" r:id="rId2"/>
    <sheet name="lec2" sheetId="3" r:id="rId3"/>
    <sheet name="lec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C11" i="4"/>
  <c r="E11" i="4"/>
  <c r="C10" i="4"/>
  <c r="F9" i="4"/>
  <c r="E9" i="4"/>
  <c r="E10" i="4"/>
  <c r="D9" i="4"/>
  <c r="D10" i="4"/>
  <c r="F10" i="4" s="1"/>
  <c r="D11" i="4"/>
  <c r="C9" i="4"/>
  <c r="F8" i="4"/>
  <c r="E8" i="4"/>
  <c r="D8" i="4"/>
  <c r="F44" i="3"/>
  <c r="G44" i="3"/>
  <c r="F45" i="3"/>
  <c r="C45" i="3"/>
  <c r="G23" i="3"/>
  <c r="G24" i="3"/>
  <c r="G25" i="3"/>
  <c r="G26" i="3"/>
  <c r="G27" i="3"/>
  <c r="G22" i="3"/>
  <c r="E22" i="3" s="1"/>
  <c r="F22" i="3"/>
  <c r="F11" i="3"/>
  <c r="F12" i="3"/>
  <c r="F13" i="3"/>
  <c r="G10" i="3"/>
  <c r="E10" i="3" s="1"/>
  <c r="F10" i="3"/>
  <c r="C22" i="1"/>
  <c r="B22" i="1"/>
  <c r="E22" i="1" s="1"/>
  <c r="C21" i="1"/>
  <c r="B21" i="1"/>
  <c r="C20" i="1"/>
  <c r="B20" i="1"/>
  <c r="G19" i="1"/>
  <c r="F19" i="1"/>
  <c r="F20" i="1"/>
  <c r="F21" i="1"/>
  <c r="F22" i="1"/>
  <c r="E19" i="1"/>
  <c r="E20" i="1"/>
  <c r="E21" i="1"/>
  <c r="D19" i="1"/>
  <c r="D20" i="1"/>
  <c r="G20" i="1" s="1"/>
  <c r="D21" i="1"/>
  <c r="G21" i="1" s="1"/>
  <c r="C19" i="1"/>
  <c r="B19" i="1"/>
  <c r="G18" i="1"/>
  <c r="F18" i="1"/>
  <c r="E18" i="1"/>
  <c r="D18" i="1"/>
  <c r="B18" i="1"/>
  <c r="F17" i="1"/>
  <c r="G17" i="1"/>
  <c r="E17" i="1"/>
  <c r="D17" i="1"/>
  <c r="G6" i="1"/>
  <c r="F6" i="1"/>
  <c r="E6" i="1"/>
  <c r="D6" i="1"/>
  <c r="B7" i="1" s="1"/>
  <c r="F7" i="1"/>
  <c r="C7" i="1"/>
  <c r="C6" i="1"/>
  <c r="F5" i="1"/>
  <c r="G5" i="1"/>
  <c r="E5" i="1"/>
  <c r="D5" i="1"/>
  <c r="D291" i="2"/>
  <c r="G290" i="2"/>
  <c r="E290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E291" i="2"/>
  <c r="G291" i="2" s="1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289" i="2"/>
  <c r="G289" i="2" s="1"/>
  <c r="G54" i="2"/>
  <c r="F289" i="2"/>
  <c r="E340" i="2"/>
  <c r="D340" i="2"/>
  <c r="F339" i="2"/>
  <c r="D339" i="2"/>
  <c r="E339" i="2" s="1"/>
  <c r="F338" i="2"/>
  <c r="E338" i="2"/>
  <c r="G338" i="2" s="1"/>
  <c r="D338" i="2"/>
  <c r="F337" i="2"/>
  <c r="D337" i="2"/>
  <c r="E336" i="2"/>
  <c r="D336" i="2"/>
  <c r="F336" i="2" s="1"/>
  <c r="G336" i="2" s="1"/>
  <c r="D335" i="2"/>
  <c r="E335" i="2" s="1"/>
  <c r="F334" i="2"/>
  <c r="E334" i="2"/>
  <c r="G334" i="2" s="1"/>
  <c r="D334" i="2"/>
  <c r="F333" i="2"/>
  <c r="D333" i="2"/>
  <c r="E332" i="2"/>
  <c r="D332" i="2"/>
  <c r="F332" i="2" s="1"/>
  <c r="G332" i="2" s="1"/>
  <c r="D331" i="2"/>
  <c r="E331" i="2" s="1"/>
  <c r="F330" i="2"/>
  <c r="E330" i="2"/>
  <c r="G330" i="2" s="1"/>
  <c r="D330" i="2"/>
  <c r="F329" i="2"/>
  <c r="D329" i="2"/>
  <c r="E328" i="2"/>
  <c r="D328" i="2"/>
  <c r="F328" i="2" s="1"/>
  <c r="G328" i="2" s="1"/>
  <c r="D327" i="2"/>
  <c r="E327" i="2" s="1"/>
  <c r="F326" i="2"/>
  <c r="E326" i="2"/>
  <c r="G326" i="2" s="1"/>
  <c r="D326" i="2"/>
  <c r="F325" i="2"/>
  <c r="D325" i="2"/>
  <c r="E324" i="2"/>
  <c r="D324" i="2"/>
  <c r="F324" i="2" s="1"/>
  <c r="G324" i="2" s="1"/>
  <c r="D323" i="2"/>
  <c r="E323" i="2" s="1"/>
  <c r="F322" i="2"/>
  <c r="E322" i="2"/>
  <c r="G322" i="2" s="1"/>
  <c r="D322" i="2"/>
  <c r="F321" i="2"/>
  <c r="D321" i="2"/>
  <c r="E320" i="2"/>
  <c r="D320" i="2"/>
  <c r="F320" i="2" s="1"/>
  <c r="G320" i="2" s="1"/>
  <c r="D319" i="2"/>
  <c r="E319" i="2" s="1"/>
  <c r="F318" i="2"/>
  <c r="E318" i="2"/>
  <c r="G318" i="2" s="1"/>
  <c r="D318" i="2"/>
  <c r="I279" i="2"/>
  <c r="F273" i="2"/>
  <c r="E273" i="2"/>
  <c r="G273" i="2" s="1"/>
  <c r="D274" i="2" s="1"/>
  <c r="E272" i="2"/>
  <c r="H272" i="2"/>
  <c r="F213" i="2"/>
  <c r="E213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54" i="2"/>
  <c r="H55" i="2"/>
  <c r="H81" i="2"/>
  <c r="I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8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64" i="2"/>
  <c r="H182" i="2"/>
  <c r="H196" i="2"/>
  <c r="C212" i="2"/>
  <c r="C272" i="2" s="1"/>
  <c r="D212" i="2"/>
  <c r="D272" i="2" s="1"/>
  <c r="E212" i="2"/>
  <c r="F212" i="2"/>
  <c r="F272" i="2" s="1"/>
  <c r="G212" i="2"/>
  <c r="G272" i="2" s="1"/>
  <c r="E20" i="4"/>
  <c r="D20" i="4"/>
  <c r="F20" i="4" s="1"/>
  <c r="F74" i="3"/>
  <c r="G73" i="3"/>
  <c r="F73" i="3"/>
  <c r="D197" i="2"/>
  <c r="G197" i="2" s="1"/>
  <c r="G196" i="2"/>
  <c r="D183" i="2"/>
  <c r="G183" i="2" s="1"/>
  <c r="G182" i="2"/>
  <c r="K172" i="2"/>
  <c r="K187" i="2" s="1"/>
  <c r="K203" i="2" s="1"/>
  <c r="D165" i="2"/>
  <c r="G165" i="2" s="1"/>
  <c r="G164" i="2"/>
  <c r="C60" i="3"/>
  <c r="F60" i="3" s="1"/>
  <c r="G59" i="3"/>
  <c r="E59" i="3" s="1"/>
  <c r="H59" i="3" s="1"/>
  <c r="F59" i="3"/>
  <c r="G125" i="2"/>
  <c r="G109" i="2"/>
  <c r="G110" i="2"/>
  <c r="G111" i="2"/>
  <c r="G112" i="2"/>
  <c r="G113" i="2"/>
  <c r="G114" i="2"/>
  <c r="G115" i="2"/>
  <c r="G116" i="2"/>
  <c r="G108" i="2"/>
  <c r="G82" i="2"/>
  <c r="G81" i="2"/>
  <c r="F81" i="2"/>
  <c r="E81" i="2"/>
  <c r="D81" i="2"/>
  <c r="F54" i="2"/>
  <c r="I54" i="2" s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9" i="2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F30" i="2"/>
  <c r="I30" i="2" s="1"/>
  <c r="F29" i="2"/>
  <c r="I29" i="2" s="1"/>
  <c r="G14" i="2"/>
  <c r="G15" i="2"/>
  <c r="G16" i="2"/>
  <c r="G17" i="2"/>
  <c r="G18" i="2"/>
  <c r="G19" i="2"/>
  <c r="G20" i="2"/>
  <c r="G21" i="2"/>
  <c r="G9" i="2"/>
  <c r="G10" i="2"/>
  <c r="G11" i="2"/>
  <c r="G12" i="2"/>
  <c r="G13" i="2"/>
  <c r="G22" i="2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8" i="2"/>
  <c r="I8" i="2" s="1"/>
  <c r="G8" i="2"/>
  <c r="F11" i="4" l="1"/>
  <c r="E12" i="4" s="1"/>
  <c r="E44" i="3"/>
  <c r="D45" i="3"/>
  <c r="G45" i="3" s="1"/>
  <c r="E45" i="3" s="1"/>
  <c r="H44" i="3"/>
  <c r="C46" i="3"/>
  <c r="F46" i="3" s="1"/>
  <c r="D11" i="3"/>
  <c r="H10" i="3"/>
  <c r="C23" i="3"/>
  <c r="H22" i="3"/>
  <c r="E73" i="3"/>
  <c r="D22" i="1"/>
  <c r="G22" i="1" s="1"/>
  <c r="E7" i="1"/>
  <c r="D7" i="1"/>
  <c r="G7" i="1" s="1"/>
  <c r="H290" i="2"/>
  <c r="H323" i="2"/>
  <c r="H327" i="2"/>
  <c r="H339" i="2"/>
  <c r="G340" i="2"/>
  <c r="G325" i="2"/>
  <c r="H326" i="2" s="1"/>
  <c r="F319" i="2"/>
  <c r="G319" i="2" s="1"/>
  <c r="F323" i="2"/>
  <c r="F327" i="2"/>
  <c r="F331" i="2"/>
  <c r="G331" i="2" s="1"/>
  <c r="F335" i="2"/>
  <c r="G335" i="2" s="1"/>
  <c r="E321" i="2"/>
  <c r="G321" i="2" s="1"/>
  <c r="G323" i="2"/>
  <c r="H324" i="2" s="1"/>
  <c r="E325" i="2"/>
  <c r="G327" i="2"/>
  <c r="H328" i="2" s="1"/>
  <c r="E329" i="2"/>
  <c r="G329" i="2" s="1"/>
  <c r="E333" i="2"/>
  <c r="G333" i="2" s="1"/>
  <c r="E337" i="2"/>
  <c r="G337" i="2" s="1"/>
  <c r="G339" i="2"/>
  <c r="F340" i="2"/>
  <c r="F274" i="2"/>
  <c r="E274" i="2"/>
  <c r="G274" i="2"/>
  <c r="D275" i="2" s="1"/>
  <c r="F275" i="2" s="1"/>
  <c r="H274" i="2"/>
  <c r="I262" i="2"/>
  <c r="G213" i="2"/>
  <c r="D214" i="2" s="1"/>
  <c r="E214" i="2" s="1"/>
  <c r="C21" i="4"/>
  <c r="D74" i="3"/>
  <c r="F196" i="2"/>
  <c r="I196" i="2" s="1"/>
  <c r="F182" i="2"/>
  <c r="I182" i="2" s="1"/>
  <c r="F164" i="2"/>
  <c r="I164" i="2" s="1"/>
  <c r="F82" i="2"/>
  <c r="I82" i="2" s="1"/>
  <c r="F125" i="2"/>
  <c r="I125" i="2" s="1"/>
  <c r="F108" i="2"/>
  <c r="I108" i="2" s="1"/>
  <c r="D56" i="2"/>
  <c r="G56" i="2" s="1"/>
  <c r="D55" i="2"/>
  <c r="F55" i="2" s="1"/>
  <c r="J35" i="2"/>
  <c r="D57" i="2"/>
  <c r="G57" i="2" s="1"/>
  <c r="D47" i="2"/>
  <c r="D43" i="2"/>
  <c r="D44" i="2"/>
  <c r="D45" i="2"/>
  <c r="G45" i="2" s="1"/>
  <c r="D46" i="2"/>
  <c r="J42" i="2"/>
  <c r="J30" i="2"/>
  <c r="J34" i="2"/>
  <c r="J38" i="2"/>
  <c r="J31" i="2"/>
  <c r="J11" i="2"/>
  <c r="J10" i="2"/>
  <c r="J39" i="2"/>
  <c r="J36" i="2"/>
  <c r="J37" i="2"/>
  <c r="J41" i="2"/>
  <c r="J32" i="2"/>
  <c r="J40" i="2"/>
  <c r="J33" i="2"/>
  <c r="J19" i="2"/>
  <c r="J20" i="2"/>
  <c r="J16" i="2"/>
  <c r="J15" i="2"/>
  <c r="J22" i="2"/>
  <c r="J18" i="2"/>
  <c r="J14" i="2"/>
  <c r="J21" i="2"/>
  <c r="J17" i="2"/>
  <c r="J13" i="2"/>
  <c r="J12" i="2"/>
  <c r="D12" i="4" l="1"/>
  <c r="F12" i="4" s="1"/>
  <c r="H45" i="3"/>
  <c r="I45" i="3"/>
  <c r="D46" i="3"/>
  <c r="F23" i="3"/>
  <c r="E23" i="3"/>
  <c r="C75" i="3"/>
  <c r="F75" i="3" s="1"/>
  <c r="H73" i="3"/>
  <c r="G11" i="3"/>
  <c r="E11" i="3"/>
  <c r="H311" i="2"/>
  <c r="H315" i="2"/>
  <c r="H338" i="2"/>
  <c r="H337" i="2"/>
  <c r="H314" i="2"/>
  <c r="H313" i="2"/>
  <c r="H312" i="2"/>
  <c r="H334" i="2"/>
  <c r="H333" i="2"/>
  <c r="H310" i="2"/>
  <c r="H309" i="2"/>
  <c r="H336" i="2"/>
  <c r="H335" i="2"/>
  <c r="H320" i="2"/>
  <c r="H319" i="2"/>
  <c r="H291" i="2"/>
  <c r="H330" i="2"/>
  <c r="H329" i="2"/>
  <c r="H322" i="2"/>
  <c r="H321" i="2"/>
  <c r="H306" i="2"/>
  <c r="H305" i="2"/>
  <c r="H332" i="2"/>
  <c r="H331" i="2"/>
  <c r="H318" i="2"/>
  <c r="H317" i="2"/>
  <c r="H340" i="2"/>
  <c r="H308" i="2"/>
  <c r="H307" i="2"/>
  <c r="H325" i="2"/>
  <c r="E275" i="2"/>
  <c r="G275" i="2" s="1"/>
  <c r="F214" i="2"/>
  <c r="G214" i="2" s="1"/>
  <c r="J55" i="2"/>
  <c r="I55" i="2"/>
  <c r="D21" i="4"/>
  <c r="F21" i="4" s="1"/>
  <c r="E21" i="4"/>
  <c r="D60" i="3"/>
  <c r="G74" i="3"/>
  <c r="E74" i="3" s="1"/>
  <c r="D198" i="2"/>
  <c r="G198" i="2" s="1"/>
  <c r="E197" i="2"/>
  <c r="H197" i="2" s="1"/>
  <c r="D83" i="2"/>
  <c r="G83" i="2" s="1"/>
  <c r="F83" i="2" s="1"/>
  <c r="I83" i="2" s="1"/>
  <c r="E183" i="2"/>
  <c r="H183" i="2" s="1"/>
  <c r="E165" i="2"/>
  <c r="H165" i="2" s="1"/>
  <c r="D126" i="2"/>
  <c r="E109" i="2"/>
  <c r="H109" i="2" s="1"/>
  <c r="E56" i="2"/>
  <c r="G55" i="2"/>
  <c r="G47" i="2"/>
  <c r="G46" i="2"/>
  <c r="F43" i="2"/>
  <c r="I43" i="2" s="1"/>
  <c r="G43" i="2"/>
  <c r="G44" i="2"/>
  <c r="V35" i="1"/>
  <c r="V34" i="1"/>
  <c r="V33" i="1"/>
  <c r="V32" i="1"/>
  <c r="V31" i="1"/>
  <c r="V30" i="1"/>
  <c r="R35" i="1"/>
  <c r="R34" i="1"/>
  <c r="R33" i="1"/>
  <c r="R32" i="1"/>
  <c r="R31" i="1"/>
  <c r="R30" i="1"/>
  <c r="R29" i="1"/>
  <c r="H36" i="1"/>
  <c r="D36" i="1"/>
  <c r="G36" i="1"/>
  <c r="F36" i="1"/>
  <c r="E36" i="1"/>
  <c r="H32" i="1"/>
  <c r="H35" i="1"/>
  <c r="H31" i="1"/>
  <c r="D35" i="1"/>
  <c r="G35" i="1" s="1"/>
  <c r="F35" i="1"/>
  <c r="E35" i="1"/>
  <c r="G31" i="1"/>
  <c r="F31" i="1"/>
  <c r="F32" i="1"/>
  <c r="F33" i="1"/>
  <c r="F34" i="1"/>
  <c r="E31" i="1"/>
  <c r="E32" i="1"/>
  <c r="E33" i="1"/>
  <c r="E34" i="1"/>
  <c r="D31" i="1"/>
  <c r="D32" i="1"/>
  <c r="G32" i="1" s="1"/>
  <c r="D33" i="1"/>
  <c r="G33" i="1" s="1"/>
  <c r="D34" i="1"/>
  <c r="G34" i="1" s="1"/>
  <c r="F30" i="1"/>
  <c r="E30" i="1"/>
  <c r="D30" i="1"/>
  <c r="G30" i="1" s="1"/>
  <c r="R21" i="1"/>
  <c r="R20" i="1"/>
  <c r="R19" i="1"/>
  <c r="R18" i="1"/>
  <c r="R17" i="1"/>
  <c r="R16" i="1"/>
  <c r="R7" i="1"/>
  <c r="U7" i="1" s="1"/>
  <c r="R6" i="1"/>
  <c r="R5" i="1"/>
  <c r="C47" i="3" l="1"/>
  <c r="F47" i="3" s="1"/>
  <c r="G46" i="3"/>
  <c r="E46" i="3" s="1"/>
  <c r="D12" i="3"/>
  <c r="G12" i="3" s="1"/>
  <c r="E12" i="3" s="1"/>
  <c r="H11" i="3"/>
  <c r="C24" i="3"/>
  <c r="H23" i="3"/>
  <c r="I23" i="3"/>
  <c r="C61" i="3"/>
  <c r="F61" i="3" s="1"/>
  <c r="H316" i="2"/>
  <c r="H275" i="2"/>
  <c r="D276" i="2"/>
  <c r="D215" i="2"/>
  <c r="H214" i="2"/>
  <c r="F56" i="2"/>
  <c r="E57" i="2" s="1"/>
  <c r="H57" i="2" s="1"/>
  <c r="H56" i="2"/>
  <c r="C22" i="4"/>
  <c r="G21" i="4"/>
  <c r="D75" i="3"/>
  <c r="H74" i="3"/>
  <c r="C76" i="3"/>
  <c r="F76" i="3" s="1"/>
  <c r="G60" i="3"/>
  <c r="E60" i="3" s="1"/>
  <c r="F197" i="2"/>
  <c r="I197" i="2" s="1"/>
  <c r="F183" i="2"/>
  <c r="I183" i="2" s="1"/>
  <c r="D184" i="2"/>
  <c r="G184" i="2" s="1"/>
  <c r="F165" i="2"/>
  <c r="I165" i="2" s="1"/>
  <c r="D166" i="2"/>
  <c r="G166" i="2" s="1"/>
  <c r="G126" i="2"/>
  <c r="F126" i="2" s="1"/>
  <c r="I126" i="2" s="1"/>
  <c r="F109" i="2"/>
  <c r="I109" i="2" s="1"/>
  <c r="D84" i="2"/>
  <c r="G84" i="2" s="1"/>
  <c r="F84" i="2" s="1"/>
  <c r="J83" i="2"/>
  <c r="J43" i="2"/>
  <c r="E44" i="2"/>
  <c r="H44" i="2" s="1"/>
  <c r="J9" i="2"/>
  <c r="H34" i="1"/>
  <c r="H33" i="1"/>
  <c r="H46" i="3" l="1"/>
  <c r="D47" i="3"/>
  <c r="G47" i="3" s="1"/>
  <c r="E47" i="3" s="1"/>
  <c r="H47" i="3" s="1"/>
  <c r="I46" i="3"/>
  <c r="I47" i="3"/>
  <c r="F24" i="3"/>
  <c r="E24" i="3"/>
  <c r="H12" i="3"/>
  <c r="D13" i="3"/>
  <c r="H292" i="2"/>
  <c r="F276" i="2"/>
  <c r="E276" i="2"/>
  <c r="G276" i="2" s="1"/>
  <c r="F215" i="2"/>
  <c r="E215" i="2"/>
  <c r="J56" i="2"/>
  <c r="J84" i="2"/>
  <c r="I84" i="2"/>
  <c r="F57" i="2"/>
  <c r="I57" i="2" s="1"/>
  <c r="E58" i="2"/>
  <c r="H58" i="2" s="1"/>
  <c r="I56" i="2"/>
  <c r="E22" i="4"/>
  <c r="F22" i="4" s="1"/>
  <c r="D22" i="4"/>
  <c r="D61" i="3"/>
  <c r="G75" i="3"/>
  <c r="E75" i="3" s="1"/>
  <c r="I60" i="3"/>
  <c r="H60" i="3"/>
  <c r="E198" i="2"/>
  <c r="H198" i="2" s="1"/>
  <c r="D199" i="2"/>
  <c r="G199" i="2" s="1"/>
  <c r="J197" i="2"/>
  <c r="J183" i="2"/>
  <c r="D185" i="2"/>
  <c r="G185" i="2" s="1"/>
  <c r="E184" i="2"/>
  <c r="J126" i="2"/>
  <c r="D127" i="2"/>
  <c r="E166" i="2"/>
  <c r="H166" i="2" s="1"/>
  <c r="J165" i="2"/>
  <c r="C62" i="3"/>
  <c r="F62" i="3" s="1"/>
  <c r="E110" i="2"/>
  <c r="J109" i="2"/>
  <c r="D85" i="2"/>
  <c r="D59" i="2"/>
  <c r="F44" i="2"/>
  <c r="I44" i="2" s="1"/>
  <c r="G13" i="3" l="1"/>
  <c r="E13" i="3"/>
  <c r="H13" i="3" s="1"/>
  <c r="H24" i="3"/>
  <c r="C25" i="3"/>
  <c r="D277" i="2"/>
  <c r="H276" i="2"/>
  <c r="G215" i="2"/>
  <c r="H215" i="2" s="1"/>
  <c r="D58" i="2"/>
  <c r="F58" i="2" s="1"/>
  <c r="I58" i="2" s="1"/>
  <c r="H110" i="2"/>
  <c r="F110" i="2" s="1"/>
  <c r="J57" i="2"/>
  <c r="H184" i="2"/>
  <c r="F184" i="2" s="1"/>
  <c r="C23" i="4"/>
  <c r="G22" i="4"/>
  <c r="H75" i="3"/>
  <c r="C77" i="3"/>
  <c r="F77" i="3" s="1"/>
  <c r="D76" i="3"/>
  <c r="G61" i="3"/>
  <c r="E61" i="3" s="1"/>
  <c r="F198" i="2"/>
  <c r="I198" i="2" s="1"/>
  <c r="F166" i="2"/>
  <c r="I166" i="2" s="1"/>
  <c r="D167" i="2"/>
  <c r="G167" i="2" s="1"/>
  <c r="G127" i="2"/>
  <c r="F127" i="2" s="1"/>
  <c r="G85" i="2"/>
  <c r="F85" i="2" s="1"/>
  <c r="I85" i="2" s="1"/>
  <c r="G59" i="2"/>
  <c r="E45" i="2"/>
  <c r="H45" i="2" s="1"/>
  <c r="J44" i="2"/>
  <c r="F25" i="3" l="1"/>
  <c r="E25" i="3"/>
  <c r="H293" i="2"/>
  <c r="F277" i="2"/>
  <c r="E277" i="2"/>
  <c r="D216" i="2"/>
  <c r="E216" i="2" s="1"/>
  <c r="G58" i="2"/>
  <c r="I184" i="2"/>
  <c r="D186" i="2"/>
  <c r="G186" i="2" s="1"/>
  <c r="J184" i="2"/>
  <c r="J110" i="2"/>
  <c r="I110" i="2"/>
  <c r="E111" i="2"/>
  <c r="J127" i="2"/>
  <c r="I127" i="2"/>
  <c r="E185" i="2"/>
  <c r="H185" i="2" s="1"/>
  <c r="D23" i="4"/>
  <c r="E23" i="4"/>
  <c r="G76" i="3"/>
  <c r="E76" i="3"/>
  <c r="H61" i="3"/>
  <c r="I61" i="3"/>
  <c r="D62" i="3"/>
  <c r="D200" i="2"/>
  <c r="G200" i="2" s="1"/>
  <c r="E199" i="2"/>
  <c r="H199" i="2" s="1"/>
  <c r="J198" i="2"/>
  <c r="D168" i="2"/>
  <c r="G168" i="2" s="1"/>
  <c r="E167" i="2"/>
  <c r="H167" i="2" s="1"/>
  <c r="J166" i="2"/>
  <c r="D128" i="2"/>
  <c r="D86" i="2"/>
  <c r="J85" i="2"/>
  <c r="E59" i="2"/>
  <c r="H59" i="2" s="1"/>
  <c r="E60" i="2"/>
  <c r="H60" i="2" s="1"/>
  <c r="J58" i="2"/>
  <c r="F45" i="2"/>
  <c r="I45" i="2" s="1"/>
  <c r="H25" i="3" l="1"/>
  <c r="C26" i="3"/>
  <c r="F26" i="3" s="1"/>
  <c r="E26" i="3" s="1"/>
  <c r="G277" i="2"/>
  <c r="F216" i="2"/>
  <c r="G216" i="2" s="1"/>
  <c r="F185" i="2"/>
  <c r="I185" i="2" s="1"/>
  <c r="H111" i="2"/>
  <c r="F111" i="2" s="1"/>
  <c r="F23" i="4"/>
  <c r="G62" i="3"/>
  <c r="E62" i="3" s="1"/>
  <c r="D77" i="3"/>
  <c r="H76" i="3"/>
  <c r="I76" i="3"/>
  <c r="F199" i="2"/>
  <c r="I199" i="2" s="1"/>
  <c r="G128" i="2"/>
  <c r="F128" i="2" s="1"/>
  <c r="I128" i="2" s="1"/>
  <c r="F167" i="2"/>
  <c r="I167" i="2" s="1"/>
  <c r="G86" i="2"/>
  <c r="F86" i="2" s="1"/>
  <c r="I86" i="2" s="1"/>
  <c r="F59" i="2"/>
  <c r="I59" i="2" s="1"/>
  <c r="E46" i="2"/>
  <c r="H46" i="2" s="1"/>
  <c r="J45" i="2"/>
  <c r="H26" i="3" l="1"/>
  <c r="C27" i="3"/>
  <c r="D278" i="2"/>
  <c r="H277" i="2"/>
  <c r="J185" i="2"/>
  <c r="D187" i="2"/>
  <c r="G187" i="2" s="1"/>
  <c r="E186" i="2"/>
  <c r="H186" i="2" s="1"/>
  <c r="F186" i="2" s="1"/>
  <c r="I186" i="2" s="1"/>
  <c r="D217" i="2"/>
  <c r="H216" i="2"/>
  <c r="I111" i="2"/>
  <c r="J111" i="2"/>
  <c r="E112" i="2"/>
  <c r="C24" i="4"/>
  <c r="G23" i="4"/>
  <c r="H62" i="3"/>
  <c r="I62" i="3"/>
  <c r="G77" i="3"/>
  <c r="E77" i="3" s="1"/>
  <c r="E200" i="2"/>
  <c r="H200" i="2" s="1"/>
  <c r="D201" i="2"/>
  <c r="G201" i="2" s="1"/>
  <c r="J199" i="2"/>
  <c r="E168" i="2"/>
  <c r="H168" i="2" s="1"/>
  <c r="D169" i="2"/>
  <c r="G169" i="2" s="1"/>
  <c r="J167" i="2"/>
  <c r="J128" i="2"/>
  <c r="D129" i="2"/>
  <c r="G129" i="2" s="1"/>
  <c r="F129" i="2" s="1"/>
  <c r="I129" i="2" s="1"/>
  <c r="D87" i="2"/>
  <c r="J86" i="2"/>
  <c r="D61" i="2"/>
  <c r="D60" i="2"/>
  <c r="J59" i="2"/>
  <c r="F46" i="2"/>
  <c r="F27" i="3" l="1"/>
  <c r="E27" i="3"/>
  <c r="H294" i="2"/>
  <c r="E278" i="2"/>
  <c r="G278" i="2" s="1"/>
  <c r="F278" i="2"/>
  <c r="F217" i="2"/>
  <c r="E217" i="2"/>
  <c r="H112" i="2"/>
  <c r="F112" i="2" s="1"/>
  <c r="E47" i="2"/>
  <c r="H47" i="2" s="1"/>
  <c r="I46" i="2"/>
  <c r="D24" i="4"/>
  <c r="E24" i="4"/>
  <c r="H77" i="3"/>
  <c r="I77" i="3"/>
  <c r="F200" i="2"/>
  <c r="I200" i="2" s="1"/>
  <c r="E187" i="2"/>
  <c r="H187" i="2" s="1"/>
  <c r="J186" i="2"/>
  <c r="F168" i="2"/>
  <c r="I168" i="2" s="1"/>
  <c r="D130" i="2"/>
  <c r="J129" i="2"/>
  <c r="G87" i="2"/>
  <c r="F87" i="2" s="1"/>
  <c r="I87" i="2" s="1"/>
  <c r="G60" i="2"/>
  <c r="F60" i="2"/>
  <c r="I60" i="2" s="1"/>
  <c r="G61" i="2"/>
  <c r="J46" i="2"/>
  <c r="H27" i="3" l="1"/>
  <c r="H278" i="2"/>
  <c r="D279" i="2"/>
  <c r="G217" i="2"/>
  <c r="F47" i="2"/>
  <c r="I47" i="2" s="1"/>
  <c r="I112" i="2"/>
  <c r="J112" i="2"/>
  <c r="E113" i="2"/>
  <c r="F24" i="4"/>
  <c r="G24" i="4" s="1"/>
  <c r="D202" i="2"/>
  <c r="G202" i="2" s="1"/>
  <c r="E201" i="2"/>
  <c r="H201" i="2" s="1"/>
  <c r="J200" i="2"/>
  <c r="F187" i="2"/>
  <c r="I187" i="2" s="1"/>
  <c r="D188" i="2"/>
  <c r="G188" i="2" s="1"/>
  <c r="E169" i="2"/>
  <c r="H169" i="2" s="1"/>
  <c r="J168" i="2"/>
  <c r="G130" i="2"/>
  <c r="F130" i="2" s="1"/>
  <c r="D88" i="2"/>
  <c r="J87" i="2"/>
  <c r="E65" i="2"/>
  <c r="H65" i="2" s="1"/>
  <c r="E63" i="2"/>
  <c r="H63" i="2" s="1"/>
  <c r="E61" i="2"/>
  <c r="H61" i="2" s="1"/>
  <c r="E62" i="2"/>
  <c r="H62" i="2" s="1"/>
  <c r="E64" i="2"/>
  <c r="H64" i="2" s="1"/>
  <c r="E66" i="2"/>
  <c r="H66" i="2" s="1"/>
  <c r="J60" i="2"/>
  <c r="H295" i="2" l="1"/>
  <c r="E279" i="2"/>
  <c r="G279" i="2"/>
  <c r="F279" i="2"/>
  <c r="J47" i="2"/>
  <c r="D218" i="2"/>
  <c r="H217" i="2"/>
  <c r="H113" i="2"/>
  <c r="F113" i="2" s="1"/>
  <c r="J130" i="2"/>
  <c r="I130" i="2"/>
  <c r="F201" i="2"/>
  <c r="I201" i="2" s="1"/>
  <c r="E188" i="2"/>
  <c r="J187" i="2"/>
  <c r="D131" i="2"/>
  <c r="G131" i="2" s="1"/>
  <c r="D170" i="2"/>
  <c r="G170" i="2" s="1"/>
  <c r="F169" i="2"/>
  <c r="I169" i="2" s="1"/>
  <c r="G88" i="2"/>
  <c r="F88" i="2" s="1"/>
  <c r="I88" i="2" s="1"/>
  <c r="F61" i="2"/>
  <c r="I61" i="2" s="1"/>
  <c r="D280" i="2" l="1"/>
  <c r="H279" i="2"/>
  <c r="F218" i="2"/>
  <c r="E218" i="2"/>
  <c r="H188" i="2"/>
  <c r="F188" i="2" s="1"/>
  <c r="I113" i="2"/>
  <c r="E114" i="2"/>
  <c r="H114" i="2" s="1"/>
  <c r="J113" i="2"/>
  <c r="E202" i="2"/>
  <c r="H202" i="2" s="1"/>
  <c r="D203" i="2"/>
  <c r="G203" i="2" s="1"/>
  <c r="J201" i="2"/>
  <c r="F131" i="2"/>
  <c r="I131" i="2" s="1"/>
  <c r="E170" i="2"/>
  <c r="H170" i="2" s="1"/>
  <c r="D171" i="2"/>
  <c r="G171" i="2" s="1"/>
  <c r="J169" i="2"/>
  <c r="D89" i="2"/>
  <c r="J88" i="2"/>
  <c r="D62" i="2"/>
  <c r="J61" i="2"/>
  <c r="H296" i="2" l="1"/>
  <c r="E280" i="2"/>
  <c r="F280" i="2"/>
  <c r="G218" i="2"/>
  <c r="D219" i="2" s="1"/>
  <c r="I188" i="2"/>
  <c r="J188" i="2"/>
  <c r="D132" i="2"/>
  <c r="J131" i="2"/>
  <c r="F202" i="2"/>
  <c r="I202" i="2" s="1"/>
  <c r="F170" i="2"/>
  <c r="I170" i="2" s="1"/>
  <c r="G132" i="2"/>
  <c r="F132" i="2" s="1"/>
  <c r="G89" i="2"/>
  <c r="F89" i="2" s="1"/>
  <c r="I89" i="2" s="1"/>
  <c r="F62" i="2"/>
  <c r="I62" i="2" s="1"/>
  <c r="G62" i="2"/>
  <c r="G280" i="2" l="1"/>
  <c r="H280" i="2" s="1"/>
  <c r="F219" i="2"/>
  <c r="E219" i="2"/>
  <c r="H218" i="2"/>
  <c r="J132" i="2"/>
  <c r="I132" i="2"/>
  <c r="D204" i="2"/>
  <c r="G204" i="2" s="1"/>
  <c r="E203" i="2"/>
  <c r="H203" i="2" s="1"/>
  <c r="J202" i="2"/>
  <c r="D172" i="2"/>
  <c r="G172" i="2" s="1"/>
  <c r="E171" i="2"/>
  <c r="H171" i="2" s="1"/>
  <c r="J170" i="2"/>
  <c r="D133" i="2"/>
  <c r="D90" i="2"/>
  <c r="G90" i="2" s="1"/>
  <c r="F90" i="2" s="1"/>
  <c r="I90" i="2" s="1"/>
  <c r="J89" i="2"/>
  <c r="D63" i="2"/>
  <c r="J62" i="2"/>
  <c r="G219" i="2" l="1"/>
  <c r="D220" i="2" s="1"/>
  <c r="F203" i="2"/>
  <c r="I203" i="2" s="1"/>
  <c r="F171" i="2"/>
  <c r="I171" i="2" s="1"/>
  <c r="G133" i="2"/>
  <c r="F133" i="2" s="1"/>
  <c r="D91" i="2"/>
  <c r="J90" i="2"/>
  <c r="F63" i="2"/>
  <c r="I63" i="2" s="1"/>
  <c r="G63" i="2"/>
  <c r="H297" i="2" l="1"/>
  <c r="F220" i="2"/>
  <c r="E220" i="2"/>
  <c r="H219" i="2"/>
  <c r="D134" i="2"/>
  <c r="G134" i="2" s="1"/>
  <c r="F134" i="2" s="1"/>
  <c r="J134" i="2" s="1"/>
  <c r="I133" i="2"/>
  <c r="E204" i="2"/>
  <c r="H204" i="2" s="1"/>
  <c r="J203" i="2"/>
  <c r="E172" i="2"/>
  <c r="H172" i="2" s="1"/>
  <c r="D173" i="2"/>
  <c r="G173" i="2" s="1"/>
  <c r="J171" i="2"/>
  <c r="J133" i="2"/>
  <c r="G91" i="2"/>
  <c r="F91" i="2" s="1"/>
  <c r="I91" i="2" s="1"/>
  <c r="D64" i="2"/>
  <c r="J63" i="2"/>
  <c r="G220" i="2" l="1"/>
  <c r="D221" i="2" s="1"/>
  <c r="D135" i="2"/>
  <c r="G135" i="2" s="1"/>
  <c r="F135" i="2" s="1"/>
  <c r="J135" i="2" s="1"/>
  <c r="I134" i="2"/>
  <c r="F172" i="2"/>
  <c r="I172" i="2" s="1"/>
  <c r="D92" i="2"/>
  <c r="J91" i="2"/>
  <c r="G64" i="2"/>
  <c r="F64" i="2"/>
  <c r="I64" i="2" s="1"/>
  <c r="F221" i="2" l="1"/>
  <c r="E221" i="2"/>
  <c r="G221" i="2" s="1"/>
  <c r="H220" i="2"/>
  <c r="D136" i="2"/>
  <c r="G136" i="2" s="1"/>
  <c r="F136" i="2" s="1"/>
  <c r="I135" i="2"/>
  <c r="D174" i="2"/>
  <c r="G174" i="2" s="1"/>
  <c r="E173" i="2"/>
  <c r="H173" i="2" s="1"/>
  <c r="J172" i="2"/>
  <c r="G92" i="2"/>
  <c r="F92" i="2" s="1"/>
  <c r="I92" i="2" s="1"/>
  <c r="D65" i="2"/>
  <c r="J64" i="2"/>
  <c r="H298" i="2" l="1"/>
  <c r="D222" i="2"/>
  <c r="H221" i="2"/>
  <c r="D137" i="2"/>
  <c r="G137" i="2" s="1"/>
  <c r="F137" i="2" s="1"/>
  <c r="I137" i="2" s="1"/>
  <c r="I136" i="2"/>
  <c r="J136" i="2"/>
  <c r="F173" i="2"/>
  <c r="I173" i="2" s="1"/>
  <c r="D93" i="2"/>
  <c r="J92" i="2"/>
  <c r="F65" i="2"/>
  <c r="I65" i="2" s="1"/>
  <c r="G65" i="2"/>
  <c r="F222" i="2" l="1"/>
  <c r="E222" i="2"/>
  <c r="D138" i="2"/>
  <c r="G138" i="2" s="1"/>
  <c r="F138" i="2" s="1"/>
  <c r="J137" i="2"/>
  <c r="E174" i="2"/>
  <c r="H174" i="2" s="1"/>
  <c r="J173" i="2"/>
  <c r="G93" i="2"/>
  <c r="F93" i="2" s="1"/>
  <c r="I93" i="2" s="1"/>
  <c r="D67" i="2"/>
  <c r="D66" i="2"/>
  <c r="J65" i="2"/>
  <c r="H299" i="2" l="1"/>
  <c r="G222" i="2"/>
  <c r="D223" i="2" s="1"/>
  <c r="J138" i="2"/>
  <c r="I138" i="2"/>
  <c r="F174" i="2"/>
  <c r="I174" i="2" s="1"/>
  <c r="D139" i="2"/>
  <c r="G139" i="2" s="1"/>
  <c r="F139" i="2" s="1"/>
  <c r="I139" i="2" s="1"/>
  <c r="D94" i="2"/>
  <c r="J93" i="2"/>
  <c r="G67" i="2"/>
  <c r="G66" i="2"/>
  <c r="F66" i="2"/>
  <c r="I66" i="2" s="1"/>
  <c r="F223" i="2" l="1"/>
  <c r="E223" i="2"/>
  <c r="H222" i="2"/>
  <c r="J174" i="2"/>
  <c r="D140" i="2"/>
  <c r="J139" i="2"/>
  <c r="G94" i="2"/>
  <c r="F94" i="2" s="1"/>
  <c r="E67" i="2"/>
  <c r="H67" i="2" s="1"/>
  <c r="E69" i="2"/>
  <c r="H69" i="2" s="1"/>
  <c r="E68" i="2"/>
  <c r="H68" i="2" s="1"/>
  <c r="J66" i="2"/>
  <c r="G223" i="2" l="1"/>
  <c r="J94" i="2"/>
  <c r="I94" i="2"/>
  <c r="G140" i="2"/>
  <c r="F140" i="2" s="1"/>
  <c r="I140" i="2" s="1"/>
  <c r="D95" i="2"/>
  <c r="G95" i="2" s="1"/>
  <c r="F95" i="2" s="1"/>
  <c r="I95" i="2" s="1"/>
  <c r="F67" i="2"/>
  <c r="I67" i="2" s="1"/>
  <c r="H300" i="2" l="1"/>
  <c r="D224" i="2"/>
  <c r="H223" i="2"/>
  <c r="D141" i="2"/>
  <c r="J140" i="2"/>
  <c r="D96" i="2"/>
  <c r="J95" i="2"/>
  <c r="D68" i="2"/>
  <c r="J67" i="2"/>
  <c r="F224" i="2" l="1"/>
  <c r="E224" i="2"/>
  <c r="G141" i="2"/>
  <c r="F141" i="2" s="1"/>
  <c r="I141" i="2" s="1"/>
  <c r="G96" i="2"/>
  <c r="F96" i="2" s="1"/>
  <c r="I96" i="2" s="1"/>
  <c r="G68" i="2"/>
  <c r="F68" i="2"/>
  <c r="I68" i="2" s="1"/>
  <c r="H301" i="2" l="1"/>
  <c r="G224" i="2"/>
  <c r="D225" i="2" s="1"/>
  <c r="H224" i="2"/>
  <c r="J141" i="2"/>
  <c r="D142" i="2"/>
  <c r="D97" i="2"/>
  <c r="J96" i="2"/>
  <c r="D69" i="2"/>
  <c r="D71" i="2"/>
  <c r="D72" i="2"/>
  <c r="D70" i="2"/>
  <c r="J68" i="2"/>
  <c r="F225" i="2" l="1"/>
  <c r="E225" i="2"/>
  <c r="G142" i="2"/>
  <c r="F142" i="2" s="1"/>
  <c r="I142" i="2" s="1"/>
  <c r="G97" i="2"/>
  <c r="F97" i="2" s="1"/>
  <c r="I97" i="2" s="1"/>
  <c r="G72" i="2"/>
  <c r="G69" i="2"/>
  <c r="F69" i="2"/>
  <c r="I69" i="2" s="1"/>
  <c r="G70" i="2"/>
  <c r="G71" i="2"/>
  <c r="G225" i="2" l="1"/>
  <c r="J142" i="2"/>
  <c r="D143" i="2"/>
  <c r="D98" i="2"/>
  <c r="G98" i="2" s="1"/>
  <c r="F98" i="2" s="1"/>
  <c r="I98" i="2" s="1"/>
  <c r="J97" i="2"/>
  <c r="E70" i="2"/>
  <c r="H70" i="2" s="1"/>
  <c r="J69" i="2"/>
  <c r="H302" i="2" l="1"/>
  <c r="D226" i="2"/>
  <c r="H225" i="2"/>
  <c r="G143" i="2"/>
  <c r="F143" i="2" s="1"/>
  <c r="I143" i="2" s="1"/>
  <c r="D99" i="2"/>
  <c r="G99" i="2" s="1"/>
  <c r="F99" i="2" s="1"/>
  <c r="I99" i="2" s="1"/>
  <c r="J98" i="2"/>
  <c r="F70" i="2"/>
  <c r="I70" i="2" s="1"/>
  <c r="F226" i="2" l="1"/>
  <c r="E226" i="2"/>
  <c r="D144" i="2"/>
  <c r="J143" i="2"/>
  <c r="D100" i="2"/>
  <c r="E71" i="2"/>
  <c r="H71" i="2" s="1"/>
  <c r="J70" i="2"/>
  <c r="H304" i="2" l="1"/>
  <c r="H303" i="2"/>
  <c r="G226" i="2"/>
  <c r="D227" i="2" s="1"/>
  <c r="G144" i="2"/>
  <c r="F144" i="2" s="1"/>
  <c r="I144" i="2" s="1"/>
  <c r="G100" i="2"/>
  <c r="F100" i="2" s="1"/>
  <c r="I100" i="2" s="1"/>
  <c r="J99" i="2"/>
  <c r="F71" i="2"/>
  <c r="I71" i="2" s="1"/>
  <c r="H226" i="2" l="1"/>
  <c r="F227" i="2"/>
  <c r="E227" i="2"/>
  <c r="D145" i="2"/>
  <c r="J144" i="2"/>
  <c r="E72" i="2"/>
  <c r="H72" i="2" s="1"/>
  <c r="J71" i="2"/>
  <c r="G227" i="2" l="1"/>
  <c r="D228" i="2" s="1"/>
  <c r="H227" i="2"/>
  <c r="G145" i="2"/>
  <c r="F145" i="2" s="1"/>
  <c r="I145" i="2" s="1"/>
  <c r="J100" i="2"/>
  <c r="F72" i="2"/>
  <c r="I72" i="2" s="1"/>
  <c r="F228" i="2" l="1"/>
  <c r="E228" i="2"/>
  <c r="D146" i="2"/>
  <c r="J145" i="2"/>
  <c r="J72" i="2"/>
  <c r="F114" i="2"/>
  <c r="G228" i="2" l="1"/>
  <c r="E115" i="2"/>
  <c r="H115" i="2" s="1"/>
  <c r="I114" i="2"/>
  <c r="G146" i="2"/>
  <c r="F146" i="2" s="1"/>
  <c r="I146" i="2" s="1"/>
  <c r="J114" i="2"/>
  <c r="F115" i="2" l="1"/>
  <c r="E116" i="2" s="1"/>
  <c r="H116" i="2" s="1"/>
  <c r="F116" i="2" s="1"/>
  <c r="I116" i="2" s="1"/>
  <c r="D229" i="2"/>
  <c r="H228" i="2"/>
  <c r="I115" i="2"/>
  <c r="J146" i="2"/>
  <c r="D147" i="2"/>
  <c r="F229" i="2" l="1"/>
  <c r="E229" i="2"/>
  <c r="J115" i="2"/>
  <c r="G147" i="2"/>
  <c r="F147" i="2" s="1"/>
  <c r="I147" i="2" s="1"/>
  <c r="J116" i="2"/>
  <c r="G229" i="2" l="1"/>
  <c r="D148" i="2"/>
  <c r="J147" i="2"/>
  <c r="D230" i="2" l="1"/>
  <c r="H229" i="2"/>
  <c r="G148" i="2"/>
  <c r="F148" i="2" s="1"/>
  <c r="I148" i="2" s="1"/>
  <c r="F230" i="2" l="1"/>
  <c r="E230" i="2"/>
  <c r="D149" i="2"/>
  <c r="J148" i="2"/>
  <c r="G230" i="2" l="1"/>
  <c r="D231" i="2" s="1"/>
  <c r="G149" i="2"/>
  <c r="F149" i="2" s="1"/>
  <c r="I149" i="2" s="1"/>
  <c r="F231" i="2" l="1"/>
  <c r="E231" i="2"/>
  <c r="H230" i="2"/>
  <c r="D150" i="2"/>
  <c r="J149" i="2"/>
  <c r="G231" i="2" l="1"/>
  <c r="H231" i="2" s="1"/>
  <c r="G150" i="2"/>
  <c r="F150" i="2" s="1"/>
  <c r="I150" i="2" s="1"/>
  <c r="D232" i="2" l="1"/>
  <c r="D151" i="2"/>
  <c r="J150" i="2"/>
  <c r="F232" i="2" l="1"/>
  <c r="E232" i="2"/>
  <c r="G232" i="2" s="1"/>
  <c r="D233" i="2" s="1"/>
  <c r="G151" i="2"/>
  <c r="F151" i="2" s="1"/>
  <c r="I151" i="2" s="1"/>
  <c r="F233" i="2" l="1"/>
  <c r="E233" i="2"/>
  <c r="H232" i="2"/>
  <c r="J151" i="2"/>
  <c r="D152" i="2"/>
  <c r="G233" i="2" l="1"/>
  <c r="D234" i="2" s="1"/>
  <c r="G152" i="2"/>
  <c r="F152" i="2" s="1"/>
  <c r="I152" i="2" s="1"/>
  <c r="F234" i="2" l="1"/>
  <c r="E234" i="2"/>
  <c r="H233" i="2"/>
  <c r="D153" i="2"/>
  <c r="J152" i="2"/>
  <c r="G234" i="2" l="1"/>
  <c r="G153" i="2"/>
  <c r="F153" i="2" s="1"/>
  <c r="I153" i="2" s="1"/>
  <c r="H234" i="2" l="1"/>
  <c r="D235" i="2"/>
  <c r="D154" i="2"/>
  <c r="J153" i="2"/>
  <c r="F235" i="2" l="1"/>
  <c r="E235" i="2"/>
  <c r="G154" i="2"/>
  <c r="F154" i="2" s="1"/>
  <c r="I154" i="2" s="1"/>
  <c r="G235" i="2" l="1"/>
  <c r="D236" i="2" s="1"/>
  <c r="J154" i="2"/>
  <c r="F204" i="2"/>
  <c r="I204" i="2" s="1"/>
  <c r="F236" i="2" l="1"/>
  <c r="E236" i="2"/>
  <c r="H235" i="2"/>
  <c r="J204" i="2"/>
  <c r="I75" i="3"/>
  <c r="G236" i="2" l="1"/>
  <c r="D237" i="2"/>
  <c r="H236" i="2"/>
  <c r="I74" i="3"/>
  <c r="F237" i="2" l="1"/>
  <c r="E237" i="2"/>
  <c r="G237" i="2" s="1"/>
  <c r="D238" i="2" l="1"/>
  <c r="H237" i="2"/>
  <c r="F238" i="2" l="1"/>
  <c r="E238" i="2"/>
  <c r="G238" i="2" s="1"/>
  <c r="D239" i="2" l="1"/>
  <c r="H238" i="2"/>
  <c r="F239" i="2" l="1"/>
  <c r="E239" i="2"/>
  <c r="G239" i="2" s="1"/>
  <c r="D240" i="2" l="1"/>
  <c r="H239" i="2"/>
  <c r="F240" i="2" l="1"/>
  <c r="E240" i="2"/>
  <c r="G240" i="2" s="1"/>
  <c r="D241" i="2" l="1"/>
  <c r="H240" i="2"/>
  <c r="F241" i="2" l="1"/>
  <c r="E241" i="2"/>
  <c r="G241" i="2" s="1"/>
  <c r="D242" i="2" l="1"/>
  <c r="H241" i="2"/>
  <c r="F242" i="2" l="1"/>
  <c r="E242" i="2"/>
  <c r="G242" i="2" s="1"/>
  <c r="H242" i="2" l="1"/>
  <c r="D243" i="2"/>
  <c r="F243" i="2" l="1"/>
  <c r="E243" i="2"/>
  <c r="G243" i="2" s="1"/>
  <c r="D244" i="2" l="1"/>
  <c r="H243" i="2"/>
  <c r="F244" i="2" l="1"/>
  <c r="E244" i="2"/>
  <c r="G244" i="2" s="1"/>
  <c r="D245" i="2" s="1"/>
  <c r="F245" i="2" l="1"/>
  <c r="E245" i="2"/>
  <c r="G245" i="2" s="1"/>
  <c r="H244" i="2"/>
  <c r="D246" i="2" l="1"/>
  <c r="H245" i="2"/>
  <c r="F246" i="2" l="1"/>
  <c r="E246" i="2"/>
  <c r="G246" i="2" s="1"/>
  <c r="D247" i="2" l="1"/>
  <c r="H246" i="2"/>
  <c r="F247" i="2" l="1"/>
  <c r="E247" i="2"/>
  <c r="G247" i="2" s="1"/>
  <c r="D248" i="2" l="1"/>
  <c r="H247" i="2"/>
  <c r="F248" i="2" l="1"/>
  <c r="E248" i="2"/>
  <c r="G248" i="2" s="1"/>
  <c r="D249" i="2" l="1"/>
  <c r="H248" i="2"/>
  <c r="F249" i="2" l="1"/>
  <c r="E249" i="2"/>
  <c r="G249" i="2" s="1"/>
  <c r="D250" i="2" s="1"/>
  <c r="F250" i="2" l="1"/>
  <c r="E250" i="2"/>
  <c r="H249" i="2"/>
  <c r="G250" i="2" l="1"/>
  <c r="D251" i="2"/>
  <c r="H250" i="2"/>
  <c r="F251" i="2" l="1"/>
  <c r="E251" i="2"/>
  <c r="G251" i="2" s="1"/>
  <c r="D252" i="2" l="1"/>
  <c r="H251" i="2"/>
  <c r="F252" i="2" l="1"/>
  <c r="E252" i="2"/>
  <c r="G252" i="2" s="1"/>
  <c r="D253" i="2" l="1"/>
  <c r="H252" i="2"/>
  <c r="F253" i="2" l="1"/>
  <c r="E253" i="2"/>
  <c r="G253" i="2" s="1"/>
  <c r="D254" i="2" l="1"/>
  <c r="H253" i="2"/>
  <c r="F254" i="2" l="1"/>
  <c r="E254" i="2"/>
  <c r="G254" i="2" s="1"/>
  <c r="D255" i="2" l="1"/>
  <c r="H254" i="2"/>
  <c r="F255" i="2" l="1"/>
  <c r="E255" i="2"/>
  <c r="G255" i="2" s="1"/>
  <c r="D256" i="2" l="1"/>
  <c r="H255" i="2"/>
  <c r="F256" i="2" l="1"/>
  <c r="E256" i="2"/>
  <c r="G256" i="2" s="1"/>
  <c r="D257" i="2" s="1"/>
  <c r="F257" i="2" l="1"/>
  <c r="E257" i="2"/>
  <c r="H256" i="2"/>
  <c r="G257" i="2" l="1"/>
  <c r="H257" i="2"/>
  <c r="D258" i="2"/>
  <c r="F258" i="2" l="1"/>
  <c r="E258" i="2"/>
  <c r="G258" i="2" l="1"/>
  <c r="H258" i="2" s="1"/>
  <c r="D259" i="2" l="1"/>
  <c r="F259" i="2"/>
  <c r="E259" i="2"/>
  <c r="G259" i="2" s="1"/>
  <c r="H259" i="2" l="1"/>
  <c r="D260" i="2"/>
  <c r="F260" i="2" l="1"/>
  <c r="E260" i="2"/>
  <c r="G260" i="2" s="1"/>
  <c r="D261" i="2" l="1"/>
  <c r="H260" i="2"/>
  <c r="F261" i="2" l="1"/>
  <c r="E261" i="2"/>
  <c r="G261" i="2" s="1"/>
  <c r="H261" i="2" l="1"/>
  <c r="D262" i="2"/>
  <c r="F262" i="2" l="1"/>
  <c r="E262" i="2"/>
  <c r="G262" i="2" s="1"/>
  <c r="D263" i="2" l="1"/>
  <c r="H262" i="2"/>
  <c r="F263" i="2" l="1"/>
  <c r="E263" i="2"/>
  <c r="G263" i="2" s="1"/>
  <c r="D264" i="2" l="1"/>
  <c r="H263" i="2"/>
  <c r="F264" i="2" l="1"/>
  <c r="E264" i="2"/>
  <c r="G264" i="2" s="1"/>
  <c r="H264" i="2" s="1"/>
</calcChain>
</file>

<file path=xl/sharedStrings.xml><?xml version="1.0" encoding="utf-8"?>
<sst xmlns="http://schemas.openxmlformats.org/spreadsheetml/2006/main" count="402" uniqueCount="111">
  <si>
    <t>example 3</t>
  </si>
  <si>
    <t>xl</t>
  </si>
  <si>
    <t>xu</t>
  </si>
  <si>
    <t>xm</t>
  </si>
  <si>
    <t>f(xl)</t>
  </si>
  <si>
    <t>f(xu)</t>
  </si>
  <si>
    <t>f(xm)</t>
  </si>
  <si>
    <t>f(x) = 8x^3-11x^2-45x+18</t>
  </si>
  <si>
    <t>xl = mas mababa value</t>
  </si>
  <si>
    <t>kung san mag zezero yun yung final answer</t>
  </si>
  <si>
    <t>f(x)=3x+sinx-e^x</t>
  </si>
  <si>
    <t>[0,1]</t>
  </si>
  <si>
    <t>[0,0.5]</t>
  </si>
  <si>
    <t>6 iterations</t>
  </si>
  <si>
    <t xml:space="preserve">5 decimal places </t>
  </si>
  <si>
    <t>round off nalang</t>
  </si>
  <si>
    <t>time stamp:53:01</t>
  </si>
  <si>
    <t>iteration</t>
  </si>
  <si>
    <t>positive</t>
  </si>
  <si>
    <t>negative</t>
  </si>
  <si>
    <t>x ≅0.375</t>
  </si>
  <si>
    <t>OUTPUT</t>
  </si>
  <si>
    <t>-</t>
  </si>
  <si>
    <t>+</t>
  </si>
  <si>
    <t>example 4</t>
  </si>
  <si>
    <t xml:space="preserve"> </t>
  </si>
  <si>
    <t>example 5</t>
  </si>
  <si>
    <t>x ≅0.36719</t>
  </si>
  <si>
    <t>approzimation to the root - accurate less than or equal to 2%</t>
  </si>
  <si>
    <t>f(x) = x^3+4x^2-10</t>
  </si>
  <si>
    <t>[1,2]</t>
  </si>
  <si>
    <t xml:space="preserve"> (𝜀 ≤ 0.02)</t>
  </si>
  <si>
    <t xml:space="preserve"> 𝜀a</t>
  </si>
  <si>
    <t xml:space="preserve"> 𝜀a = ((present-previous)/present)*100</t>
  </si>
  <si>
    <t>(xl, xu and xm)</t>
  </si>
  <si>
    <t>x ≅1.359375</t>
  </si>
  <si>
    <t>𝜀𝑎</t>
  </si>
  <si>
    <t>1.  f(x) = cosx − xe^x,[−5, −3.5] after 15 iterations</t>
  </si>
  <si>
    <t xml:space="preserve"> (𝜀𝑎 ≤ 0.001%)</t>
  </si>
  <si>
    <t>x ≅ -4.66853334</t>
  </si>
  <si>
    <t>A1. Using Bisection Method (𝜀𝑎 ≤ 0.001%)</t>
  </si>
  <si>
    <t>A2. Using Bisection Method (𝜀𝑎 ≤ 0.001%)</t>
  </si>
  <si>
    <t>2.  f(x) = e^-x(x^2+5x+2)+1,[−1, 0]</t>
  </si>
  <si>
    <t>x ≅ -0.57915879</t>
  </si>
  <si>
    <t>A3. Using Bisection Method (𝜀𝑎 ≤ 0.001%)</t>
  </si>
  <si>
    <t>3.  f(x) = x^3-7x^2+14x-6,[0,1]</t>
  </si>
  <si>
    <t>x ≅ 0.58578873</t>
  </si>
  <si>
    <t>1.  f(x) = sin2x-e^(x-1),[0.5,1.5]</t>
  </si>
  <si>
    <t>example 1</t>
  </si>
  <si>
    <t>4 iterations</t>
  </si>
  <si>
    <t>f(x) = e^(x^2-1) +10sin2x-5</t>
  </si>
  <si>
    <t>i</t>
  </si>
  <si>
    <t>xn-1</t>
  </si>
  <si>
    <t>xn</t>
  </si>
  <si>
    <t>xn+1</t>
  </si>
  <si>
    <t>f(xn-1)</t>
  </si>
  <si>
    <t>f(xn)</t>
  </si>
  <si>
    <t>f(xn+1)</t>
  </si>
  <si>
    <t>xn+1≅0.23960</t>
  </si>
  <si>
    <t>example 2</t>
  </si>
  <si>
    <t>f(x) = e^x -3x^2</t>
  </si>
  <si>
    <t>[3,4]</t>
  </si>
  <si>
    <t>xn+1≅3.73296</t>
  </si>
  <si>
    <t>first three decimal places</t>
  </si>
  <si>
    <t>false   position   method</t>
  </si>
  <si>
    <t>2.  f(x) = xcos(x/x-2),[4,6]</t>
  </si>
  <si>
    <t>3.  f(x) = tanx-x-1,[1,1.5]</t>
  </si>
  <si>
    <t>x ≅ 1.13049950</t>
  </si>
  <si>
    <t>secant   method</t>
  </si>
  <si>
    <t>f(x) = 0.18x^3-0.5x^2-2x+1</t>
  </si>
  <si>
    <t>[4,6]</t>
  </si>
  <si>
    <t>ea</t>
  </si>
  <si>
    <t>xn+1≅4.83676</t>
  </si>
  <si>
    <t xml:space="preserve">                                                                                                                </t>
  </si>
  <si>
    <t>]]</t>
  </si>
  <si>
    <t xml:space="preserve"> (𝜀𝑎 ≤ 0.0001%)</t>
  </si>
  <si>
    <t>x ≅ 5.50387758</t>
  </si>
  <si>
    <t>x ≅ 0.94690012</t>
  </si>
  <si>
    <t>B1. Using False Position Method (𝜀𝑎 ≤ 0.0001%)</t>
  </si>
  <si>
    <t>B2. Using False Position Method (𝜀𝑎 ≤ 0.0001%)</t>
  </si>
  <si>
    <t>B3. Using False Position Method (𝜀𝑎 ≤ 0.0001%)</t>
  </si>
  <si>
    <t>C1. Using Secant Method (𝜀𝑎 ≤ 0.00001%)</t>
  </si>
  <si>
    <t>1.  f(x) = 3logx-e^(-x),[1,5]</t>
  </si>
  <si>
    <t>x ≅ 1.59531116</t>
  </si>
  <si>
    <t>C2. Using Secant Method (𝜀𝑎 ≤ 0.0001%)</t>
  </si>
  <si>
    <t>2.  f(x) = 2xcos2x-(x-2)^2,[3,4]</t>
  </si>
  <si>
    <t>x ≅ 3.72211277</t>
  </si>
  <si>
    <t>C3. Using Secant Method (𝜀𝑎 ≤ 0.00001%)</t>
  </si>
  <si>
    <t>3.  f(x) = In(x+1)+cos(x-1),[-0.5,1.5]</t>
  </si>
  <si>
    <t>x ≅ -0.26204362</t>
  </si>
  <si>
    <t>f(x) = x-e^ (-x)</t>
  </si>
  <si>
    <t>xn+1≅0.56714</t>
  </si>
  <si>
    <t>newton's  method</t>
  </si>
  <si>
    <t>5 iterations</t>
  </si>
  <si>
    <t xml:space="preserve">f(x) = x - sinx - 1/2 </t>
  </si>
  <si>
    <t>x0=2</t>
  </si>
  <si>
    <t>f'(xn)</t>
  </si>
  <si>
    <t>accuracy within 10^-4</t>
  </si>
  <si>
    <t>f'(x)=20cos(2x)+2xe^(x^2-1)</t>
  </si>
  <si>
    <t>E1. Newton Raphson Method (𝜀𝑎 ≤ 0.0001%)</t>
  </si>
  <si>
    <t>x ≅ 1.80199276</t>
  </si>
  <si>
    <t>1.  f(x) = e^(x^2-1)+10sin2x-5,x0=2.5</t>
  </si>
  <si>
    <t>E2. Newton Raphson Method (𝜀𝑎 ≤ 0.0001%)</t>
  </si>
  <si>
    <t>2.  f(x) = x^2+arctanx,x0=-3</t>
  </si>
  <si>
    <t>f'(x)=(1/((x^2)+1))+2x</t>
  </si>
  <si>
    <t>(1/((x^2)+1))+2x</t>
  </si>
  <si>
    <t>x ≅ -0.83360619</t>
  </si>
  <si>
    <t>E3. Newton Raphson Method (𝜀𝑎 ≤ 0.0001%)</t>
  </si>
  <si>
    <t>1.  f(x) = x^3Inx+secx,x0=10</t>
  </si>
  <si>
    <t>f'(x)=secx+tanx+4Inx^3</t>
  </si>
  <si>
    <t>fixed point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</si>
</sst>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0000"/>
    <numFmt numFmtId="165" formatCode="0.00000000"/>
    <numFmt numFmtId="166" formatCode="0.0000%"/>
    <numFmt numFmtId="167" formatCode="0.00000%"/>
    <numFmt numFmtId="168" formatCode="0.000%"/>
    <numFmt numFmtId="169" formatCode="0.00000000%"/>
    <numFmt numFmtId="170" formatCode="0.000000000000000%"/>
    <numFmt numFmtId="171" formatCode="0.0000000000000000000%"/>
    <numFmt numFmtId="172" formatCode="0.0"/>
    <numFmt numFmtId="173" formatCode="0.00000000000%"/>
    <numFmt numFmtId="174" formatCode="0.000000000%"/>
    <numFmt numFmtId="175" formatCode="0.00000000000000%"/>
    <numFmt numFmtId="177" formatCode="0.0000000000%"/>
    <numFmt numFmtId="178" formatCode="0.00000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B13939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B1393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/>
      <right style="double">
        <color indexed="64"/>
      </right>
      <top style="double">
        <color indexed="64"/>
      </top>
      <bottom style="thin">
        <color theme="0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theme="0"/>
      </right>
      <top style="double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indexed="64"/>
      </top>
      <bottom style="thin">
        <color theme="0"/>
      </bottom>
      <diagonal/>
    </border>
    <border>
      <left/>
      <right style="thin">
        <color theme="0"/>
      </right>
      <top style="double">
        <color indexed="64"/>
      </top>
      <bottom style="thin">
        <color theme="0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theme="0"/>
      </left>
      <right style="double">
        <color indexed="64"/>
      </right>
      <top style="double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0" fillId="4" borderId="1" xfId="0" applyFill="1" applyBorder="1"/>
    <xf numFmtId="0" fontId="3" fillId="5" borderId="2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10" fontId="0" fillId="0" borderId="1" xfId="0" applyNumberFormat="1" applyBorder="1"/>
    <xf numFmtId="0" fontId="0" fillId="7" borderId="0" xfId="0" applyFill="1"/>
    <xf numFmtId="0" fontId="2" fillId="0" borderId="0" xfId="0" applyFont="1"/>
    <xf numFmtId="0" fontId="2" fillId="0" borderId="1" xfId="0" applyFont="1" applyBorder="1"/>
    <xf numFmtId="164" fontId="0" fillId="7" borderId="1" xfId="0" applyNumberFormat="1" applyFill="1" applyBorder="1"/>
    <xf numFmtId="0" fontId="0" fillId="0" borderId="19" xfId="0" applyBorder="1"/>
    <xf numFmtId="0" fontId="0" fillId="0" borderId="0" xfId="0" applyBorder="1"/>
    <xf numFmtId="0" fontId="0" fillId="0" borderId="24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5" fontId="0" fillId="7" borderId="0" xfId="0" applyNumberForma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0" fontId="0" fillId="0" borderId="24" xfId="0" applyBorder="1"/>
    <xf numFmtId="0" fontId="0" fillId="0" borderId="24" xfId="0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vertical="center"/>
    </xf>
    <xf numFmtId="0" fontId="0" fillId="2" borderId="3" xfId="0" applyFill="1" applyBorder="1"/>
    <xf numFmtId="0" fontId="0" fillId="2" borderId="2" xfId="0" applyFill="1" applyBorder="1"/>
    <xf numFmtId="0" fontId="0" fillId="2" borderId="1" xfId="0" applyFill="1" applyBorder="1"/>
    <xf numFmtId="164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64" fontId="0" fillId="2" borderId="0" xfId="0" applyNumberFormat="1" applyFill="1" applyAlignment="1">
      <alignment vertical="center"/>
    </xf>
    <xf numFmtId="167" fontId="0" fillId="0" borderId="19" xfId="0" applyNumberFormat="1" applyBorder="1" applyAlignment="1">
      <alignment horizontal="center"/>
    </xf>
    <xf numFmtId="0" fontId="0" fillId="2" borderId="27" xfId="0" applyFill="1" applyBorder="1"/>
    <xf numFmtId="167" fontId="0" fillId="0" borderId="0" xfId="0" applyNumberFormat="1"/>
    <xf numFmtId="168" fontId="0" fillId="0" borderId="19" xfId="0" applyNumberFormat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170" fontId="0" fillId="0" borderId="19" xfId="0" applyNumberFormat="1" applyBorder="1" applyAlignment="1">
      <alignment horizontal="center"/>
    </xf>
    <xf numFmtId="171" fontId="0" fillId="0" borderId="19" xfId="0" applyNumberForma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4" fontId="0" fillId="0" borderId="19" xfId="0" applyNumberFormat="1" applyBorder="1" applyAlignment="1">
      <alignment horizontal="center"/>
    </xf>
    <xf numFmtId="175" fontId="0" fillId="0" borderId="19" xfId="0" applyNumberFormat="1" applyBorder="1" applyAlignment="1">
      <alignment horizontal="center"/>
    </xf>
    <xf numFmtId="168" fontId="0" fillId="0" borderId="0" xfId="0" applyNumberFormat="1"/>
    <xf numFmtId="164" fontId="0" fillId="7" borderId="0" xfId="0" applyNumberFormat="1" applyFill="1" applyAlignment="1">
      <alignment vertical="center"/>
    </xf>
    <xf numFmtId="0" fontId="9" fillId="0" borderId="0" xfId="0" applyFont="1"/>
    <xf numFmtId="0" fontId="9" fillId="13" borderId="2" xfId="0" applyFont="1" applyFill="1" applyBorder="1"/>
    <xf numFmtId="0" fontId="9" fillId="13" borderId="1" xfId="0" applyFont="1" applyFill="1" applyBorder="1"/>
    <xf numFmtId="0" fontId="9" fillId="13" borderId="3" xfId="0" applyFont="1" applyFill="1" applyBorder="1"/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10" fontId="0" fillId="0" borderId="0" xfId="0" applyNumberFormat="1"/>
    <xf numFmtId="169" fontId="0" fillId="0" borderId="0" xfId="0" applyNumberFormat="1"/>
    <xf numFmtId="165" fontId="0" fillId="0" borderId="5" xfId="0" applyNumberFormat="1" applyBorder="1" applyAlignment="1">
      <alignment horizontal="center"/>
    </xf>
    <xf numFmtId="0" fontId="6" fillId="9" borderId="32" xfId="0" applyFont="1" applyFill="1" applyBorder="1" applyAlignment="1">
      <alignment horizontal="center"/>
    </xf>
    <xf numFmtId="0" fontId="0" fillId="0" borderId="29" xfId="0" applyBorder="1" applyAlignment="1">
      <alignment horizontal="right"/>
    </xf>
    <xf numFmtId="165" fontId="7" fillId="0" borderId="5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73" fontId="0" fillId="0" borderId="30" xfId="0" applyNumberFormat="1" applyBorder="1" applyAlignment="1">
      <alignment horizontal="center"/>
    </xf>
    <xf numFmtId="165" fontId="0" fillId="5" borderId="0" xfId="0" applyNumberFormat="1" applyFont="1" applyFill="1" applyBorder="1" applyAlignment="1">
      <alignment horizontal="center"/>
    </xf>
    <xf numFmtId="165" fontId="0" fillId="7" borderId="0" xfId="0" applyNumberFormat="1" applyFont="1" applyFill="1" applyBorder="1" applyAlignment="1">
      <alignment horizontal="center"/>
    </xf>
    <xf numFmtId="177" fontId="0" fillId="0" borderId="19" xfId="0" applyNumberFormat="1" applyBorder="1" applyAlignment="1">
      <alignment horizontal="center"/>
    </xf>
    <xf numFmtId="178" fontId="0" fillId="0" borderId="19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14" borderId="29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31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20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top" textRotation="255"/>
    </xf>
    <xf numFmtId="0" fontId="1" fillId="2" borderId="25" xfId="0" applyFont="1" applyFill="1" applyBorder="1" applyAlignment="1">
      <alignment horizontal="center" vertical="top" textRotation="255"/>
    </xf>
    <xf numFmtId="0" fontId="1" fillId="2" borderId="26" xfId="0" applyFont="1" applyFill="1" applyBorder="1" applyAlignment="1">
      <alignment horizontal="center" vertical="top" textRotation="255"/>
    </xf>
    <xf numFmtId="0" fontId="1" fillId="11" borderId="13" xfId="0" applyFont="1" applyFill="1" applyBorder="1" applyAlignment="1">
      <alignment horizontal="center" vertical="center" textRotation="255"/>
    </xf>
    <xf numFmtId="0" fontId="1" fillId="11" borderId="25" xfId="0" applyFont="1" applyFill="1" applyBorder="1" applyAlignment="1">
      <alignment horizontal="center" vertical="center" textRotation="255"/>
    </xf>
    <xf numFmtId="0" fontId="1" fillId="11" borderId="26" xfId="0" applyFont="1" applyFill="1" applyBorder="1" applyAlignment="1">
      <alignment horizontal="center" vertical="center" textRotation="255"/>
    </xf>
    <xf numFmtId="0" fontId="10" fillId="13" borderId="13" xfId="0" applyFont="1" applyFill="1" applyBorder="1" applyAlignment="1">
      <alignment horizontal="center" vertical="top" textRotation="255"/>
    </xf>
    <xf numFmtId="0" fontId="10" fillId="13" borderId="25" xfId="0" applyFont="1" applyFill="1" applyBorder="1" applyAlignment="1">
      <alignment horizontal="center" vertical="top" textRotation="255"/>
    </xf>
    <xf numFmtId="0" fontId="10" fillId="13" borderId="28" xfId="0" applyFont="1" applyFill="1" applyBorder="1" applyAlignment="1">
      <alignment horizontal="center" vertical="top" textRotation="255"/>
    </xf>
    <xf numFmtId="13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7" fillId="4" borderId="1" xfId="0" applyFont="1" applyFill="1" applyBorder="1"/>
    <xf numFmtId="0" fontId="7" fillId="5" borderId="2" xfId="0" applyFont="1" applyFill="1" applyBorder="1"/>
    <xf numFmtId="0" fontId="2" fillId="5" borderId="2" xfId="0" applyFont="1" applyFill="1" applyBorder="1"/>
    <xf numFmtId="0" fontId="7" fillId="0" borderId="0" xfId="0" applyFont="1" applyAlignment="1">
      <alignment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78</xdr:row>
      <xdr:rowOff>0</xdr:rowOff>
    </xdr:from>
    <xdr:to>
      <xdr:col>16</xdr:col>
      <xdr:colOff>152831</xdr:colOff>
      <xdr:row>82</xdr:row>
      <xdr:rowOff>38218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4B80E2-45AE-4805-A3C1-D70E7466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5106650"/>
          <a:ext cx="3096057" cy="847843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213</xdr:row>
      <xdr:rowOff>104775</xdr:rowOff>
    </xdr:from>
    <xdr:to>
      <xdr:col>16</xdr:col>
      <xdr:colOff>381910</xdr:colOff>
      <xdr:row>221</xdr:row>
      <xdr:rowOff>143093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799AEC-C624-4434-B6D7-81FECDE5D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41586150"/>
          <a:ext cx="6525536" cy="156231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274</xdr:row>
      <xdr:rowOff>0</xdr:rowOff>
    </xdr:from>
    <xdr:to>
      <xdr:col>14</xdr:col>
      <xdr:colOff>95871</xdr:colOff>
      <xdr:row>280</xdr:row>
      <xdr:rowOff>85896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B82F4C-ABB9-4A2C-826C-A311CA6A4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53159025"/>
          <a:ext cx="4448796" cy="1228896"/>
        </a:xfrm>
        <a:prstGeom prst="rect">
          <a:avLst/>
        </a:prstGeom>
      </xdr:spPr>
    </xdr:pic>
    <xdr:clientData/>
  </xdr:twoCellAnchor>
  <xdr:twoCellAnchor editAs="oneCell">
    <xdr:from>
      <xdr:col>8</xdr:col>
      <xdr:colOff>358589</xdr:colOff>
      <xdr:row>290</xdr:row>
      <xdr:rowOff>156882</xdr:rowOff>
    </xdr:from>
    <xdr:to>
      <xdr:col>13</xdr:col>
      <xdr:colOff>469628</xdr:colOff>
      <xdr:row>295</xdr:row>
      <xdr:rowOff>176068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E228CC-1094-41C4-83BE-36091A9A0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94295" y="56600911"/>
          <a:ext cx="4727863" cy="9716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181960</xdr:colOff>
      <xdr:row>32</xdr:row>
      <xdr:rowOff>45982</xdr:rowOff>
    </xdr:from>
    <xdr:to>
      <xdr:col>15</xdr:col>
      <xdr:colOff>230017</xdr:colOff>
      <xdr:row>36</xdr:row>
      <xdr:rowOff>131825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AB9C22-95F3-42A3-A965-EACB8C800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4994" y="6155120"/>
          <a:ext cx="3102626" cy="8478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243050</xdr:colOff>
      <xdr:row>11</xdr:row>
      <xdr:rowOff>177362</xdr:rowOff>
    </xdr:from>
    <xdr:to>
      <xdr:col>18</xdr:col>
      <xdr:colOff>99851</xdr:colOff>
      <xdr:row>19</xdr:row>
      <xdr:rowOff>148996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16FE57-4580-4610-AB40-EBDD6E4AF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6084" y="2279431"/>
          <a:ext cx="4744112" cy="14956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121102</xdr:colOff>
      <xdr:row>3</xdr:row>
      <xdr:rowOff>68036</xdr:rowOff>
    </xdr:from>
    <xdr:to>
      <xdr:col>12</xdr:col>
      <xdr:colOff>45147</xdr:colOff>
      <xdr:row>7</xdr:row>
      <xdr:rowOff>153879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1D8964-AFA6-40BC-99CA-29E83C9E9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3945" y="650422"/>
          <a:ext cx="1752845" cy="847843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16</xdr:row>
      <xdr:rowOff>47625</xdr:rowOff>
    </xdr:from>
    <xdr:to>
      <xdr:col>12</xdr:col>
      <xdr:colOff>352700</xdr:colOff>
      <xdr:row>21</xdr:row>
      <xdr:rowOff>9653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7A701D-F252-4D8E-8B25-913A56F79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6925" y="3105150"/>
          <a:ext cx="1971950" cy="914528"/>
        </a:xfrm>
        <a:prstGeom prst="rect">
          <a:avLst/>
        </a:prstGeom>
      </xdr:spPr>
    </xdr:pic>
    <xdr:clientData/>
  </xdr:twoCellAnchor>
  <xdr:twoCellAnchor editAs="oneCell">
    <xdr:from>
      <xdr:col>5</xdr:col>
      <xdr:colOff>146957</xdr:colOff>
      <xdr:row>1</xdr:row>
      <xdr:rowOff>63953</xdr:rowOff>
    </xdr:from>
    <xdr:to>
      <xdr:col>7</xdr:col>
      <xdr:colOff>328155</xdr:colOff>
      <xdr:row>5</xdr:row>
      <xdr:rowOff>16428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C756D0-A450-48EB-B771-F6231E2A2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80014" y="265339"/>
          <a:ext cx="1601784" cy="7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426A-9E35-4608-AA4D-6840DD33B061}">
  <dimension ref="A4:XFD342"/>
  <sheetViews>
    <sheetView topLeftCell="A198" zoomScaleNormal="100" workbookViewId="0">
      <selection activeCell="D213" sqref="D213"/>
    </sheetView>
  </sheetViews>
  <sheetFormatPr defaultRowHeight="15" x14ac:dyDescent="0.25"/>
  <cols>
    <col min="2" max="2" width="8.140625" customWidth="1"/>
    <col min="3" max="3" width="2.7109375" customWidth="1"/>
    <col min="4" max="4" width="12.28515625" bestFit="1" customWidth="1"/>
    <col min="5" max="5" width="13.85546875" bestFit="1" customWidth="1"/>
    <col min="6" max="6" width="13.7109375" bestFit="1" customWidth="1"/>
    <col min="7" max="7" width="12.42578125" bestFit="1" customWidth="1"/>
    <col min="8" max="8" width="14.28515625" bestFit="1" customWidth="1"/>
    <col min="9" max="9" width="13.28515625" customWidth="1"/>
    <col min="10" max="10" width="23.5703125" bestFit="1" customWidth="1"/>
    <col min="11" max="11" width="14.28515625" customWidth="1"/>
    <col min="13" max="13" width="9.140625" customWidth="1"/>
  </cols>
  <sheetData>
    <row r="4" spans="2:10" ht="15.75" thickBot="1" x14ac:dyDescent="0.3">
      <c r="C4" s="4"/>
      <c r="D4" s="4"/>
      <c r="E4" s="4"/>
      <c r="F4" s="4"/>
      <c r="G4" s="4"/>
      <c r="H4" s="4"/>
      <c r="I4" s="4"/>
      <c r="J4" s="4"/>
    </row>
    <row r="5" spans="2:10" ht="16.5" thickTop="1" thickBot="1" x14ac:dyDescent="0.3">
      <c r="C5" s="93" t="s">
        <v>40</v>
      </c>
      <c r="D5" s="94"/>
      <c r="E5" s="94"/>
      <c r="F5" s="94"/>
      <c r="G5" s="94"/>
      <c r="H5" s="94"/>
      <c r="I5" s="94"/>
      <c r="J5" s="95"/>
    </row>
    <row r="6" spans="2:10" ht="16.5" thickTop="1" thickBot="1" x14ac:dyDescent="0.3">
      <c r="B6" s="25"/>
      <c r="C6" s="96" t="s">
        <v>37</v>
      </c>
      <c r="D6" s="97"/>
      <c r="E6" s="97"/>
      <c r="F6" s="97"/>
      <c r="G6" s="97"/>
      <c r="H6" s="97"/>
      <c r="I6" s="97"/>
      <c r="J6" s="98"/>
    </row>
    <row r="7" spans="2:10" ht="16.5" customHeight="1" thickTop="1" x14ac:dyDescent="0.25">
      <c r="B7" s="26"/>
      <c r="C7" s="34" t="s">
        <v>51</v>
      </c>
      <c r="D7" s="35" t="s">
        <v>1</v>
      </c>
      <c r="E7" s="36" t="s">
        <v>2</v>
      </c>
      <c r="F7" s="35" t="s">
        <v>3</v>
      </c>
      <c r="G7" s="37" t="s">
        <v>4</v>
      </c>
      <c r="H7" s="36" t="s">
        <v>5</v>
      </c>
      <c r="I7" s="35" t="s">
        <v>6</v>
      </c>
      <c r="J7" s="38" t="s">
        <v>36</v>
      </c>
    </row>
    <row r="8" spans="2:10" x14ac:dyDescent="0.25">
      <c r="C8" s="27">
        <v>1</v>
      </c>
      <c r="D8" s="28">
        <v>-5</v>
      </c>
      <c r="E8" s="31">
        <v>-3.5</v>
      </c>
      <c r="F8" s="31">
        <f>(D8+E8)/2</f>
        <v>-4.25</v>
      </c>
      <c r="G8" s="32">
        <f>COS(D8)-D8*EXP(D8)</f>
        <v>0.31735192045865357</v>
      </c>
      <c r="H8" s="33">
        <f t="shared" ref="H8:I22" si="0">COS(E8)-E8*EXP(E8)</f>
        <v>-0.83076584531268161</v>
      </c>
      <c r="I8" s="33">
        <f t="shared" si="0"/>
        <v>-0.38546449580054598</v>
      </c>
      <c r="J8" s="29"/>
    </row>
    <row r="9" spans="2:10" x14ac:dyDescent="0.25">
      <c r="C9" s="27">
        <v>2</v>
      </c>
      <c r="D9" s="28">
        <v>-5</v>
      </c>
      <c r="E9" s="31">
        <v>-4.25</v>
      </c>
      <c r="F9" s="31">
        <f t="shared" ref="F9:F22" si="1">(D9+E9)/2</f>
        <v>-4.625</v>
      </c>
      <c r="G9" s="32">
        <f t="shared" ref="G9:G22" si="2">COS(D9)-D9*EXP(D9)</f>
        <v>0.31735192045865357</v>
      </c>
      <c r="H9" s="33">
        <f t="shared" si="0"/>
        <v>-0.38546449580054598</v>
      </c>
      <c r="I9" s="33">
        <f t="shared" si="0"/>
        <v>-4.1935889120358977E-2</v>
      </c>
      <c r="J9" s="30">
        <f t="shared" ref="J9:J22" si="3">ABS((F8-F9)/F9)</f>
        <v>8.1081081081081086E-2</v>
      </c>
    </row>
    <row r="10" spans="2:10" x14ac:dyDescent="0.25">
      <c r="C10" s="27">
        <v>3</v>
      </c>
      <c r="D10" s="28">
        <v>-5</v>
      </c>
      <c r="E10" s="31">
        <v>-4.625</v>
      </c>
      <c r="F10" s="31">
        <f t="shared" si="1"/>
        <v>-4.8125</v>
      </c>
      <c r="G10" s="32">
        <f t="shared" si="2"/>
        <v>0.31735192045865357</v>
      </c>
      <c r="H10" s="33">
        <f t="shared" si="0"/>
        <v>-4.1935889120358977E-2</v>
      </c>
      <c r="I10" s="32">
        <f t="shared" si="0"/>
        <v>0.13905754930323999</v>
      </c>
      <c r="J10" s="30">
        <f t="shared" si="3"/>
        <v>3.896103896103896E-2</v>
      </c>
    </row>
    <row r="11" spans="2:10" x14ac:dyDescent="0.25">
      <c r="C11" s="27">
        <v>4</v>
      </c>
      <c r="D11" s="31">
        <v>-4.8125</v>
      </c>
      <c r="E11" s="31">
        <v>-4.625</v>
      </c>
      <c r="F11" s="31">
        <f t="shared" si="1"/>
        <v>-4.71875</v>
      </c>
      <c r="G11" s="32">
        <f t="shared" si="2"/>
        <v>0.13905754930323999</v>
      </c>
      <c r="H11" s="33">
        <f t="shared" si="0"/>
        <v>-4.1935889120358977E-2</v>
      </c>
      <c r="I11" s="32">
        <f t="shared" si="0"/>
        <v>4.8482093996827666E-2</v>
      </c>
      <c r="J11" s="30">
        <f t="shared" si="3"/>
        <v>1.9867549668874173E-2</v>
      </c>
    </row>
    <row r="12" spans="2:10" x14ac:dyDescent="0.25">
      <c r="C12" s="27">
        <v>5</v>
      </c>
      <c r="D12" s="31">
        <v>-4.71875</v>
      </c>
      <c r="E12" s="31">
        <v>-4.625</v>
      </c>
      <c r="F12" s="31">
        <f t="shared" si="1"/>
        <v>-4.671875</v>
      </c>
      <c r="G12" s="32">
        <f t="shared" si="2"/>
        <v>4.8482093996827666E-2</v>
      </c>
      <c r="H12" s="33">
        <f t="shared" si="0"/>
        <v>-4.1935889120358977E-2</v>
      </c>
      <c r="I12" s="32">
        <f t="shared" si="0"/>
        <v>3.2011515945543564E-3</v>
      </c>
      <c r="J12" s="30">
        <f t="shared" si="3"/>
        <v>1.0033444816053512E-2</v>
      </c>
    </row>
    <row r="13" spans="2:10" x14ac:dyDescent="0.25">
      <c r="C13" s="27">
        <v>6</v>
      </c>
      <c r="D13" s="31">
        <v>-4.671875</v>
      </c>
      <c r="E13" s="31">
        <v>-4.625</v>
      </c>
      <c r="F13" s="31">
        <f t="shared" si="1"/>
        <v>-4.6484375</v>
      </c>
      <c r="G13" s="32">
        <f t="shared" si="2"/>
        <v>3.2011515945543564E-3</v>
      </c>
      <c r="H13" s="33">
        <f t="shared" si="0"/>
        <v>-4.1935889120358977E-2</v>
      </c>
      <c r="I13" s="39">
        <f t="shared" si="0"/>
        <v>-1.9391886995451274E-2</v>
      </c>
      <c r="J13" s="30">
        <f t="shared" si="3"/>
        <v>5.0420168067226894E-3</v>
      </c>
    </row>
    <row r="14" spans="2:10" x14ac:dyDescent="0.25">
      <c r="C14" s="27">
        <v>7</v>
      </c>
      <c r="D14" s="31">
        <v>-4.671875</v>
      </c>
      <c r="E14" s="31">
        <v>-4.6484375</v>
      </c>
      <c r="F14" s="31">
        <f t="shared" si="1"/>
        <v>-4.66015625</v>
      </c>
      <c r="G14" s="32">
        <f>COS(D14)-D14*EXP(D14)</f>
        <v>3.2011515945543564E-3</v>
      </c>
      <c r="H14" s="33">
        <f t="shared" si="0"/>
        <v>-1.9391886995451274E-2</v>
      </c>
      <c r="I14" s="39">
        <f t="shared" si="0"/>
        <v>-8.1006814297315613E-3</v>
      </c>
      <c r="J14" s="30">
        <f t="shared" si="3"/>
        <v>2.5146689019279128E-3</v>
      </c>
    </row>
    <row r="15" spans="2:10" x14ac:dyDescent="0.25">
      <c r="C15" s="27">
        <v>8</v>
      </c>
      <c r="D15" s="31">
        <v>-4.671875</v>
      </c>
      <c r="E15" s="31">
        <v>-4.66015625</v>
      </c>
      <c r="F15" s="31">
        <f t="shared" si="1"/>
        <v>-4.666015625</v>
      </c>
      <c r="G15" s="32">
        <f t="shared" si="2"/>
        <v>3.2011515945543564E-3</v>
      </c>
      <c r="H15" s="33">
        <f t="shared" si="0"/>
        <v>-8.1006814297315613E-3</v>
      </c>
      <c r="I15" s="39">
        <f t="shared" si="0"/>
        <v>-2.4509913178478171E-3</v>
      </c>
      <c r="J15" s="30">
        <f t="shared" si="3"/>
        <v>1.2557555462536626E-3</v>
      </c>
    </row>
    <row r="16" spans="2:10" x14ac:dyDescent="0.25">
      <c r="C16" s="27">
        <v>9</v>
      </c>
      <c r="D16" s="31">
        <v>-4.671875</v>
      </c>
      <c r="E16" s="31">
        <v>-4.6660156300000004</v>
      </c>
      <c r="F16" s="31">
        <f t="shared" si="1"/>
        <v>-4.6689453150000002</v>
      </c>
      <c r="G16" s="32">
        <f t="shared" si="2"/>
        <v>3.2011515945543564E-3</v>
      </c>
      <c r="H16" s="33">
        <f t="shared" si="0"/>
        <v>-2.450986495702967E-3</v>
      </c>
      <c r="I16" s="32">
        <f t="shared" si="0"/>
        <v>3.7478870665438868E-4</v>
      </c>
      <c r="J16" s="30">
        <f t="shared" si="3"/>
        <v>6.2748432511898174E-4</v>
      </c>
    </row>
    <row r="17" spans="2:11" x14ac:dyDescent="0.25">
      <c r="C17" s="27">
        <v>10</v>
      </c>
      <c r="D17" s="31">
        <v>-4.6689453199999997</v>
      </c>
      <c r="E17" s="31">
        <v>-4.6660156300000004</v>
      </c>
      <c r="F17" s="31">
        <f t="shared" si="1"/>
        <v>-4.6674804749999996</v>
      </c>
      <c r="G17" s="32">
        <f t="shared" si="2"/>
        <v>3.7479352982313502E-4</v>
      </c>
      <c r="H17" s="33">
        <f t="shared" si="0"/>
        <v>-2.450986495702967E-3</v>
      </c>
      <c r="I17" s="39">
        <f t="shared" si="0"/>
        <v>-1.0381715385930218E-3</v>
      </c>
      <c r="J17" s="30">
        <f t="shared" si="3"/>
        <v>3.1383955601883433E-4</v>
      </c>
    </row>
    <row r="18" spans="2:11" x14ac:dyDescent="0.25">
      <c r="C18" s="27">
        <v>11</v>
      </c>
      <c r="D18" s="31">
        <v>-4.6689453199999997</v>
      </c>
      <c r="E18" s="31">
        <v>-4.66748048</v>
      </c>
      <c r="F18" s="31">
        <f t="shared" si="1"/>
        <v>-4.6682129000000003</v>
      </c>
      <c r="G18" s="32">
        <f t="shared" si="2"/>
        <v>3.7479352982313502E-4</v>
      </c>
      <c r="H18" s="33">
        <f t="shared" si="0"/>
        <v>-1.0381667159303498E-3</v>
      </c>
      <c r="I18" s="39">
        <f t="shared" si="0"/>
        <v>-3.3170515750637064E-4</v>
      </c>
      <c r="J18" s="30">
        <f t="shared" si="3"/>
        <v>1.5689622896177305E-4</v>
      </c>
    </row>
    <row r="19" spans="2:11" x14ac:dyDescent="0.25">
      <c r="C19" s="27">
        <v>12</v>
      </c>
      <c r="D19" s="31">
        <v>-4.6689453199999997</v>
      </c>
      <c r="E19" s="31">
        <v>-4.6682129000000003</v>
      </c>
      <c r="F19" s="31">
        <f t="shared" si="1"/>
        <v>-4.6685791099999996</v>
      </c>
      <c r="G19" s="32">
        <f t="shared" si="2"/>
        <v>3.7479352982313502E-4</v>
      </c>
      <c r="H19" s="33">
        <f t="shared" si="0"/>
        <v>-3.3170515750637064E-4</v>
      </c>
      <c r="I19" s="32">
        <f t="shared" si="0"/>
        <v>2.153956996156503E-5</v>
      </c>
      <c r="J19" s="30">
        <f t="shared" si="3"/>
        <v>7.8441425403896886E-5</v>
      </c>
    </row>
    <row r="20" spans="2:11" x14ac:dyDescent="0.25">
      <c r="C20" s="27">
        <v>13</v>
      </c>
      <c r="D20" s="31">
        <v>-4.6685791099999996</v>
      </c>
      <c r="E20" s="31">
        <v>-4.6682129000000003</v>
      </c>
      <c r="F20" s="31">
        <f t="shared" si="1"/>
        <v>-4.668396005</v>
      </c>
      <c r="G20" s="32">
        <f t="shared" si="2"/>
        <v>2.153956996156503E-5</v>
      </c>
      <c r="H20" s="33">
        <f t="shared" si="0"/>
        <v>-3.3170515750637064E-4</v>
      </c>
      <c r="I20" s="39">
        <f t="shared" si="0"/>
        <v>-1.5508395093613569E-4</v>
      </c>
      <c r="J20" s="30">
        <f t="shared" si="3"/>
        <v>3.9222251026587481E-5</v>
      </c>
    </row>
    <row r="21" spans="2:11" x14ac:dyDescent="0.25">
      <c r="C21" s="27">
        <v>14</v>
      </c>
      <c r="D21" s="31">
        <v>-4.6685791099999996</v>
      </c>
      <c r="E21" s="31">
        <v>-4.6683960100000004</v>
      </c>
      <c r="F21" s="31">
        <f t="shared" si="1"/>
        <v>-4.66848756</v>
      </c>
      <c r="G21" s="32">
        <f t="shared" si="2"/>
        <v>2.153956996156503E-5</v>
      </c>
      <c r="H21" s="33">
        <f t="shared" si="0"/>
        <v>-1.5507912795535012E-4</v>
      </c>
      <c r="I21" s="39">
        <f t="shared" si="0"/>
        <v>-6.6770067882707118E-5</v>
      </c>
      <c r="J21" s="30">
        <f t="shared" si="3"/>
        <v>1.9611276419470832E-5</v>
      </c>
    </row>
    <row r="22" spans="2:11" ht="15.75" thickBot="1" x14ac:dyDescent="0.3">
      <c r="C22" s="27">
        <v>15</v>
      </c>
      <c r="D22" s="31">
        <v>-4.6685791099999996</v>
      </c>
      <c r="E22" s="31">
        <v>-4.66848756</v>
      </c>
      <c r="F22" s="40">
        <f t="shared" si="1"/>
        <v>-4.6685333349999993</v>
      </c>
      <c r="G22" s="32">
        <f t="shared" si="2"/>
        <v>2.153956996156503E-5</v>
      </c>
      <c r="H22" s="33">
        <f t="shared" si="0"/>
        <v>-6.6770067882707118E-5</v>
      </c>
      <c r="I22" s="39">
        <f t="shared" si="0"/>
        <v>-2.2615321133796773E-5</v>
      </c>
      <c r="J22" s="30">
        <f t="shared" si="3"/>
        <v>9.8050065651634741E-6</v>
      </c>
      <c r="K22" t="s">
        <v>38</v>
      </c>
    </row>
    <row r="23" spans="2:11" ht="16.5" thickTop="1" thickBot="1" x14ac:dyDescent="0.3">
      <c r="B23" s="25"/>
      <c r="C23" s="99" t="s">
        <v>39</v>
      </c>
      <c r="D23" s="100"/>
      <c r="E23" s="100"/>
      <c r="F23" s="100"/>
      <c r="G23" s="100"/>
      <c r="H23" s="100"/>
      <c r="I23" s="100"/>
      <c r="J23" s="101"/>
    </row>
    <row r="24" spans="2:11" ht="15.75" thickTop="1" x14ac:dyDescent="0.25"/>
    <row r="25" spans="2:11" ht="15.75" thickBot="1" x14ac:dyDescent="0.3"/>
    <row r="26" spans="2:11" ht="16.5" thickTop="1" thickBot="1" x14ac:dyDescent="0.3">
      <c r="C26" s="93" t="s">
        <v>41</v>
      </c>
      <c r="D26" s="94"/>
      <c r="E26" s="94"/>
      <c r="F26" s="94"/>
      <c r="G26" s="94"/>
      <c r="H26" s="94"/>
      <c r="I26" s="94"/>
      <c r="J26" s="95"/>
    </row>
    <row r="27" spans="2:11" ht="16.5" thickTop="1" thickBot="1" x14ac:dyDescent="0.3">
      <c r="B27" s="25"/>
      <c r="C27" s="96" t="s">
        <v>42</v>
      </c>
      <c r="D27" s="97"/>
      <c r="E27" s="97"/>
      <c r="F27" s="97"/>
      <c r="G27" s="97"/>
      <c r="H27" s="97"/>
      <c r="I27" s="97"/>
      <c r="J27" s="98"/>
    </row>
    <row r="28" spans="2:11" ht="15.75" thickTop="1" x14ac:dyDescent="0.25">
      <c r="C28" s="34" t="s">
        <v>51</v>
      </c>
      <c r="D28" s="35" t="s">
        <v>1</v>
      </c>
      <c r="E28" s="36" t="s">
        <v>2</v>
      </c>
      <c r="F28" s="35" t="s">
        <v>3</v>
      </c>
      <c r="G28" s="37" t="s">
        <v>4</v>
      </c>
      <c r="H28" s="36" t="s">
        <v>5</v>
      </c>
      <c r="I28" s="35" t="s">
        <v>6</v>
      </c>
      <c r="J28" s="38" t="s">
        <v>36</v>
      </c>
    </row>
    <row r="29" spans="2:11" x14ac:dyDescent="0.25">
      <c r="C29" s="27">
        <v>1</v>
      </c>
      <c r="D29" s="28">
        <v>-1</v>
      </c>
      <c r="E29" s="31">
        <v>0</v>
      </c>
      <c r="F29" s="31">
        <f>(D29+E29)/2</f>
        <v>-0.5</v>
      </c>
      <c r="G29" s="39">
        <f>EXP(-1*D29)*(D29^2+5*D29+2)+1</f>
        <v>-4.4365636569180902</v>
      </c>
      <c r="H29" s="32">
        <f t="shared" ref="H29:I44" si="4">EXP(-1*E29)*(E29^2+5*E29+2)+1</f>
        <v>3</v>
      </c>
      <c r="I29" s="32">
        <f t="shared" si="4"/>
        <v>0.58781968232496795</v>
      </c>
      <c r="J29" s="29"/>
    </row>
    <row r="30" spans="2:11" x14ac:dyDescent="0.25">
      <c r="C30" s="27">
        <v>2</v>
      </c>
      <c r="D30" s="28">
        <v>-1</v>
      </c>
      <c r="E30" s="31">
        <v>-0.5</v>
      </c>
      <c r="F30" s="31">
        <f t="shared" ref="F30:F45" si="5">(D30+E30)/2</f>
        <v>-0.75</v>
      </c>
      <c r="G30" s="39">
        <f t="shared" ref="G30:I45" si="6">EXP(-1*D30)*(D30^2+5*D30+2)+1</f>
        <v>-4.4365636569180902</v>
      </c>
      <c r="H30" s="32">
        <f t="shared" si="4"/>
        <v>0.58781968232496795</v>
      </c>
      <c r="I30" s="39">
        <f t="shared" si="4"/>
        <v>-1.5139375197275511</v>
      </c>
      <c r="J30" s="30">
        <f t="shared" ref="J30:J47" si="7">ABS((F29-F30)/F30)</f>
        <v>0.33333333333333331</v>
      </c>
    </row>
    <row r="31" spans="2:11" x14ac:dyDescent="0.25">
      <c r="C31" s="27">
        <v>3</v>
      </c>
      <c r="D31" s="28">
        <v>-0.75</v>
      </c>
      <c r="E31" s="31">
        <v>-0.5</v>
      </c>
      <c r="F31" s="31">
        <f t="shared" si="5"/>
        <v>-0.625</v>
      </c>
      <c r="G31" s="39">
        <f t="shared" si="6"/>
        <v>-1.5139375197275511</v>
      </c>
      <c r="H31" s="32">
        <f t="shared" si="4"/>
        <v>0.58781968232496795</v>
      </c>
      <c r="I31" s="39">
        <f t="shared" si="4"/>
        <v>-0.37199312498928827</v>
      </c>
      <c r="J31" s="30">
        <f t="shared" si="7"/>
        <v>0.2</v>
      </c>
    </row>
    <row r="32" spans="2:11" x14ac:dyDescent="0.25">
      <c r="C32" s="27">
        <v>4</v>
      </c>
      <c r="D32" s="31">
        <v>-0.625</v>
      </c>
      <c r="E32" s="31">
        <v>-0.5</v>
      </c>
      <c r="F32" s="31">
        <f t="shared" si="5"/>
        <v>-0.5625</v>
      </c>
      <c r="G32" s="39">
        <f t="shared" si="6"/>
        <v>-0.37199312498928827</v>
      </c>
      <c r="H32" s="32">
        <f t="shared" si="4"/>
        <v>0.58781968232496795</v>
      </c>
      <c r="I32" s="32">
        <f t="shared" si="4"/>
        <v>0.12932835377360197</v>
      </c>
      <c r="J32" s="30">
        <f t="shared" si="7"/>
        <v>0.1111111111111111</v>
      </c>
    </row>
    <row r="33" spans="2:11" x14ac:dyDescent="0.25">
      <c r="C33" s="27">
        <v>5</v>
      </c>
      <c r="D33" s="31">
        <v>-0.625</v>
      </c>
      <c r="E33" s="31">
        <v>-0.5625</v>
      </c>
      <c r="F33" s="31">
        <f t="shared" si="5"/>
        <v>-0.59375</v>
      </c>
      <c r="G33" s="39">
        <f t="shared" si="6"/>
        <v>-0.37199312498928827</v>
      </c>
      <c r="H33" s="32">
        <f t="shared" si="4"/>
        <v>0.12932835377360197</v>
      </c>
      <c r="I33" s="39">
        <f t="shared" si="4"/>
        <v>-0.11581385889388018</v>
      </c>
      <c r="J33" s="30">
        <f t="shared" si="7"/>
        <v>5.2631578947368418E-2</v>
      </c>
    </row>
    <row r="34" spans="2:11" x14ac:dyDescent="0.25">
      <c r="C34" s="27">
        <v>6</v>
      </c>
      <c r="D34" s="31">
        <v>-0.59375</v>
      </c>
      <c r="E34" s="31">
        <v>-0.5625</v>
      </c>
      <c r="F34" s="31">
        <f t="shared" si="5"/>
        <v>-0.578125</v>
      </c>
      <c r="G34" s="39">
        <f t="shared" si="6"/>
        <v>-0.11581385889388018</v>
      </c>
      <c r="H34" s="32">
        <f t="shared" si="4"/>
        <v>0.12932835377360197</v>
      </c>
      <c r="I34" s="32">
        <f t="shared" si="4"/>
        <v>8.1160232646761976E-3</v>
      </c>
      <c r="J34" s="30">
        <f t="shared" si="7"/>
        <v>2.7027027027027029E-2</v>
      </c>
    </row>
    <row r="35" spans="2:11" x14ac:dyDescent="0.25">
      <c r="C35" s="27">
        <v>7</v>
      </c>
      <c r="D35" s="31">
        <v>-0.59375</v>
      </c>
      <c r="E35" s="31">
        <v>-0.578125</v>
      </c>
      <c r="F35" s="31">
        <f t="shared" si="5"/>
        <v>-0.5859375</v>
      </c>
      <c r="G35" s="39">
        <f t="shared" si="6"/>
        <v>-0.11581385889388018</v>
      </c>
      <c r="H35" s="32">
        <f t="shared" si="4"/>
        <v>8.1160232646761976E-3</v>
      </c>
      <c r="I35" s="39">
        <f t="shared" si="4"/>
        <v>-5.3506633181779062E-2</v>
      </c>
      <c r="J35" s="30">
        <f t="shared" si="7"/>
        <v>1.3333333333333334E-2</v>
      </c>
    </row>
    <row r="36" spans="2:11" x14ac:dyDescent="0.25">
      <c r="C36" s="27">
        <v>8</v>
      </c>
      <c r="D36" s="31">
        <v>-0.5859375</v>
      </c>
      <c r="E36" s="31">
        <v>-0.578125</v>
      </c>
      <c r="F36" s="31">
        <f t="shared" si="5"/>
        <v>-0.58203125</v>
      </c>
      <c r="G36" s="39">
        <f t="shared" si="6"/>
        <v>-5.3506633181779062E-2</v>
      </c>
      <c r="H36" s="32">
        <f t="shared" si="4"/>
        <v>8.1160232646761976E-3</v>
      </c>
      <c r="I36" s="39">
        <f t="shared" si="4"/>
        <v>-2.2610058654633836E-2</v>
      </c>
      <c r="J36" s="30">
        <f t="shared" si="7"/>
        <v>6.7114093959731542E-3</v>
      </c>
    </row>
    <row r="37" spans="2:11" x14ac:dyDescent="0.25">
      <c r="C37" s="27">
        <v>9</v>
      </c>
      <c r="D37" s="31">
        <v>-0.58203125</v>
      </c>
      <c r="E37" s="31">
        <v>-0.578125</v>
      </c>
      <c r="F37" s="31">
        <f t="shared" si="5"/>
        <v>-0.580078125</v>
      </c>
      <c r="G37" s="39">
        <f t="shared" si="6"/>
        <v>-2.2610058654633836E-2</v>
      </c>
      <c r="H37" s="32">
        <f t="shared" si="4"/>
        <v>8.1160232646761976E-3</v>
      </c>
      <c r="I37" s="39">
        <f t="shared" si="4"/>
        <v>-7.2257466365799328E-3</v>
      </c>
      <c r="J37" s="30">
        <f t="shared" si="7"/>
        <v>3.3670033670033669E-3</v>
      </c>
    </row>
    <row r="38" spans="2:11" x14ac:dyDescent="0.25">
      <c r="C38" s="27">
        <v>10</v>
      </c>
      <c r="D38" s="31">
        <v>-0.58007812999999997</v>
      </c>
      <c r="E38" s="31">
        <v>-0.578125</v>
      </c>
      <c r="F38" s="31">
        <f t="shared" si="5"/>
        <v>-0.57910156499999998</v>
      </c>
      <c r="G38" s="39">
        <f t="shared" si="6"/>
        <v>-7.2257859659301538E-3</v>
      </c>
      <c r="H38" s="32">
        <f t="shared" si="4"/>
        <v>8.1160232646761976E-3</v>
      </c>
      <c r="I38" s="32">
        <f t="shared" si="4"/>
        <v>4.5043138206524169E-4</v>
      </c>
      <c r="J38" s="30">
        <f t="shared" si="7"/>
        <v>1.6863363164974614E-3</v>
      </c>
    </row>
    <row r="39" spans="2:11" x14ac:dyDescent="0.25">
      <c r="C39" s="27">
        <v>11</v>
      </c>
      <c r="D39" s="31">
        <v>-0.58007812999999997</v>
      </c>
      <c r="E39" s="31">
        <v>-0.57910156999999995</v>
      </c>
      <c r="F39" s="31">
        <f t="shared" si="5"/>
        <v>-0.57958984999999996</v>
      </c>
      <c r="G39" s="39">
        <f t="shared" si="6"/>
        <v>-7.2257859659301538E-3</v>
      </c>
      <c r="H39" s="32">
        <f t="shared" si="4"/>
        <v>4.503921071438155E-4</v>
      </c>
      <c r="I39" s="39">
        <f t="shared" si="4"/>
        <v>-3.3863681276780078E-3</v>
      </c>
      <c r="J39" s="30">
        <f t="shared" si="7"/>
        <v>8.4246644415870509E-4</v>
      </c>
    </row>
    <row r="40" spans="2:11" x14ac:dyDescent="0.25">
      <c r="C40" s="27">
        <v>12</v>
      </c>
      <c r="D40" s="31">
        <v>-0.57958984999999996</v>
      </c>
      <c r="E40" s="31">
        <v>-0.57910156999999995</v>
      </c>
      <c r="F40" s="31">
        <f t="shared" si="5"/>
        <v>-0.5793457099999999</v>
      </c>
      <c r="G40" s="39">
        <f t="shared" si="6"/>
        <v>-3.3863681276780078E-3</v>
      </c>
      <c r="H40" s="32">
        <f t="shared" si="4"/>
        <v>4.503921071438155E-4</v>
      </c>
      <c r="I40" s="39">
        <f t="shared" si="4"/>
        <v>-1.4676558888708779E-3</v>
      </c>
      <c r="J40" s="30">
        <f t="shared" si="7"/>
        <v>4.2140641724965798E-4</v>
      </c>
    </row>
    <row r="41" spans="2:11" x14ac:dyDescent="0.25">
      <c r="C41" s="27">
        <v>13</v>
      </c>
      <c r="D41" s="31">
        <v>-0.57934571000000001</v>
      </c>
      <c r="E41" s="31">
        <v>-0.57910156999999995</v>
      </c>
      <c r="F41" s="31">
        <f t="shared" si="5"/>
        <v>-0.57922363999999993</v>
      </c>
      <c r="G41" s="39">
        <f t="shared" si="6"/>
        <v>-1.4676558888717661E-3</v>
      </c>
      <c r="H41" s="32">
        <f t="shared" si="4"/>
        <v>4.503921071438155E-4</v>
      </c>
      <c r="I41" s="39">
        <f t="shared" si="4"/>
        <v>-5.0854887039242236E-4</v>
      </c>
      <c r="J41" s="30">
        <f t="shared" si="7"/>
        <v>2.1074761382317573E-4</v>
      </c>
    </row>
    <row r="42" spans="2:11" x14ac:dyDescent="0.25">
      <c r="C42" s="27">
        <v>14</v>
      </c>
      <c r="D42" s="31">
        <v>-0.57922364000000004</v>
      </c>
      <c r="E42" s="31">
        <v>-0.57910156999999995</v>
      </c>
      <c r="F42" s="31">
        <f t="shared" si="5"/>
        <v>-0.57916260500000005</v>
      </c>
      <c r="G42" s="39">
        <f t="shared" si="6"/>
        <v>-5.0854887039331054E-4</v>
      </c>
      <c r="H42" s="32">
        <f t="shared" si="4"/>
        <v>4.503921071438155E-4</v>
      </c>
      <c r="I42" s="39">
        <f t="shared" si="4"/>
        <v>-2.9057627742412606E-5</v>
      </c>
      <c r="J42" s="30">
        <f t="shared" si="7"/>
        <v>1.0538491172073522E-4</v>
      </c>
    </row>
    <row r="43" spans="2:11" x14ac:dyDescent="0.25">
      <c r="C43" s="27">
        <v>15</v>
      </c>
      <c r="D43" s="31">
        <f>$F$42</f>
        <v>-0.57916260500000005</v>
      </c>
      <c r="E43" s="31">
        <v>-0.57910156999999995</v>
      </c>
      <c r="F43" s="31">
        <f t="shared" si="5"/>
        <v>-0.5791320875</v>
      </c>
      <c r="G43" s="39">
        <f t="shared" si="6"/>
        <v>-2.9057627742412606E-5</v>
      </c>
      <c r="H43" s="32">
        <f t="shared" si="4"/>
        <v>4.503921071438155E-4</v>
      </c>
      <c r="I43" s="32">
        <f t="shared" si="4"/>
        <v>2.1067242801708908E-4</v>
      </c>
      <c r="J43" s="30">
        <f t="shared" si="7"/>
        <v>5.2695232501771968E-5</v>
      </c>
      <c r="K43" t="s">
        <v>25</v>
      </c>
    </row>
    <row r="44" spans="2:11" x14ac:dyDescent="0.25">
      <c r="C44" s="27">
        <v>16</v>
      </c>
      <c r="D44" s="31">
        <f>$F$42</f>
        <v>-0.57916260500000005</v>
      </c>
      <c r="E44" s="31">
        <f>$F$43</f>
        <v>-0.5791320875</v>
      </c>
      <c r="F44" s="31">
        <f t="shared" si="5"/>
        <v>-0.57914734625000008</v>
      </c>
      <c r="G44" s="39">
        <f t="shared" si="6"/>
        <v>-2.9057627742412606E-5</v>
      </c>
      <c r="H44" s="32">
        <f t="shared" si="4"/>
        <v>2.1067242801708908E-4</v>
      </c>
      <c r="I44" s="32">
        <f t="shared" si="4"/>
        <v>9.0808697235100766E-5</v>
      </c>
      <c r="J44" s="30">
        <f t="shared" si="7"/>
        <v>2.6346922072389679E-5</v>
      </c>
    </row>
    <row r="45" spans="2:11" x14ac:dyDescent="0.25">
      <c r="C45" s="27">
        <v>17</v>
      </c>
      <c r="D45" s="31">
        <f>$F$42</f>
        <v>-0.57916260500000005</v>
      </c>
      <c r="E45" s="31">
        <f>$F$44</f>
        <v>-0.57914734625000008</v>
      </c>
      <c r="F45" s="31">
        <f t="shared" si="5"/>
        <v>-0.57915497562500007</v>
      </c>
      <c r="G45" s="39">
        <f t="shared" si="6"/>
        <v>-2.9057627742412606E-5</v>
      </c>
      <c r="H45" s="32">
        <f t="shared" si="6"/>
        <v>9.0808697235100766E-5</v>
      </c>
      <c r="I45" s="32">
        <f t="shared" si="6"/>
        <v>3.0875859023282715E-5</v>
      </c>
      <c r="J45" s="30">
        <f t="shared" si="7"/>
        <v>1.3173287498309413E-5</v>
      </c>
    </row>
    <row r="46" spans="2:11" x14ac:dyDescent="0.25">
      <c r="C46" s="27">
        <v>18</v>
      </c>
      <c r="D46" s="31">
        <f>$F$42</f>
        <v>-0.57916260500000005</v>
      </c>
      <c r="E46" s="31">
        <f>$F$45</f>
        <v>-0.57915497562500007</v>
      </c>
      <c r="F46" s="40">
        <f>(D46+E46)/2</f>
        <v>-0.57915879031250006</v>
      </c>
      <c r="G46" s="39">
        <f t="shared" ref="G46:I47" si="8">EXP(-1*D46)*(D46^2+5*D46+2)+1</f>
        <v>-2.9057627742412606E-5</v>
      </c>
      <c r="H46" s="32">
        <f t="shared" si="8"/>
        <v>3.0875859023282715E-5</v>
      </c>
      <c r="I46" s="32">
        <f t="shared" si="8"/>
        <v>9.0919671058564688E-7</v>
      </c>
      <c r="J46" s="30">
        <f t="shared" si="7"/>
        <v>6.5866003655645806E-6</v>
      </c>
      <c r="K46" t="s">
        <v>38</v>
      </c>
    </row>
    <row r="47" spans="2:11" ht="15.75" thickBot="1" x14ac:dyDescent="0.3">
      <c r="B47" s="25"/>
      <c r="C47" s="43">
        <v>19</v>
      </c>
      <c r="D47" s="31">
        <f>$F$42</f>
        <v>-0.57916260500000005</v>
      </c>
      <c r="E47" s="44">
        <f>$F$46</f>
        <v>-0.57915879031250006</v>
      </c>
      <c r="F47" s="41">
        <f>(D47+E47)/2</f>
        <v>-0.57916069765625</v>
      </c>
      <c r="G47" s="39">
        <f t="shared" si="8"/>
        <v>-2.9057627742412606E-5</v>
      </c>
      <c r="H47" s="32">
        <f t="shared" si="8"/>
        <v>9.0919671058564688E-7</v>
      </c>
      <c r="I47" s="39">
        <f t="shared" si="8"/>
        <v>-1.4074195248126031E-5</v>
      </c>
      <c r="J47" s="30">
        <f t="shared" si="7"/>
        <v>3.2932893368960674E-6</v>
      </c>
      <c r="K47" s="42"/>
    </row>
    <row r="48" spans="2:11" ht="16.5" thickTop="1" thickBot="1" x14ac:dyDescent="0.3">
      <c r="C48" s="99" t="s">
        <v>43</v>
      </c>
      <c r="D48" s="100"/>
      <c r="E48" s="100"/>
      <c r="F48" s="100"/>
      <c r="G48" s="100"/>
      <c r="H48" s="100"/>
      <c r="I48" s="100"/>
      <c r="J48" s="101"/>
    </row>
    <row r="49" spans="3:10" ht="15.75" thickTop="1" x14ac:dyDescent="0.25"/>
    <row r="50" spans="3:10" ht="15.75" thickBot="1" x14ac:dyDescent="0.3"/>
    <row r="51" spans="3:10" ht="16.5" thickTop="1" thickBot="1" x14ac:dyDescent="0.3">
      <c r="C51" s="93" t="s">
        <v>44</v>
      </c>
      <c r="D51" s="94"/>
      <c r="E51" s="94"/>
      <c r="F51" s="94"/>
      <c r="G51" s="94"/>
      <c r="H51" s="94"/>
      <c r="I51" s="94"/>
      <c r="J51" s="95"/>
    </row>
    <row r="52" spans="3:10" ht="16.5" thickTop="1" thickBot="1" x14ac:dyDescent="0.3">
      <c r="C52" s="106" t="s">
        <v>45</v>
      </c>
      <c r="D52" s="107"/>
      <c r="E52" s="107"/>
      <c r="F52" s="107"/>
      <c r="G52" s="107"/>
      <c r="H52" s="107"/>
      <c r="I52" s="107"/>
      <c r="J52" s="108"/>
    </row>
    <row r="53" spans="3:10" ht="15.75" thickTop="1" x14ac:dyDescent="0.25">
      <c r="C53" s="34" t="s">
        <v>51</v>
      </c>
      <c r="D53" s="35" t="s">
        <v>1</v>
      </c>
      <c r="E53" s="36" t="s">
        <v>2</v>
      </c>
      <c r="F53" s="35" t="s">
        <v>3</v>
      </c>
      <c r="G53" s="37" t="s">
        <v>4</v>
      </c>
      <c r="H53" s="36" t="s">
        <v>5</v>
      </c>
      <c r="I53" s="35" t="s">
        <v>6</v>
      </c>
      <c r="J53" s="38" t="s">
        <v>36</v>
      </c>
    </row>
    <row r="54" spans="3:10" x14ac:dyDescent="0.25">
      <c r="C54" s="27">
        <v>1</v>
      </c>
      <c r="D54" s="28">
        <v>0</v>
      </c>
      <c r="E54" s="31">
        <v>1</v>
      </c>
      <c r="F54" s="31">
        <f>(D54+E54)/2</f>
        <v>0.5</v>
      </c>
      <c r="G54" s="39">
        <f>(D54)^3-7*(D54)^2+14*(D54)-6</f>
        <v>-6</v>
      </c>
      <c r="H54" s="32">
        <f t="shared" ref="H54:I69" si="9">(E54)^3-7*(E54)^2+14*(E54)-6</f>
        <v>2</v>
      </c>
      <c r="I54" s="39">
        <f t="shared" si="9"/>
        <v>-0.625</v>
      </c>
      <c r="J54" s="29"/>
    </row>
    <row r="55" spans="3:10" x14ac:dyDescent="0.25">
      <c r="C55" s="27">
        <v>2</v>
      </c>
      <c r="D55" s="31">
        <f>$F$54</f>
        <v>0.5</v>
      </c>
      <c r="E55" s="31">
        <v>1</v>
      </c>
      <c r="F55" s="31">
        <f t="shared" ref="F55:F70" si="10">(D55+E55)/2</f>
        <v>0.75</v>
      </c>
      <c r="G55" s="39">
        <f t="shared" ref="G55:I72" si="11">(D55)^3-7*(D55)^2+14*(D55)-6</f>
        <v>-0.625</v>
      </c>
      <c r="H55" s="32">
        <f t="shared" si="9"/>
        <v>2</v>
      </c>
      <c r="I55" s="32">
        <f t="shared" si="9"/>
        <v>0.984375</v>
      </c>
      <c r="J55" s="30">
        <f t="shared" ref="J55:J72" si="12">ABS((F54-F55)/F55)</f>
        <v>0.33333333333333331</v>
      </c>
    </row>
    <row r="56" spans="3:10" x14ac:dyDescent="0.25">
      <c r="C56" s="27">
        <v>3</v>
      </c>
      <c r="D56" s="31">
        <f>$F$54</f>
        <v>0.5</v>
      </c>
      <c r="E56" s="31">
        <f>$F$55</f>
        <v>0.75</v>
      </c>
      <c r="F56" s="31">
        <f t="shared" si="10"/>
        <v>0.625</v>
      </c>
      <c r="G56" s="39">
        <f t="shared" si="11"/>
        <v>-0.625</v>
      </c>
      <c r="H56" s="32">
        <f t="shared" si="9"/>
        <v>0.984375</v>
      </c>
      <c r="I56" s="32">
        <f t="shared" si="9"/>
        <v>0.259765625</v>
      </c>
      <c r="J56" s="30">
        <f t="shared" si="12"/>
        <v>0.2</v>
      </c>
    </row>
    <row r="57" spans="3:10" x14ac:dyDescent="0.25">
      <c r="C57" s="27">
        <v>4</v>
      </c>
      <c r="D57" s="31">
        <f>$F$54</f>
        <v>0.5</v>
      </c>
      <c r="E57" s="31">
        <f>$F$56</f>
        <v>0.625</v>
      </c>
      <c r="F57" s="31">
        <f t="shared" si="10"/>
        <v>0.5625</v>
      </c>
      <c r="G57" s="39">
        <f t="shared" si="11"/>
        <v>-0.625</v>
      </c>
      <c r="H57" s="32">
        <f t="shared" si="9"/>
        <v>0.259765625</v>
      </c>
      <c r="I57" s="39">
        <f t="shared" si="9"/>
        <v>-0.161865234375</v>
      </c>
      <c r="J57" s="30">
        <f t="shared" si="12"/>
        <v>0.1111111111111111</v>
      </c>
    </row>
    <row r="58" spans="3:10" x14ac:dyDescent="0.25">
      <c r="C58" s="27">
        <v>5</v>
      </c>
      <c r="D58" s="31">
        <f>$F$57</f>
        <v>0.5625</v>
      </c>
      <c r="E58" s="31">
        <f>$F$56</f>
        <v>0.625</v>
      </c>
      <c r="F58" s="31">
        <f t="shared" si="10"/>
        <v>0.59375</v>
      </c>
      <c r="G58" s="39">
        <f t="shared" si="11"/>
        <v>-0.161865234375</v>
      </c>
      <c r="H58" s="32">
        <f t="shared" si="9"/>
        <v>0.259765625</v>
      </c>
      <c r="I58" s="32">
        <f t="shared" si="9"/>
        <v>5.4046630859375E-2</v>
      </c>
      <c r="J58" s="30">
        <f t="shared" si="12"/>
        <v>5.2631578947368418E-2</v>
      </c>
    </row>
    <row r="59" spans="3:10" x14ac:dyDescent="0.25">
      <c r="C59" s="27">
        <v>6</v>
      </c>
      <c r="D59" s="31">
        <f>$F$57</f>
        <v>0.5625</v>
      </c>
      <c r="E59" s="31">
        <f>$F$58</f>
        <v>0.59375</v>
      </c>
      <c r="F59" s="31">
        <f t="shared" si="10"/>
        <v>0.578125</v>
      </c>
      <c r="G59" s="39">
        <f t="shared" si="11"/>
        <v>-0.161865234375</v>
      </c>
      <c r="H59" s="32">
        <f t="shared" si="9"/>
        <v>5.4046630859375E-2</v>
      </c>
      <c r="I59" s="39">
        <f t="shared" si="9"/>
        <v>-5.2623748779296875E-2</v>
      </c>
      <c r="J59" s="30">
        <f t="shared" si="12"/>
        <v>2.7027027027027029E-2</v>
      </c>
    </row>
    <row r="60" spans="3:10" x14ac:dyDescent="0.25">
      <c r="C60" s="27">
        <v>7</v>
      </c>
      <c r="D60" s="31">
        <f>$F$59</f>
        <v>0.578125</v>
      </c>
      <c r="E60" s="31">
        <f>$F$58</f>
        <v>0.59375</v>
      </c>
      <c r="F60" s="31">
        <f t="shared" si="10"/>
        <v>0.5859375</v>
      </c>
      <c r="G60" s="39">
        <f t="shared" si="11"/>
        <v>-5.2623748779296875E-2</v>
      </c>
      <c r="H60" s="32">
        <f t="shared" si="9"/>
        <v>5.4046630859375E-2</v>
      </c>
      <c r="I60" s="32">
        <f t="shared" si="9"/>
        <v>1.0313987731933594E-3</v>
      </c>
      <c r="J60" s="30">
        <f t="shared" si="12"/>
        <v>1.3333333333333334E-2</v>
      </c>
    </row>
    <row r="61" spans="3:10" x14ac:dyDescent="0.25">
      <c r="C61" s="27">
        <v>8</v>
      </c>
      <c r="D61" s="31">
        <f>$F$59</f>
        <v>0.578125</v>
      </c>
      <c r="E61" s="31">
        <f t="shared" ref="E61:E66" si="13">$F$60</f>
        <v>0.5859375</v>
      </c>
      <c r="F61" s="31">
        <f t="shared" si="10"/>
        <v>0.58203125</v>
      </c>
      <c r="G61" s="39">
        <f t="shared" si="11"/>
        <v>-5.2623748779296875E-2</v>
      </c>
      <c r="H61" s="32">
        <f t="shared" si="9"/>
        <v>1.0313987731933594E-3</v>
      </c>
      <c r="I61" s="39">
        <f t="shared" si="9"/>
        <v>-2.5716006755828857E-2</v>
      </c>
      <c r="J61" s="30">
        <f t="shared" si="12"/>
        <v>6.7114093959731542E-3</v>
      </c>
    </row>
    <row r="62" spans="3:10" x14ac:dyDescent="0.25">
      <c r="C62" s="27">
        <v>9</v>
      </c>
      <c r="D62" s="31">
        <f>$F$61</f>
        <v>0.58203125</v>
      </c>
      <c r="E62" s="31">
        <f t="shared" si="13"/>
        <v>0.5859375</v>
      </c>
      <c r="F62" s="31">
        <f t="shared" si="10"/>
        <v>0.583984375</v>
      </c>
      <c r="G62" s="39">
        <f t="shared" si="11"/>
        <v>-2.5716006755828857E-2</v>
      </c>
      <c r="H62" s="32">
        <f t="shared" si="9"/>
        <v>1.0313987731933594E-3</v>
      </c>
      <c r="I62" s="39">
        <f t="shared" si="9"/>
        <v>-1.2322284281253815E-2</v>
      </c>
      <c r="J62" s="30">
        <f t="shared" si="12"/>
        <v>3.3444816053511705E-3</v>
      </c>
    </row>
    <row r="63" spans="3:10" x14ac:dyDescent="0.25">
      <c r="C63" s="27">
        <v>10</v>
      </c>
      <c r="D63" s="31">
        <f>$F$62</f>
        <v>0.583984375</v>
      </c>
      <c r="E63" s="31">
        <f t="shared" si="13"/>
        <v>0.5859375</v>
      </c>
      <c r="F63" s="31">
        <f t="shared" si="10"/>
        <v>0.5849609375</v>
      </c>
      <c r="G63" s="39">
        <f t="shared" si="11"/>
        <v>-1.2322284281253815E-2</v>
      </c>
      <c r="H63" s="32">
        <f t="shared" si="9"/>
        <v>1.0313987731933594E-3</v>
      </c>
      <c r="I63" s="39">
        <f t="shared" si="9"/>
        <v>-5.6404406204819679E-3</v>
      </c>
      <c r="J63" s="30">
        <f t="shared" si="12"/>
        <v>1.6694490818030051E-3</v>
      </c>
    </row>
    <row r="64" spans="3:10" x14ac:dyDescent="0.25">
      <c r="C64" s="27">
        <v>11</v>
      </c>
      <c r="D64" s="31">
        <f>$F$63</f>
        <v>0.5849609375</v>
      </c>
      <c r="E64" s="31">
        <f t="shared" si="13"/>
        <v>0.5859375</v>
      </c>
      <c r="F64" s="31">
        <f t="shared" si="10"/>
        <v>0.58544921875</v>
      </c>
      <c r="G64" s="39">
        <f t="shared" si="11"/>
        <v>-5.6404406204819679E-3</v>
      </c>
      <c r="H64" s="32">
        <f t="shared" si="9"/>
        <v>1.0313987731933594E-3</v>
      </c>
      <c r="I64" s="39">
        <f t="shared" si="9"/>
        <v>-2.3032707395032048E-3</v>
      </c>
      <c r="J64" s="30">
        <f t="shared" si="12"/>
        <v>8.3402835696413675E-4</v>
      </c>
    </row>
    <row r="65" spans="1:11" x14ac:dyDescent="0.25">
      <c r="C65" s="27">
        <v>12</v>
      </c>
      <c r="D65" s="31">
        <f>$F$64</f>
        <v>0.58544921875</v>
      </c>
      <c r="E65" s="31">
        <f t="shared" si="13"/>
        <v>0.5859375</v>
      </c>
      <c r="F65" s="31">
        <f t="shared" si="10"/>
        <v>0.585693359375</v>
      </c>
      <c r="G65" s="39">
        <f t="shared" si="11"/>
        <v>-2.3032707395032048E-3</v>
      </c>
      <c r="H65" s="32">
        <f t="shared" si="9"/>
        <v>1.0313987731933594E-3</v>
      </c>
      <c r="I65" s="39">
        <f t="shared" si="9"/>
        <v>-6.3562348077539355E-4</v>
      </c>
      <c r="J65" s="30">
        <f t="shared" si="12"/>
        <v>4.1684035014589413E-4</v>
      </c>
    </row>
    <row r="66" spans="1:11" x14ac:dyDescent="0.25">
      <c r="C66" s="27">
        <v>13</v>
      </c>
      <c r="D66" s="31">
        <f>$F$65</f>
        <v>0.585693359375</v>
      </c>
      <c r="E66" s="31">
        <f t="shared" si="13"/>
        <v>0.5859375</v>
      </c>
      <c r="F66" s="31">
        <f t="shared" si="10"/>
        <v>0.5858154296875</v>
      </c>
      <c r="G66" s="39">
        <f t="shared" si="11"/>
        <v>-6.3562348077539355E-4</v>
      </c>
      <c r="H66" s="32">
        <f t="shared" si="9"/>
        <v>1.0313987731933594E-3</v>
      </c>
      <c r="I66" s="32">
        <f t="shared" si="9"/>
        <v>1.97965766346897E-4</v>
      </c>
      <c r="J66" s="30">
        <f t="shared" si="12"/>
        <v>2.0837674515524068E-4</v>
      </c>
    </row>
    <row r="67" spans="1:11" x14ac:dyDescent="0.25">
      <c r="C67" s="27">
        <v>14</v>
      </c>
      <c r="D67" s="31">
        <f>$F$65</f>
        <v>0.585693359375</v>
      </c>
      <c r="E67" s="31">
        <f>$F$66</f>
        <v>0.5858154296875</v>
      </c>
      <c r="F67" s="31">
        <f t="shared" si="10"/>
        <v>0.58575439453125</v>
      </c>
      <c r="G67" s="39">
        <f t="shared" si="11"/>
        <v>-6.3562348077539355E-4</v>
      </c>
      <c r="H67" s="32">
        <f t="shared" si="9"/>
        <v>1.97965766346897E-4</v>
      </c>
      <c r="I67" s="39">
        <f t="shared" si="9"/>
        <v>-2.1880932649764873E-4</v>
      </c>
      <c r="J67" s="30">
        <f t="shared" si="12"/>
        <v>1.0419922892570594E-4</v>
      </c>
    </row>
    <row r="68" spans="1:11" x14ac:dyDescent="0.25">
      <c r="C68" s="27">
        <v>15</v>
      </c>
      <c r="D68" s="31">
        <f>$F$67</f>
        <v>0.58575439453125</v>
      </c>
      <c r="E68" s="31">
        <f>$F$66</f>
        <v>0.5858154296875</v>
      </c>
      <c r="F68" s="31">
        <f t="shared" si="10"/>
        <v>0.585784912109375</v>
      </c>
      <c r="G68" s="39">
        <f t="shared" si="11"/>
        <v>-2.1880932649764873E-4</v>
      </c>
      <c r="H68" s="32">
        <f t="shared" si="9"/>
        <v>1.97965766346897E-4</v>
      </c>
      <c r="I68" s="39">
        <f t="shared" si="9"/>
        <v>-1.0416897481491105E-5</v>
      </c>
      <c r="J68" s="30">
        <f t="shared" si="12"/>
        <v>5.2096900234436052E-5</v>
      </c>
      <c r="K68" t="s">
        <v>25</v>
      </c>
    </row>
    <row r="69" spans="1:11" x14ac:dyDescent="0.25">
      <c r="C69" s="27">
        <v>16</v>
      </c>
      <c r="D69" s="31">
        <f>$F$68</f>
        <v>0.585784912109375</v>
      </c>
      <c r="E69" s="31">
        <f>$F$66</f>
        <v>0.5858154296875</v>
      </c>
      <c r="F69" s="31">
        <f t="shared" si="10"/>
        <v>0.5858001708984375</v>
      </c>
      <c r="G69" s="39">
        <f t="shared" si="11"/>
        <v>-1.0416897481491105E-5</v>
      </c>
      <c r="H69" s="32">
        <f t="shared" si="9"/>
        <v>1.97965766346897E-4</v>
      </c>
      <c r="I69" s="32">
        <f t="shared" si="9"/>
        <v>9.3775655070515995E-5</v>
      </c>
      <c r="J69" s="30">
        <f t="shared" si="12"/>
        <v>2.6047771613138496E-5</v>
      </c>
    </row>
    <row r="70" spans="1:11" x14ac:dyDescent="0.25">
      <c r="C70" s="27">
        <v>17</v>
      </c>
      <c r="D70" s="31">
        <f>$F$68</f>
        <v>0.585784912109375</v>
      </c>
      <c r="E70" s="31">
        <f>$F$69</f>
        <v>0.5858001708984375</v>
      </c>
      <c r="F70" s="31">
        <f t="shared" si="10"/>
        <v>0.58579254150390625</v>
      </c>
      <c r="G70" s="39">
        <f t="shared" si="11"/>
        <v>-1.0416897481491105E-5</v>
      </c>
      <c r="H70" s="32">
        <f t="shared" si="11"/>
        <v>9.3775655070515995E-5</v>
      </c>
      <c r="I70" s="32">
        <f t="shared" si="11"/>
        <v>4.1679683954853886E-5</v>
      </c>
      <c r="J70" s="30">
        <f t="shared" si="12"/>
        <v>1.3024055430379912E-5</v>
      </c>
    </row>
    <row r="71" spans="1:11" x14ac:dyDescent="0.25">
      <c r="C71" s="27">
        <v>18</v>
      </c>
      <c r="D71" s="31">
        <f>$F$68</f>
        <v>0.585784912109375</v>
      </c>
      <c r="E71" s="31">
        <f>$F$70</f>
        <v>0.58579254150390625</v>
      </c>
      <c r="F71" s="40">
        <f>(D71+E71)/2</f>
        <v>0.58578872680664063</v>
      </c>
      <c r="G71" s="39">
        <f t="shared" si="11"/>
        <v>-1.0416897481491105E-5</v>
      </c>
      <c r="H71" s="32">
        <f t="shared" si="11"/>
        <v>4.1679683954853886E-5</v>
      </c>
      <c r="I71" s="32">
        <f t="shared" si="11"/>
        <v>1.563146952676675E-5</v>
      </c>
      <c r="J71" s="30">
        <f t="shared" si="12"/>
        <v>6.5120701219710735E-6</v>
      </c>
      <c r="K71" t="s">
        <v>38</v>
      </c>
    </row>
    <row r="72" spans="1:11" ht="15.75" thickBot="1" x14ac:dyDescent="0.3">
      <c r="C72" s="43">
        <v>19</v>
      </c>
      <c r="D72" s="31">
        <f>$F$68</f>
        <v>0.585784912109375</v>
      </c>
      <c r="E72" s="44">
        <f>$F$71</f>
        <v>0.58578872680664063</v>
      </c>
      <c r="F72" s="41">
        <f>(D72+E72)/2</f>
        <v>0.58578681945800781</v>
      </c>
      <c r="G72" s="39">
        <f t="shared" si="11"/>
        <v>-1.0416897481491105E-5</v>
      </c>
      <c r="H72" s="32">
        <f t="shared" si="11"/>
        <v>1.563146952676675E-5</v>
      </c>
      <c r="I72" s="32">
        <f t="shared" si="11"/>
        <v>2.6073050953812071E-6</v>
      </c>
      <c r="J72" s="30">
        <f t="shared" si="12"/>
        <v>3.256045662784375E-6</v>
      </c>
      <c r="K72" s="42"/>
    </row>
    <row r="73" spans="1:11" ht="16.5" thickTop="1" thickBot="1" x14ac:dyDescent="0.3">
      <c r="C73" s="99" t="s">
        <v>46</v>
      </c>
      <c r="D73" s="100"/>
      <c r="E73" s="100"/>
      <c r="F73" s="100"/>
      <c r="G73" s="100"/>
      <c r="H73" s="100"/>
      <c r="I73" s="100"/>
      <c r="J73" s="101"/>
    </row>
    <row r="74" spans="1:11" ht="15.75" thickTop="1" x14ac:dyDescent="0.25"/>
    <row r="77" spans="1:11" x14ac:dyDescent="0.25">
      <c r="A77" s="105"/>
      <c r="B77" s="105"/>
    </row>
    <row r="78" spans="1:11" ht="15.75" thickBot="1" x14ac:dyDescent="0.3"/>
    <row r="79" spans="1:11" ht="16.5" thickTop="1" thickBot="1" x14ac:dyDescent="0.3">
      <c r="C79" s="102" t="s">
        <v>78</v>
      </c>
      <c r="D79" s="103"/>
      <c r="E79" s="103"/>
      <c r="F79" s="103"/>
      <c r="G79" s="103"/>
      <c r="H79" s="103"/>
      <c r="I79" s="103"/>
      <c r="J79" s="104"/>
    </row>
    <row r="80" spans="1:11" ht="16.5" thickTop="1" thickBot="1" x14ac:dyDescent="0.3">
      <c r="B80" s="25"/>
      <c r="C80" s="96" t="s">
        <v>47</v>
      </c>
      <c r="D80" s="97"/>
      <c r="E80" s="97"/>
      <c r="F80" s="97"/>
      <c r="G80" s="97"/>
      <c r="H80" s="97"/>
      <c r="I80" s="97"/>
      <c r="J80" s="98"/>
    </row>
    <row r="81" spans="3:11" ht="15.75" thickTop="1" x14ac:dyDescent="0.25">
      <c r="C81" s="34" t="s">
        <v>51</v>
      </c>
      <c r="D81" s="35" t="str">
        <f>'lec2'!C21</f>
        <v>xn-1</v>
      </c>
      <c r="E81" s="36" t="str">
        <f>'lec2'!D21</f>
        <v>xn</v>
      </c>
      <c r="F81" s="35" t="str">
        <f>'lec2'!E21</f>
        <v>xn+1</v>
      </c>
      <c r="G81" s="37" t="str">
        <f>'lec2'!F21</f>
        <v>f(xn-1)</v>
      </c>
      <c r="H81" s="36" t="str">
        <f>'lec2'!G21</f>
        <v>f(xn)</v>
      </c>
      <c r="I81" s="35" t="str">
        <f>'lec2'!H21</f>
        <v>f(xn+1)</v>
      </c>
      <c r="J81" s="38" t="s">
        <v>36</v>
      </c>
    </row>
    <row r="82" spans="3:11" x14ac:dyDescent="0.25">
      <c r="C82" s="27">
        <v>1</v>
      </c>
      <c r="D82" s="28">
        <v>0.5</v>
      </c>
      <c r="E82" s="59">
        <v>1.5</v>
      </c>
      <c r="F82" s="31">
        <f t="shared" ref="F82:F100" si="14">E82-((H82*(E82-D82))/(H82-(G82)))</f>
        <v>0.63482623700279883</v>
      </c>
      <c r="G82" s="32">
        <f>(SIN(2*D82))-(EXP(D82-1))</f>
        <v>0.23494032509526308</v>
      </c>
      <c r="H82" s="39">
        <f>(SIN(2*E82))-(EXP(E82-1))</f>
        <v>-1.5076012626402611</v>
      </c>
      <c r="I82" s="32">
        <f>(F82)^3-7*(F82)^2+14*(F82)-6</f>
        <v>0.32237459548912994</v>
      </c>
      <c r="J82" s="29"/>
    </row>
    <row r="83" spans="3:11" x14ac:dyDescent="0.25">
      <c r="C83" s="27">
        <v>2</v>
      </c>
      <c r="D83" s="31">
        <f>$F$82</f>
        <v>0.63482623700279883</v>
      </c>
      <c r="E83" s="59">
        <v>1.5</v>
      </c>
      <c r="F83" s="31">
        <f t="shared" si="14"/>
        <v>0.76247099214640301</v>
      </c>
      <c r="G83" s="32">
        <f t="shared" ref="G83:G100" si="15">(SIN(2*D83))-(EXP(D83-1))</f>
        <v>0.26092179693914386</v>
      </c>
      <c r="H83" s="39">
        <f t="shared" ref="H83:H100" si="16">(SIN(2*E83))-(EXP(E83-1))</f>
        <v>-1.5076012626402611</v>
      </c>
      <c r="I83" s="32">
        <f t="shared" ref="I83:I100" si="17">(F83)^3-7*(F83)^2+14*(F83)-6</f>
        <v>1.0483314645042654</v>
      </c>
      <c r="J83" s="52">
        <f t="shared" ref="J83:J100" si="18">ABS((F82-F83)/F83)</f>
        <v>0.16740932633289601</v>
      </c>
    </row>
    <row r="84" spans="3:11" x14ac:dyDescent="0.25">
      <c r="C84" s="27">
        <v>3</v>
      </c>
      <c r="D84" s="31">
        <f>$F$83</f>
        <v>0.76247099214640301</v>
      </c>
      <c r="E84" s="59">
        <v>1.5</v>
      </c>
      <c r="F84" s="31">
        <f t="shared" si="14"/>
        <v>0.8527851463706444</v>
      </c>
      <c r="G84" s="32">
        <f t="shared" si="15"/>
        <v>0.21037485802315614</v>
      </c>
      <c r="H84" s="39">
        <f t="shared" si="16"/>
        <v>-1.5076012626402611</v>
      </c>
      <c r="I84" s="32">
        <f t="shared" si="17"/>
        <v>1.4684761149118559</v>
      </c>
      <c r="J84" s="52">
        <f t="shared" si="18"/>
        <v>0.10590493350946373</v>
      </c>
    </row>
    <row r="85" spans="3:11" x14ac:dyDescent="0.25">
      <c r="C85" s="27">
        <v>4</v>
      </c>
      <c r="D85" s="31">
        <f>$F$84</f>
        <v>0.8527851463706444</v>
      </c>
      <c r="E85" s="59">
        <v>1.5</v>
      </c>
      <c r="F85" s="31">
        <f t="shared" si="14"/>
        <v>0.90337084015197366</v>
      </c>
      <c r="G85" s="32">
        <f t="shared" si="15"/>
        <v>0.12782321238823002</v>
      </c>
      <c r="H85" s="39">
        <f t="shared" si="16"/>
        <v>-1.5076012626402611</v>
      </c>
      <c r="I85" s="32">
        <f t="shared" si="17"/>
        <v>1.6718614970611245</v>
      </c>
      <c r="J85" s="52">
        <f t="shared" si="18"/>
        <v>5.5996598000461535E-2</v>
      </c>
    </row>
    <row r="86" spans="3:11" x14ac:dyDescent="0.25">
      <c r="C86" s="27">
        <v>5</v>
      </c>
      <c r="D86" s="31">
        <f>$F$85</f>
        <v>0.90337084015197366</v>
      </c>
      <c r="E86" s="59">
        <v>1.5</v>
      </c>
      <c r="F86" s="31">
        <f t="shared" si="14"/>
        <v>0.92781330287869157</v>
      </c>
      <c r="G86" s="32">
        <f t="shared" si="15"/>
        <v>6.4401161114420402E-2</v>
      </c>
      <c r="H86" s="39">
        <f t="shared" si="16"/>
        <v>-1.5076012626402611</v>
      </c>
      <c r="I86" s="32">
        <f t="shared" si="17"/>
        <v>1.7622200726219468</v>
      </c>
      <c r="J86" s="52">
        <f t="shared" si="18"/>
        <v>2.6344160674223138E-2</v>
      </c>
    </row>
    <row r="87" spans="3:11" x14ac:dyDescent="0.25">
      <c r="C87" s="27">
        <v>6</v>
      </c>
      <c r="D87" s="31">
        <f>$F$86</f>
        <v>0.92781330287869157</v>
      </c>
      <c r="E87" s="59">
        <v>1.5</v>
      </c>
      <c r="F87" s="31">
        <f t="shared" si="14"/>
        <v>0.9387407144047305</v>
      </c>
      <c r="G87" s="32">
        <f t="shared" si="15"/>
        <v>2.9352172582006508E-2</v>
      </c>
      <c r="H87" s="39">
        <f t="shared" si="16"/>
        <v>-1.5076012626402611</v>
      </c>
      <c r="I87" s="32">
        <f t="shared" si="17"/>
        <v>1.8009814552021792</v>
      </c>
      <c r="J87" s="52">
        <f t="shared" si="18"/>
        <v>1.1640500255673014E-2</v>
      </c>
    </row>
    <row r="88" spans="3:11" x14ac:dyDescent="0.25">
      <c r="C88" s="27">
        <v>7</v>
      </c>
      <c r="D88" s="31">
        <f>$F$87</f>
        <v>0.9387407144047305</v>
      </c>
      <c r="E88" s="59">
        <v>1.5</v>
      </c>
      <c r="F88" s="31">
        <f t="shared" si="14"/>
        <v>0.94345130832608093</v>
      </c>
      <c r="G88" s="32">
        <f t="shared" si="15"/>
        <v>1.27602444311814E-2</v>
      </c>
      <c r="H88" s="39">
        <f t="shared" si="16"/>
        <v>-1.5076012626402611</v>
      </c>
      <c r="I88" s="32">
        <f t="shared" si="17"/>
        <v>1.8173820780231473</v>
      </c>
      <c r="J88" s="52">
        <f t="shared" si="18"/>
        <v>4.9929380348289511E-3</v>
      </c>
    </row>
    <row r="89" spans="3:11" x14ac:dyDescent="0.25">
      <c r="C89" s="27">
        <v>8</v>
      </c>
      <c r="D89" s="31">
        <f>$F$88</f>
        <v>0.94345130832608093</v>
      </c>
      <c r="E89" s="59">
        <v>1.5</v>
      </c>
      <c r="F89" s="31">
        <f t="shared" si="14"/>
        <v>0.94544960875224315</v>
      </c>
      <c r="G89" s="32">
        <f t="shared" si="15"/>
        <v>5.4325815889122442E-3</v>
      </c>
      <c r="H89" s="39">
        <f t="shared" si="16"/>
        <v>-1.5076012626402611</v>
      </c>
      <c r="I89" s="32">
        <f t="shared" si="17"/>
        <v>1.8242835174514855</v>
      </c>
      <c r="J89" s="52">
        <f t="shared" si="18"/>
        <v>2.1135980253876052E-3</v>
      </c>
    </row>
    <row r="90" spans="3:11" x14ac:dyDescent="0.25">
      <c r="C90" s="27">
        <v>9</v>
      </c>
      <c r="D90" s="31">
        <f>$F$89</f>
        <v>0.94544960875224315</v>
      </c>
      <c r="E90" s="59">
        <v>1.5</v>
      </c>
      <c r="F90" s="31">
        <f t="shared" si="14"/>
        <v>0.94629150332097267</v>
      </c>
      <c r="G90" s="32">
        <f t="shared" si="15"/>
        <v>2.2922554420586883E-3</v>
      </c>
      <c r="H90" s="39">
        <f t="shared" si="16"/>
        <v>-1.5076012626402611</v>
      </c>
      <c r="I90" s="32">
        <f t="shared" si="17"/>
        <v>1.8271811718308379</v>
      </c>
      <c r="J90" s="52">
        <f t="shared" si="18"/>
        <v>8.8967782736600921E-4</v>
      </c>
    </row>
    <row r="91" spans="3:11" x14ac:dyDescent="0.25">
      <c r="C91" s="27">
        <v>10</v>
      </c>
      <c r="D91" s="31">
        <f>$F$90</f>
        <v>0.94629150332097267</v>
      </c>
      <c r="E91" s="59">
        <v>1.5</v>
      </c>
      <c r="F91" s="31">
        <f t="shared" si="14"/>
        <v>0.94664516679370836</v>
      </c>
      <c r="G91" s="32">
        <f t="shared" si="15"/>
        <v>9.6354719621172258E-4</v>
      </c>
      <c r="H91" s="39">
        <f t="shared" si="16"/>
        <v>-1.5076012626402611</v>
      </c>
      <c r="I91" s="32">
        <f t="shared" si="17"/>
        <v>1.8283966602319861</v>
      </c>
      <c r="J91" s="52">
        <f t="shared" si="18"/>
        <v>3.7359666022861328E-4</v>
      </c>
    </row>
    <row r="92" spans="3:11" x14ac:dyDescent="0.25">
      <c r="C92" s="27">
        <v>11</v>
      </c>
      <c r="D92" s="31">
        <f>$F$91</f>
        <v>0.94664516679370836</v>
      </c>
      <c r="E92" s="59">
        <v>1.5</v>
      </c>
      <c r="F92" s="31">
        <f t="shared" si="14"/>
        <v>0.94679355198619841</v>
      </c>
      <c r="G92" s="32">
        <f t="shared" si="15"/>
        <v>4.0438014480526085E-4</v>
      </c>
      <c r="H92" s="39">
        <f t="shared" si="16"/>
        <v>-1.5076012626402611</v>
      </c>
      <c r="I92" s="32">
        <f t="shared" si="17"/>
        <v>1.8289063279946971</v>
      </c>
      <c r="J92" s="52">
        <f t="shared" si="18"/>
        <v>1.5672391534434066E-4</v>
      </c>
    </row>
    <row r="93" spans="3:11" x14ac:dyDescent="0.25">
      <c r="C93" s="27">
        <v>12</v>
      </c>
      <c r="D93" s="31">
        <f>$F$92</f>
        <v>0.94679355198619841</v>
      </c>
      <c r="E93" s="59">
        <v>1.5</v>
      </c>
      <c r="F93" s="31">
        <f t="shared" si="14"/>
        <v>0.94685577735502613</v>
      </c>
      <c r="G93" s="32">
        <f t="shared" si="15"/>
        <v>1.695959946292902E-4</v>
      </c>
      <c r="H93" s="39">
        <f t="shared" si="16"/>
        <v>-1.5076012626402611</v>
      </c>
      <c r="I93" s="32">
        <f t="shared" si="17"/>
        <v>1.8291200027884686</v>
      </c>
      <c r="J93" s="52">
        <f t="shared" si="18"/>
        <v>6.5717895286586912E-5</v>
      </c>
    </row>
    <row r="94" spans="3:11" x14ac:dyDescent="0.25">
      <c r="C94" s="27">
        <v>13</v>
      </c>
      <c r="D94" s="31">
        <f>$F$93</f>
        <v>0.94685577735502613</v>
      </c>
      <c r="E94" s="59">
        <v>1.5</v>
      </c>
      <c r="F94" s="31">
        <f t="shared" si="14"/>
        <v>0.94688186594837775</v>
      </c>
      <c r="G94" s="32">
        <f t="shared" si="15"/>
        <v>7.1108130173413997E-5</v>
      </c>
      <c r="H94" s="39">
        <f t="shared" si="16"/>
        <v>-1.5076012626402611</v>
      </c>
      <c r="I94" s="32">
        <f t="shared" si="17"/>
        <v>1.8292095784483795</v>
      </c>
      <c r="J94" s="52">
        <f t="shared" si="18"/>
        <v>2.755211002535725E-5</v>
      </c>
    </row>
    <row r="95" spans="3:11" x14ac:dyDescent="0.25">
      <c r="C95" s="27">
        <v>14</v>
      </c>
      <c r="D95" s="31">
        <f>$F$94</f>
        <v>0.94688186594837775</v>
      </c>
      <c r="E95" s="59">
        <v>1.5</v>
      </c>
      <c r="F95" s="31">
        <f t="shared" si="14"/>
        <v>0.94689280285600774</v>
      </c>
      <c r="G95" s="32">
        <f t="shared" si="15"/>
        <v>2.9810669319618732E-5</v>
      </c>
      <c r="H95" s="39">
        <f t="shared" si="16"/>
        <v>-1.5076012626402611</v>
      </c>
      <c r="I95" s="32">
        <f t="shared" si="17"/>
        <v>1.8292471288353918</v>
      </c>
      <c r="J95" s="52">
        <f t="shared" si="18"/>
        <v>1.1550312344755743E-5</v>
      </c>
    </row>
    <row r="96" spans="3:11" x14ac:dyDescent="0.25">
      <c r="C96" s="27">
        <v>15</v>
      </c>
      <c r="D96" s="31">
        <f>$F$95</f>
        <v>0.94689280285600774</v>
      </c>
      <c r="E96" s="59">
        <v>1.5</v>
      </c>
      <c r="F96" s="31">
        <f t="shared" si="14"/>
        <v>0.94689738767239118</v>
      </c>
      <c r="G96" s="32">
        <f t="shared" si="15"/>
        <v>1.2496912534132321E-5</v>
      </c>
      <c r="H96" s="39">
        <f t="shared" si="16"/>
        <v>-1.5076012626402611</v>
      </c>
      <c r="I96" s="32">
        <f t="shared" si="17"/>
        <v>1.8292628698837863</v>
      </c>
      <c r="J96" s="52">
        <f t="shared" si="18"/>
        <v>4.8419358244351375E-6</v>
      </c>
      <c r="K96" t="s">
        <v>25</v>
      </c>
    </row>
    <row r="97" spans="2:11" x14ac:dyDescent="0.25">
      <c r="C97" s="27">
        <v>16</v>
      </c>
      <c r="D97" s="31">
        <f>$F$96</f>
        <v>0.94689738767239118</v>
      </c>
      <c r="E97" s="59">
        <v>1.5</v>
      </c>
      <c r="F97" s="31">
        <f t="shared" si="14"/>
        <v>0.94689930962397384</v>
      </c>
      <c r="G97" s="32">
        <f t="shared" si="15"/>
        <v>5.2387145472732044E-6</v>
      </c>
      <c r="H97" s="39">
        <f t="shared" si="16"/>
        <v>-1.5076012626402611</v>
      </c>
      <c r="I97" s="32">
        <f t="shared" si="17"/>
        <v>1.8292694684674293</v>
      </c>
      <c r="J97" s="52">
        <f t="shared" si="18"/>
        <v>2.0297317392966236E-6</v>
      </c>
    </row>
    <row r="98" spans="2:11" x14ac:dyDescent="0.25">
      <c r="C98" s="27">
        <v>17</v>
      </c>
      <c r="D98" s="31">
        <f>$F$97</f>
        <v>0.94689930962397384</v>
      </c>
      <c r="E98" s="59">
        <v>1.5</v>
      </c>
      <c r="F98" s="40">
        <f t="shared" si="14"/>
        <v>0.9469001152992611</v>
      </c>
      <c r="G98" s="32">
        <f t="shared" si="15"/>
        <v>2.1960537579523987E-6</v>
      </c>
      <c r="H98" s="39">
        <f t="shared" si="16"/>
        <v>-1.5076012626402611</v>
      </c>
      <c r="I98" s="32">
        <f t="shared" si="17"/>
        <v>1.8292722345611505</v>
      </c>
      <c r="J98" s="52">
        <f t="shared" si="18"/>
        <v>8.5085562272693928E-7</v>
      </c>
      <c r="K98" t="s">
        <v>75</v>
      </c>
    </row>
    <row r="99" spans="2:11" x14ac:dyDescent="0.25">
      <c r="C99" s="27">
        <v>18</v>
      </c>
      <c r="D99" s="31">
        <f>$F$98</f>
        <v>0.9469001152992611</v>
      </c>
      <c r="E99" s="59">
        <v>1.5</v>
      </c>
      <c r="F99" s="31">
        <f t="shared" si="14"/>
        <v>0.94690045303454029</v>
      </c>
      <c r="G99" s="32">
        <f t="shared" si="15"/>
        <v>9.205759360364496E-7</v>
      </c>
      <c r="H99" s="39">
        <f t="shared" si="16"/>
        <v>-1.5076012626402611</v>
      </c>
      <c r="I99" s="32">
        <f t="shared" si="17"/>
        <v>1.8292733940929828</v>
      </c>
      <c r="J99" s="52">
        <f t="shared" si="18"/>
        <v>3.5667453543342011E-7</v>
      </c>
    </row>
    <row r="100" spans="2:11" ht="15.75" thickBot="1" x14ac:dyDescent="0.3">
      <c r="C100" s="43">
        <v>19</v>
      </c>
      <c r="D100" s="31">
        <f>$F$99</f>
        <v>0.94690045303454029</v>
      </c>
      <c r="E100" s="59">
        <v>1.5</v>
      </c>
      <c r="F100" s="41">
        <f t="shared" si="14"/>
        <v>0.94690059461140985</v>
      </c>
      <c r="G100" s="32">
        <f t="shared" si="15"/>
        <v>3.8590073536681757E-7</v>
      </c>
      <c r="H100" s="39">
        <f t="shared" si="16"/>
        <v>-1.5076012626402611</v>
      </c>
      <c r="I100" s="32">
        <f t="shared" si="17"/>
        <v>1.8292738801624022</v>
      </c>
      <c r="J100" s="52">
        <f t="shared" si="18"/>
        <v>1.4951608475784929E-7</v>
      </c>
    </row>
    <row r="101" spans="2:11" ht="16.5" thickTop="1" thickBot="1" x14ac:dyDescent="0.3">
      <c r="C101" s="102" t="s">
        <v>77</v>
      </c>
      <c r="D101" s="103"/>
      <c r="E101" s="103"/>
      <c r="F101" s="103"/>
      <c r="G101" s="103"/>
      <c r="H101" s="103"/>
      <c r="I101" s="103"/>
      <c r="J101" s="104"/>
    </row>
    <row r="102" spans="2:11" ht="15.75" thickTop="1" x14ac:dyDescent="0.25"/>
    <row r="104" spans="2:11" ht="15.75" thickBot="1" x14ac:dyDescent="0.3"/>
    <row r="105" spans="2:11" ht="16.5" thickTop="1" thickBot="1" x14ac:dyDescent="0.3">
      <c r="C105" s="102" t="s">
        <v>79</v>
      </c>
      <c r="D105" s="103"/>
      <c r="E105" s="103"/>
      <c r="F105" s="103"/>
      <c r="G105" s="103"/>
      <c r="H105" s="103"/>
      <c r="I105" s="103"/>
      <c r="J105" s="104"/>
    </row>
    <row r="106" spans="2:11" ht="16.5" thickTop="1" thickBot="1" x14ac:dyDescent="0.3">
      <c r="B106" s="25"/>
      <c r="C106" s="96" t="s">
        <v>65</v>
      </c>
      <c r="D106" s="97"/>
      <c r="E106" s="97"/>
      <c r="F106" s="97"/>
      <c r="G106" s="97"/>
      <c r="H106" s="97"/>
      <c r="I106" s="97"/>
      <c r="J106" s="98"/>
    </row>
    <row r="107" spans="2:11" ht="15.75" thickTop="1" x14ac:dyDescent="0.25">
      <c r="C107" s="34" t="s">
        <v>51</v>
      </c>
      <c r="D107" s="35" t="s">
        <v>52</v>
      </c>
      <c r="E107" s="36" t="s">
        <v>53</v>
      </c>
      <c r="F107" s="35" t="s">
        <v>54</v>
      </c>
      <c r="G107" s="37" t="s">
        <v>55</v>
      </c>
      <c r="H107" s="36" t="s">
        <v>56</v>
      </c>
      <c r="I107" s="35" t="s">
        <v>57</v>
      </c>
      <c r="J107" s="38" t="s">
        <v>36</v>
      </c>
    </row>
    <row r="108" spans="2:11" x14ac:dyDescent="0.25">
      <c r="C108" s="27">
        <v>1</v>
      </c>
      <c r="D108" s="28">
        <v>4</v>
      </c>
      <c r="E108" s="31">
        <v>6</v>
      </c>
      <c r="F108" s="31">
        <f t="shared" ref="F108:F116" si="19">E108-((H108*(E108-D108))/(H108-(G108)))</f>
        <v>5.5936610193302991</v>
      </c>
      <c r="G108" s="39">
        <f>D108*COS((D108/(D108-2)))</f>
        <v>-1.6645873461885696</v>
      </c>
      <c r="H108" s="32">
        <f>E108*COS((E108/(E108-2)))</f>
        <v>0.42442321000621741</v>
      </c>
      <c r="I108" s="32">
        <f>F108*COS((F108/(F108-2)))</f>
        <v>7.9767421660044802E-2</v>
      </c>
      <c r="J108" s="29"/>
    </row>
    <row r="109" spans="2:11" x14ac:dyDescent="0.25">
      <c r="C109" s="27">
        <v>2</v>
      </c>
      <c r="D109" s="28">
        <v>4</v>
      </c>
      <c r="E109" s="31">
        <f>$F$108</f>
        <v>5.5936610193302991</v>
      </c>
      <c r="F109" s="31">
        <f t="shared" si="19"/>
        <v>5.5207846567604983</v>
      </c>
      <c r="G109" s="39">
        <f t="shared" ref="G109:G116" si="20">D109*COS((D109/(D109-2)))</f>
        <v>-1.6645873461885696</v>
      </c>
      <c r="H109" s="32">
        <f t="shared" ref="H109:H116" si="21">E109*COS((E109/(E109-2)))</f>
        <v>7.9767421660044802E-2</v>
      </c>
      <c r="I109" s="32">
        <f t="shared" ref="I109:I116" si="22">F109*COS((F109/(F109-2)))</f>
        <v>1.5133202531422129E-2</v>
      </c>
      <c r="J109" s="52">
        <f t="shared" ref="J109:J116" si="23">ABS((F108-F109)/F109)</f>
        <v>1.320036319122858E-2</v>
      </c>
    </row>
    <row r="110" spans="2:11" x14ac:dyDescent="0.25">
      <c r="C110" s="27">
        <v>3</v>
      </c>
      <c r="D110" s="28">
        <v>4</v>
      </c>
      <c r="E110" s="31">
        <f>$F$109</f>
        <v>5.5207846567604983</v>
      </c>
      <c r="F110" s="31">
        <f t="shared" si="19"/>
        <v>5.507083364462221</v>
      </c>
      <c r="G110" s="39">
        <f t="shared" si="20"/>
        <v>-1.6645873461885696</v>
      </c>
      <c r="H110" s="32">
        <f t="shared" si="21"/>
        <v>1.5133202531422129E-2</v>
      </c>
      <c r="I110" s="32">
        <f t="shared" si="22"/>
        <v>2.8740766284617602E-3</v>
      </c>
      <c r="J110" s="52">
        <f t="shared" si="23"/>
        <v>2.4879398751602674E-3</v>
      </c>
    </row>
    <row r="111" spans="2:11" x14ac:dyDescent="0.25">
      <c r="C111" s="27">
        <v>4</v>
      </c>
      <c r="D111" s="28">
        <v>4</v>
      </c>
      <c r="E111" s="31">
        <f>$F$110</f>
        <v>5.507083364462221</v>
      </c>
      <c r="F111" s="31">
        <f t="shared" si="19"/>
        <v>5.5044857193139292</v>
      </c>
      <c r="G111" s="39">
        <f t="shared" si="20"/>
        <v>-1.6645873461885696</v>
      </c>
      <c r="H111" s="32">
        <f t="shared" si="21"/>
        <v>2.8740766284617602E-3</v>
      </c>
      <c r="I111" s="32">
        <f t="shared" si="22"/>
        <v>5.4593645703538145E-4</v>
      </c>
      <c r="J111" s="52">
        <f t="shared" si="23"/>
        <v>4.7191423154707127E-4</v>
      </c>
    </row>
    <row r="112" spans="2:11" x14ac:dyDescent="0.25">
      <c r="C112" s="27">
        <v>5</v>
      </c>
      <c r="D112" s="28">
        <v>4</v>
      </c>
      <c r="E112" s="31">
        <f>$F$111</f>
        <v>5.5044857193139292</v>
      </c>
      <c r="F112" s="31">
        <f t="shared" si="19"/>
        <v>5.5039924533322671</v>
      </c>
      <c r="G112" s="39">
        <f t="shared" si="20"/>
        <v>-1.6645873461885696</v>
      </c>
      <c r="H112" s="32">
        <f t="shared" si="21"/>
        <v>5.4593645703538145E-4</v>
      </c>
      <c r="I112" s="32">
        <f t="shared" si="22"/>
        <v>1.0370505288463275E-4</v>
      </c>
      <c r="J112" s="52">
        <f t="shared" si="23"/>
        <v>8.9619668966564215E-5</v>
      </c>
    </row>
    <row r="113" spans="2:11" x14ac:dyDescent="0.25">
      <c r="C113" s="27">
        <v>6</v>
      </c>
      <c r="D113" s="28">
        <v>4</v>
      </c>
      <c r="E113" s="31">
        <f>$F$112</f>
        <v>5.5039924533322671</v>
      </c>
      <c r="F113" s="31">
        <f t="shared" si="19"/>
        <v>5.5038987593000952</v>
      </c>
      <c r="G113" s="39">
        <f t="shared" si="20"/>
        <v>-1.6645873461885696</v>
      </c>
      <c r="H113" s="32">
        <f t="shared" si="21"/>
        <v>1.0370505288463275E-4</v>
      </c>
      <c r="I113" s="32">
        <f t="shared" si="22"/>
        <v>1.9699735474206875E-5</v>
      </c>
      <c r="J113" s="52">
        <f t="shared" si="23"/>
        <v>1.7023211412371333E-5</v>
      </c>
    </row>
    <row r="114" spans="2:11" x14ac:dyDescent="0.25">
      <c r="C114" s="27">
        <v>7</v>
      </c>
      <c r="D114" s="28">
        <v>4</v>
      </c>
      <c r="E114" s="31">
        <f>$F$113</f>
        <v>5.5038987593000952</v>
      </c>
      <c r="F114" s="31">
        <f t="shared" si="19"/>
        <v>5.5038809614613733</v>
      </c>
      <c r="G114" s="39">
        <f t="shared" si="20"/>
        <v>-1.6645873461885696</v>
      </c>
      <c r="H114" s="32">
        <f t="shared" si="21"/>
        <v>1.9699735474206875E-5</v>
      </c>
      <c r="I114" s="32">
        <f t="shared" si="22"/>
        <v>3.742151586645854E-6</v>
      </c>
      <c r="J114" s="52">
        <f t="shared" si="23"/>
        <v>3.2336888908995759E-6</v>
      </c>
    </row>
    <row r="115" spans="2:11" x14ac:dyDescent="0.25">
      <c r="C115" s="27">
        <v>8</v>
      </c>
      <c r="D115" s="28">
        <v>4</v>
      </c>
      <c r="E115" s="31">
        <f>$F$114</f>
        <v>5.5038809614613733</v>
      </c>
      <c r="F115" s="40">
        <f t="shared" si="19"/>
        <v>5.5038775806007134</v>
      </c>
      <c r="G115" s="39">
        <f t="shared" si="20"/>
        <v>-1.6645873461885696</v>
      </c>
      <c r="H115" s="32">
        <f t="shared" si="21"/>
        <v>3.742151586645854E-6</v>
      </c>
      <c r="I115" s="32">
        <f t="shared" si="22"/>
        <v>7.1085734236566518E-7</v>
      </c>
      <c r="J115" s="52">
        <f t="shared" si="23"/>
        <v>6.1426886960392288E-7</v>
      </c>
      <c r="K115" t="s">
        <v>75</v>
      </c>
    </row>
    <row r="116" spans="2:11" ht="15.75" thickBot="1" x14ac:dyDescent="0.3">
      <c r="C116" s="27">
        <v>9</v>
      </c>
      <c r="D116" s="28">
        <v>4</v>
      </c>
      <c r="E116" s="31">
        <f>$F$115</f>
        <v>5.5038775806007134</v>
      </c>
      <c r="F116" s="41">
        <f t="shared" si="19"/>
        <v>5.5038769383742983</v>
      </c>
      <c r="G116" s="39">
        <f t="shared" si="20"/>
        <v>-1.6645873461885696</v>
      </c>
      <c r="H116" s="32">
        <f t="shared" si="21"/>
        <v>7.1085734236566518E-7</v>
      </c>
      <c r="I116" s="32">
        <f t="shared" si="22"/>
        <v>1.3503412841481051E-7</v>
      </c>
      <c r="J116" s="52">
        <f t="shared" si="23"/>
        <v>1.1668618727315482E-7</v>
      </c>
    </row>
    <row r="117" spans="2:11" ht="16.5" thickTop="1" thickBot="1" x14ac:dyDescent="0.3">
      <c r="C117" s="102" t="s">
        <v>76</v>
      </c>
      <c r="D117" s="103"/>
      <c r="E117" s="103"/>
      <c r="F117" s="103"/>
      <c r="G117" s="103"/>
      <c r="H117" s="103"/>
      <c r="I117" s="103"/>
      <c r="J117" s="104"/>
    </row>
    <row r="118" spans="2:11" ht="15.75" thickTop="1" x14ac:dyDescent="0.25"/>
    <row r="121" spans="2:11" ht="15.75" thickBot="1" x14ac:dyDescent="0.3"/>
    <row r="122" spans="2:11" ht="16.5" thickTop="1" thickBot="1" x14ac:dyDescent="0.3">
      <c r="C122" s="102" t="s">
        <v>80</v>
      </c>
      <c r="D122" s="103"/>
      <c r="E122" s="103"/>
      <c r="F122" s="103"/>
      <c r="G122" s="103"/>
      <c r="H122" s="103"/>
      <c r="I122" s="103"/>
      <c r="J122" s="104"/>
    </row>
    <row r="123" spans="2:11" ht="16.5" thickTop="1" thickBot="1" x14ac:dyDescent="0.3">
      <c r="B123" s="25"/>
      <c r="C123" s="96" t="s">
        <v>66</v>
      </c>
      <c r="D123" s="97"/>
      <c r="E123" s="97"/>
      <c r="F123" s="97"/>
      <c r="G123" s="97"/>
      <c r="H123" s="97"/>
      <c r="I123" s="97"/>
      <c r="J123" s="98"/>
    </row>
    <row r="124" spans="2:11" ht="15.75" thickTop="1" x14ac:dyDescent="0.25">
      <c r="C124" s="34" t="s">
        <v>51</v>
      </c>
      <c r="D124" s="35" t="s">
        <v>52</v>
      </c>
      <c r="E124" s="36" t="s">
        <v>53</v>
      </c>
      <c r="F124" s="35" t="s">
        <v>54</v>
      </c>
      <c r="G124" s="37" t="s">
        <v>55</v>
      </c>
      <c r="H124" s="36" t="s">
        <v>56</v>
      </c>
      <c r="I124" s="35" t="s">
        <v>57</v>
      </c>
      <c r="J124" s="38" t="s">
        <v>36</v>
      </c>
    </row>
    <row r="125" spans="2:11" x14ac:dyDescent="0.25">
      <c r="C125" s="27">
        <v>1</v>
      </c>
      <c r="D125" s="28">
        <v>1</v>
      </c>
      <c r="E125" s="59">
        <v>1.5</v>
      </c>
      <c r="F125" s="31">
        <f t="shared" ref="F125:F154" si="24">E125-((H125*(E125-D125))/(H125-(G125)))</f>
        <v>1.0183739549233291</v>
      </c>
      <c r="G125" s="39">
        <f>(TAN(D125))-(D125)-(1)</f>
        <v>-0.44259227534509771</v>
      </c>
      <c r="H125" s="32">
        <f>TAN(E125)-E125-1</f>
        <v>11.601419947171719</v>
      </c>
      <c r="I125" s="39">
        <f>TAN(F125)-F125-1</f>
        <v>-0.39616425277512923</v>
      </c>
      <c r="J125" s="29"/>
    </row>
    <row r="126" spans="2:11" x14ac:dyDescent="0.25">
      <c r="C126" s="27">
        <v>2</v>
      </c>
      <c r="D126" s="31">
        <f>$F$125</f>
        <v>1.0183739549233291</v>
      </c>
      <c r="E126" s="59">
        <v>1.5</v>
      </c>
      <c r="F126" s="31">
        <f t="shared" si="24"/>
        <v>1.0342774084090471</v>
      </c>
      <c r="G126" s="39">
        <f t="shared" ref="G126:G154" si="25">(TAN(D126))-(D126)-(1)</f>
        <v>-0.39616425277512923</v>
      </c>
      <c r="H126" s="32">
        <f t="shared" ref="H126:H154" si="26">TAN(E126)-E126-1</f>
        <v>11.601419947171719</v>
      </c>
      <c r="I126" s="39">
        <f t="shared" ref="I126:I154" si="27">TAN(F126)-F126-1</f>
        <v>-0.35277871238185843</v>
      </c>
      <c r="J126" s="52">
        <f t="shared" ref="J126:J154" si="28">ABS((F125-F126)/F126)</f>
        <v>1.5376390663101886E-2</v>
      </c>
    </row>
    <row r="127" spans="2:11" x14ac:dyDescent="0.25">
      <c r="C127" s="27">
        <v>3</v>
      </c>
      <c r="D127" s="31">
        <f>$F$126</f>
        <v>1.0342774084090471</v>
      </c>
      <c r="E127" s="59">
        <v>1.5</v>
      </c>
      <c r="F127" s="31">
        <f t="shared" si="24"/>
        <v>1.0480212837508958</v>
      </c>
      <c r="G127" s="39">
        <f t="shared" si="25"/>
        <v>-0.35277871238185843</v>
      </c>
      <c r="H127" s="32">
        <f t="shared" si="26"/>
        <v>11.601419947171719</v>
      </c>
      <c r="I127" s="39">
        <f t="shared" si="27"/>
        <v>-0.31267083747008728</v>
      </c>
      <c r="J127" s="52">
        <f t="shared" si="28"/>
        <v>1.3114118534557743E-2</v>
      </c>
    </row>
    <row r="128" spans="2:11" x14ac:dyDescent="0.25">
      <c r="C128" s="27">
        <v>4</v>
      </c>
      <c r="D128" s="31">
        <f>$F$127</f>
        <v>1.0480212837508958</v>
      </c>
      <c r="E128" s="59">
        <v>1.5</v>
      </c>
      <c r="F128" s="31">
        <f t="shared" si="24"/>
        <v>1.0598829160216885</v>
      </c>
      <c r="G128" s="39">
        <f t="shared" si="25"/>
        <v>-0.31267083747008728</v>
      </c>
      <c r="H128" s="32">
        <f t="shared" si="26"/>
        <v>11.601419947171719</v>
      </c>
      <c r="I128" s="39">
        <f t="shared" si="27"/>
        <v>-0.27594788159909922</v>
      </c>
      <c r="J128" s="52">
        <f t="shared" si="28"/>
        <v>1.1191455293303365E-2</v>
      </c>
    </row>
    <row r="129" spans="3:11" x14ac:dyDescent="0.25">
      <c r="C129" s="27">
        <v>5</v>
      </c>
      <c r="D129" s="31">
        <f>$F$128</f>
        <v>1.0598829160216885</v>
      </c>
      <c r="E129" s="59">
        <v>1.5</v>
      </c>
      <c r="F129" s="31">
        <f t="shared" si="24"/>
        <v>1.0701081930974055</v>
      </c>
      <c r="G129" s="39">
        <f t="shared" si="25"/>
        <v>-0.27594788159909922</v>
      </c>
      <c r="H129" s="32">
        <f t="shared" si="26"/>
        <v>11.601419947171719</v>
      </c>
      <c r="I129" s="39">
        <f t="shared" si="27"/>
        <v>-0.24261055864400927</v>
      </c>
      <c r="J129" s="52">
        <f t="shared" si="28"/>
        <v>9.5553675242127795E-3</v>
      </c>
    </row>
    <row r="130" spans="3:11" x14ac:dyDescent="0.25">
      <c r="C130" s="27">
        <v>6</v>
      </c>
      <c r="D130" s="31">
        <f>$F$129</f>
        <v>1.0701081930974055</v>
      </c>
      <c r="E130" s="59">
        <v>1.5</v>
      </c>
      <c r="F130" s="31">
        <f t="shared" si="24"/>
        <v>1.0789140038708502</v>
      </c>
      <c r="G130" s="39">
        <f t="shared" si="25"/>
        <v>-0.24261055864400927</v>
      </c>
      <c r="H130" s="32">
        <f t="shared" si="26"/>
        <v>11.601419947171719</v>
      </c>
      <c r="I130" s="39">
        <f t="shared" si="27"/>
        <v>-0.21257531579011091</v>
      </c>
      <c r="J130" s="52">
        <f t="shared" si="28"/>
        <v>8.1617355431961407E-3</v>
      </c>
    </row>
    <row r="131" spans="3:11" x14ac:dyDescent="0.25">
      <c r="C131" s="27">
        <v>7</v>
      </c>
      <c r="D131" s="31">
        <f>$F$130</f>
        <v>1.0789140038708502</v>
      </c>
      <c r="E131" s="59">
        <v>1.5</v>
      </c>
      <c r="F131" s="31">
        <f t="shared" si="24"/>
        <v>1.0864908215865792</v>
      </c>
      <c r="G131" s="39">
        <f t="shared" si="25"/>
        <v>-0.21257531579011091</v>
      </c>
      <c r="H131" s="32">
        <f t="shared" si="26"/>
        <v>11.601419947171719</v>
      </c>
      <c r="I131" s="39">
        <f t="shared" si="27"/>
        <v>-0.18569568723815943</v>
      </c>
      <c r="J131" s="52">
        <f t="shared" si="28"/>
        <v>6.9736601222867862E-3</v>
      </c>
    </row>
    <row r="132" spans="3:11" x14ac:dyDescent="0.25">
      <c r="C132" s="27">
        <v>8</v>
      </c>
      <c r="D132" s="31">
        <f>$F$131</f>
        <v>1.0864908215865792</v>
      </c>
      <c r="E132" s="59">
        <v>1.5</v>
      </c>
      <c r="F132" s="31">
        <f t="shared" si="24"/>
        <v>1.0930052966665218</v>
      </c>
      <c r="G132" s="39">
        <f t="shared" si="25"/>
        <v>-0.18569568723815943</v>
      </c>
      <c r="H132" s="32">
        <f t="shared" si="26"/>
        <v>11.601419947171719</v>
      </c>
      <c r="I132" s="39">
        <f t="shared" si="27"/>
        <v>-0.16178152593290807</v>
      </c>
      <c r="J132" s="52">
        <f t="shared" si="28"/>
        <v>5.9601495983694283E-3</v>
      </c>
    </row>
    <row r="133" spans="3:11" x14ac:dyDescent="0.25">
      <c r="C133" s="27">
        <v>9</v>
      </c>
      <c r="D133" s="31">
        <f>$F$132</f>
        <v>1.0930052966665218</v>
      </c>
      <c r="E133" s="59">
        <v>1.5</v>
      </c>
      <c r="F133" s="31">
        <f t="shared" si="24"/>
        <v>1.0986027714953299</v>
      </c>
      <c r="G133" s="39">
        <f t="shared" si="25"/>
        <v>-0.16178152593290807</v>
      </c>
      <c r="H133" s="32">
        <f t="shared" si="26"/>
        <v>11.601419947171719</v>
      </c>
      <c r="I133" s="39">
        <f t="shared" si="27"/>
        <v>-0.14061544958586936</v>
      </c>
      <c r="J133" s="52">
        <f t="shared" si="28"/>
        <v>5.0950852974722526E-3</v>
      </c>
      <c r="K133" t="s">
        <v>25</v>
      </c>
    </row>
    <row r="134" spans="3:11" x14ac:dyDescent="0.25">
      <c r="C134" s="27">
        <v>10</v>
      </c>
      <c r="D134" s="31">
        <f>$F$133</f>
        <v>1.0986027714953299</v>
      </c>
      <c r="E134" s="59">
        <v>1.5</v>
      </c>
      <c r="F134" s="31">
        <f t="shared" si="24"/>
        <v>1.1034096597256526</v>
      </c>
      <c r="G134" s="39">
        <f t="shared" si="25"/>
        <v>-0.14061544958586936</v>
      </c>
      <c r="H134" s="32">
        <f t="shared" si="26"/>
        <v>11.601419947171719</v>
      </c>
      <c r="I134" s="39">
        <f t="shared" si="27"/>
        <v>-0.12196626807282529</v>
      </c>
      <c r="J134" s="52">
        <f t="shared" si="28"/>
        <v>4.3563949145758608E-3</v>
      </c>
    </row>
    <row r="135" spans="3:11" x14ac:dyDescent="0.25">
      <c r="C135" s="43">
        <v>11</v>
      </c>
      <c r="D135" s="44">
        <f>$F$134</f>
        <v>1.1034096597256526</v>
      </c>
      <c r="E135" s="59">
        <v>1.5</v>
      </c>
      <c r="F135" s="31">
        <f t="shared" si="24"/>
        <v>1.1075356556511382</v>
      </c>
      <c r="G135" s="39">
        <f t="shared" si="25"/>
        <v>-0.12196626807282529</v>
      </c>
      <c r="H135" s="32">
        <f t="shared" si="26"/>
        <v>11.601419947171719</v>
      </c>
      <c r="I135" s="39">
        <f t="shared" si="27"/>
        <v>-0.10559946790059227</v>
      </c>
      <c r="J135" s="52">
        <f t="shared" si="28"/>
        <v>3.7253842839577301E-3</v>
      </c>
    </row>
    <row r="136" spans="3:11" x14ac:dyDescent="0.25">
      <c r="C136" s="43">
        <v>12</v>
      </c>
      <c r="D136" s="44">
        <f>$F$135</f>
        <v>1.1075356556511382</v>
      </c>
      <c r="E136" s="59">
        <v>1.5</v>
      </c>
      <c r="F136" s="31">
        <f t="shared" si="24"/>
        <v>1.1110757562065228</v>
      </c>
      <c r="G136" s="39">
        <f t="shared" si="25"/>
        <v>-0.10559946790059227</v>
      </c>
      <c r="H136" s="32">
        <f t="shared" si="26"/>
        <v>11.601419947171719</v>
      </c>
      <c r="I136" s="39">
        <f t="shared" si="27"/>
        <v>-9.1285024481751798E-2</v>
      </c>
      <c r="J136" s="52">
        <f t="shared" si="28"/>
        <v>3.1861918826051145E-3</v>
      </c>
    </row>
    <row r="137" spans="3:11" x14ac:dyDescent="0.25">
      <c r="C137" s="43">
        <v>13</v>
      </c>
      <c r="D137" s="44">
        <f>$F$136</f>
        <v>1.1110757562065228</v>
      </c>
      <c r="E137" s="59">
        <v>1.5</v>
      </c>
      <c r="F137" s="31">
        <f t="shared" si="24"/>
        <v>1.1141120903312871</v>
      </c>
      <c r="G137" s="39">
        <f t="shared" si="25"/>
        <v>-9.1285024481751798E-2</v>
      </c>
      <c r="H137" s="32">
        <f t="shared" si="26"/>
        <v>11.601419947171719</v>
      </c>
      <c r="I137" s="39">
        <f t="shared" si="27"/>
        <v>-7.8802915063733936E-2</v>
      </c>
      <c r="J137" s="52">
        <f t="shared" si="28"/>
        <v>2.7253398927404777E-3</v>
      </c>
    </row>
    <row r="138" spans="3:11" x14ac:dyDescent="0.25">
      <c r="C138" s="43">
        <v>14</v>
      </c>
      <c r="D138" s="44">
        <f>$F$137</f>
        <v>1.1141120903312871</v>
      </c>
      <c r="E138" s="59">
        <v>1.5</v>
      </c>
      <c r="F138" s="31">
        <f t="shared" si="24"/>
        <v>1.1167155588205797</v>
      </c>
      <c r="G138" s="39">
        <f t="shared" si="25"/>
        <v>-7.8802915063733936E-2</v>
      </c>
      <c r="H138" s="32">
        <f t="shared" si="26"/>
        <v>11.601419947171719</v>
      </c>
      <c r="I138" s="39">
        <f t="shared" si="27"/>
        <v>-6.7946738735005674E-2</v>
      </c>
      <c r="J138" s="52">
        <f t="shared" si="28"/>
        <v>2.3313622423621104E-3</v>
      </c>
    </row>
    <row r="139" spans="3:11" x14ac:dyDescent="0.25">
      <c r="C139" s="43">
        <v>15</v>
      </c>
      <c r="D139" s="44">
        <f>$F$138</f>
        <v>1.1167155588205797</v>
      </c>
      <c r="E139" s="59">
        <v>1.5</v>
      </c>
      <c r="F139" s="31">
        <f t="shared" si="24"/>
        <v>1.1189472932828675</v>
      </c>
      <c r="G139" s="39">
        <f t="shared" si="25"/>
        <v>-6.7946738735005674E-2</v>
      </c>
      <c r="H139" s="32">
        <f t="shared" si="26"/>
        <v>11.601419947171719</v>
      </c>
      <c r="I139" s="39">
        <f t="shared" si="27"/>
        <v>-5.8525837924491286E-2</v>
      </c>
      <c r="J139" s="52">
        <f t="shared" si="28"/>
        <v>1.9944947145276943E-3</v>
      </c>
    </row>
    <row r="140" spans="3:11" x14ac:dyDescent="0.25">
      <c r="C140" s="43">
        <v>16</v>
      </c>
      <c r="D140" s="44">
        <f>$F$139</f>
        <v>1.1189472932828675</v>
      </c>
      <c r="E140" s="59">
        <v>1.5</v>
      </c>
      <c r="F140" s="31">
        <f t="shared" si="24"/>
        <v>1.1208599461686573</v>
      </c>
      <c r="G140" s="39">
        <f t="shared" si="25"/>
        <v>-5.8525837924491286E-2</v>
      </c>
      <c r="H140" s="32">
        <f t="shared" si="26"/>
        <v>11.601419947171719</v>
      </c>
      <c r="I140" s="39">
        <f t="shared" si="27"/>
        <v>-5.036627709810193E-2</v>
      </c>
      <c r="J140" s="52">
        <f t="shared" si="28"/>
        <v>1.7064155895013043E-3</v>
      </c>
    </row>
    <row r="141" spans="3:11" x14ac:dyDescent="0.25">
      <c r="C141" s="43">
        <v>17</v>
      </c>
      <c r="D141" s="44">
        <f>$F$140</f>
        <v>1.1208599461686573</v>
      </c>
      <c r="E141" s="59">
        <v>1.5</v>
      </c>
      <c r="F141" s="31">
        <f t="shared" si="24"/>
        <v>1.1224988256196451</v>
      </c>
      <c r="G141" s="39">
        <f t="shared" si="25"/>
        <v>-5.036627709810193E-2</v>
      </c>
      <c r="H141" s="32">
        <f t="shared" si="26"/>
        <v>11.601419947171719</v>
      </c>
      <c r="I141" s="39">
        <f t="shared" si="27"/>
        <v>-4.3310982981711765E-2</v>
      </c>
      <c r="J141" s="52">
        <f t="shared" si="28"/>
        <v>1.4600277644683871E-3</v>
      </c>
    </row>
    <row r="142" spans="3:11" x14ac:dyDescent="0.25">
      <c r="C142" s="43">
        <v>18</v>
      </c>
      <c r="D142" s="44">
        <f>$F$141</f>
        <v>1.1224988256196451</v>
      </c>
      <c r="E142" s="59">
        <v>1.5</v>
      </c>
      <c r="F142" s="31">
        <f t="shared" si="24"/>
        <v>1.1239028895724519</v>
      </c>
      <c r="G142" s="39">
        <f t="shared" si="25"/>
        <v>-4.3310982981711765E-2</v>
      </c>
      <c r="H142" s="32">
        <f t="shared" si="26"/>
        <v>11.601419947171719</v>
      </c>
      <c r="I142" s="39">
        <f t="shared" si="27"/>
        <v>-3.7219296138814695E-2</v>
      </c>
      <c r="J142" s="52">
        <f t="shared" si="28"/>
        <v>1.2492751516466997E-3</v>
      </c>
    </row>
    <row r="143" spans="3:11" x14ac:dyDescent="0.25">
      <c r="C143" s="43">
        <v>19</v>
      </c>
      <c r="D143" s="44">
        <f>$F$142</f>
        <v>1.1239028895724519</v>
      </c>
      <c r="E143" s="59">
        <v>1.5</v>
      </c>
      <c r="F143" s="31">
        <f t="shared" si="24"/>
        <v>1.1251056134852151</v>
      </c>
      <c r="G143" s="39">
        <f t="shared" si="25"/>
        <v>-3.7219296138814695E-2</v>
      </c>
      <c r="H143" s="32">
        <f t="shared" si="26"/>
        <v>11.601419947171719</v>
      </c>
      <c r="I143" s="39">
        <f t="shared" si="27"/>
        <v>-3.1966131960314836E-2</v>
      </c>
      <c r="J143" s="52">
        <f t="shared" si="28"/>
        <v>1.0689875673427346E-3</v>
      </c>
    </row>
    <row r="144" spans="3:11" x14ac:dyDescent="0.25">
      <c r="C144" s="43">
        <v>20</v>
      </c>
      <c r="D144" s="44">
        <f>$F$143</f>
        <v>1.1251056134852151</v>
      </c>
      <c r="E144" s="59">
        <v>1.5</v>
      </c>
      <c r="F144" s="31">
        <f t="shared" si="24"/>
        <v>1.1261357454991443</v>
      </c>
      <c r="G144" s="39">
        <f t="shared" si="25"/>
        <v>-3.1966131960314836E-2</v>
      </c>
      <c r="H144" s="32">
        <f t="shared" si="26"/>
        <v>11.601419947171719</v>
      </c>
      <c r="I144" s="39">
        <f t="shared" si="27"/>
        <v>-2.7440903211317202E-2</v>
      </c>
      <c r="J144" s="52">
        <f t="shared" si="28"/>
        <v>9.1474941457667352E-4</v>
      </c>
    </row>
    <row r="145" spans="3:10 16383:16384" x14ac:dyDescent="0.25">
      <c r="C145" s="43">
        <v>21</v>
      </c>
      <c r="D145" s="44">
        <f>$F$144</f>
        <v>1.1261357454991443</v>
      </c>
      <c r="E145" s="59">
        <v>1.5</v>
      </c>
      <c r="F145" s="31">
        <f t="shared" si="24"/>
        <v>1.1270179619908474</v>
      </c>
      <c r="G145" s="39">
        <f t="shared" si="25"/>
        <v>-2.7440903211317202E-2</v>
      </c>
      <c r="H145" s="32">
        <f t="shared" si="26"/>
        <v>11.601419947171719</v>
      </c>
      <c r="I145" s="39">
        <f t="shared" si="27"/>
        <v>-2.35463174892101E-2</v>
      </c>
      <c r="J145" s="52">
        <f t="shared" si="28"/>
        <v>7.8278831523203619E-4</v>
      </c>
    </row>
    <row r="146" spans="3:10 16383:16384" x14ac:dyDescent="0.25">
      <c r="C146" s="43">
        <v>22</v>
      </c>
      <c r="D146" s="44">
        <f>$F$145</f>
        <v>1.1270179619908474</v>
      </c>
      <c r="E146" s="59">
        <v>1.5</v>
      </c>
      <c r="F146" s="31">
        <f t="shared" si="24"/>
        <v>1.1277734354507087</v>
      </c>
      <c r="G146" s="39">
        <f t="shared" si="25"/>
        <v>-2.35463174892101E-2</v>
      </c>
      <c r="H146" s="32">
        <f t="shared" si="26"/>
        <v>11.601419947171719</v>
      </c>
      <c r="I146" s="39">
        <f t="shared" si="27"/>
        <v>-2.0197131372613697E-2</v>
      </c>
      <c r="J146" s="52">
        <f t="shared" si="28"/>
        <v>6.6988052397195955E-4</v>
      </c>
    </row>
    <row r="147" spans="3:10 16383:16384" x14ac:dyDescent="0.25">
      <c r="C147" s="43">
        <v>23</v>
      </c>
      <c r="D147" s="44">
        <f>$F$146</f>
        <v>1.1277734354507087</v>
      </c>
      <c r="E147" s="59">
        <v>1.5</v>
      </c>
      <c r="F147" s="31">
        <f t="shared" si="24"/>
        <v>1.1284203255326801</v>
      </c>
      <c r="G147" s="39">
        <f t="shared" si="25"/>
        <v>-2.0197131372613697E-2</v>
      </c>
      <c r="H147" s="32">
        <f t="shared" si="26"/>
        <v>11.601419947171719</v>
      </c>
      <c r="I147" s="39">
        <f t="shared" si="27"/>
        <v>-1.7318918115738047E-2</v>
      </c>
      <c r="J147" s="52">
        <f t="shared" si="28"/>
        <v>5.7327049799994994E-4</v>
      </c>
    </row>
    <row r="148" spans="3:10 16383:16384" x14ac:dyDescent="0.25">
      <c r="C148" s="43">
        <v>24</v>
      </c>
      <c r="D148" s="44">
        <f>$F$147</f>
        <v>1.1284203255326801</v>
      </c>
      <c r="E148" s="59">
        <v>1.5</v>
      </c>
      <c r="F148" s="31">
        <f t="shared" si="24"/>
        <v>1.1289742030257701</v>
      </c>
      <c r="G148" s="39">
        <f t="shared" si="25"/>
        <v>-1.7318918115738047E-2</v>
      </c>
      <c r="H148" s="32">
        <f t="shared" si="26"/>
        <v>11.601419947171719</v>
      </c>
      <c r="I148" s="39">
        <f t="shared" si="27"/>
        <v>-1.4846886588582686E-2</v>
      </c>
      <c r="J148" s="52">
        <f t="shared" si="28"/>
        <v>4.9060243502955473E-4</v>
      </c>
    </row>
    <row r="149" spans="3:10 16383:16384" x14ac:dyDescent="0.25">
      <c r="C149" s="43">
        <v>25</v>
      </c>
      <c r="D149" s="44">
        <f>$F$148</f>
        <v>1.1289742030257701</v>
      </c>
      <c r="E149" s="59">
        <v>1.5</v>
      </c>
      <c r="F149" s="31">
        <f t="shared" si="24"/>
        <v>1.1294484154390996</v>
      </c>
      <c r="G149" s="39">
        <f t="shared" si="25"/>
        <v>-1.4846886588582686E-2</v>
      </c>
      <c r="H149" s="32">
        <f t="shared" si="26"/>
        <v>11.601419947171719</v>
      </c>
      <c r="I149" s="39">
        <f t="shared" si="27"/>
        <v>-1.2724774809390826E-2</v>
      </c>
      <c r="J149" s="52">
        <f t="shared" si="28"/>
        <v>4.1986194929061405E-4</v>
      </c>
    </row>
    <row r="150" spans="3:10 16383:16384" x14ac:dyDescent="0.25">
      <c r="C150" s="43">
        <v>26</v>
      </c>
      <c r="D150" s="44">
        <f>$F$149</f>
        <v>1.1294484154390996</v>
      </c>
      <c r="E150" s="59">
        <v>1.5</v>
      </c>
      <c r="F150" s="31">
        <f t="shared" si="24"/>
        <v>1.1298544018962751</v>
      </c>
      <c r="G150" s="39">
        <f t="shared" si="25"/>
        <v>-1.2724774809390826E-2</v>
      </c>
      <c r="H150" s="32">
        <f t="shared" si="26"/>
        <v>11.601419947171719</v>
      </c>
      <c r="I150" s="39">
        <f t="shared" si="27"/>
        <v>-1.0903830926399349E-2</v>
      </c>
      <c r="J150" s="52">
        <f t="shared" si="28"/>
        <v>3.5932634903586459E-4</v>
      </c>
    </row>
    <row r="151" spans="3:10 16383:16384" x14ac:dyDescent="0.25">
      <c r="C151" s="43">
        <v>27</v>
      </c>
      <c r="D151" s="44">
        <f>$F$150</f>
        <v>1.1298544018962751</v>
      </c>
      <c r="E151" s="59">
        <v>1.5</v>
      </c>
      <c r="F151" s="31">
        <f t="shared" si="24"/>
        <v>1.1302019641152588</v>
      </c>
      <c r="G151" s="39">
        <f t="shared" si="25"/>
        <v>-1.0903830926399349E-2</v>
      </c>
      <c r="H151" s="32">
        <f t="shared" si="26"/>
        <v>11.601419947171719</v>
      </c>
      <c r="I151" s="39">
        <f t="shared" si="27"/>
        <v>-9.3418870467822934E-3</v>
      </c>
      <c r="J151" s="52">
        <f t="shared" si="28"/>
        <v>3.0752222170819316E-4</v>
      </c>
    </row>
    <row r="152" spans="3:10 16383:16384" x14ac:dyDescent="0.25">
      <c r="C152" s="43">
        <v>28</v>
      </c>
      <c r="D152" s="44">
        <f>$F$151</f>
        <v>1.1302019641152588</v>
      </c>
      <c r="E152" s="59">
        <v>1.5</v>
      </c>
      <c r="F152" s="31">
        <f t="shared" si="24"/>
        <v>1.1304994994131732</v>
      </c>
      <c r="G152" s="39">
        <f t="shared" si="25"/>
        <v>-9.3418870467822934E-3</v>
      </c>
      <c r="H152" s="32">
        <f t="shared" si="26"/>
        <v>11.601419947171719</v>
      </c>
      <c r="I152" s="39">
        <f t="shared" si="27"/>
        <v>-8.0025261737064479E-3</v>
      </c>
      <c r="J152" s="52">
        <f t="shared" si="28"/>
        <v>2.6318923455417474E-4</v>
      </c>
    </row>
    <row r="153" spans="3:10 16383:16384" x14ac:dyDescent="0.25">
      <c r="C153" s="43">
        <v>29</v>
      </c>
      <c r="D153" s="44">
        <f>$F$152</f>
        <v>1.1304994994131732</v>
      </c>
      <c r="E153" s="59">
        <v>1.5</v>
      </c>
      <c r="F153" s="31">
        <f t="shared" si="24"/>
        <v>1.1307542009225662</v>
      </c>
      <c r="G153" s="39">
        <f t="shared" si="25"/>
        <v>-8.0025261737064479E-3</v>
      </c>
      <c r="H153" s="32">
        <f t="shared" si="26"/>
        <v>11.601419947171719</v>
      </c>
      <c r="I153" s="39">
        <f t="shared" si="27"/>
        <v>-6.8543391182016578E-3</v>
      </c>
      <c r="J153" s="52">
        <f t="shared" si="28"/>
        <v>2.252492267419292E-4</v>
      </c>
    </row>
    <row r="154" spans="3:10 16383:16384" ht="15.75" thickBot="1" x14ac:dyDescent="0.3">
      <c r="C154" s="43">
        <v>30</v>
      </c>
      <c r="D154" s="44">
        <f>$F$153</f>
        <v>1.1307542009225662</v>
      </c>
      <c r="E154" s="59">
        <v>1.5</v>
      </c>
      <c r="F154" s="40">
        <f t="shared" si="24"/>
        <v>1.1309722295340918</v>
      </c>
      <c r="G154" s="39">
        <f t="shared" si="25"/>
        <v>-6.8543391182016578E-3</v>
      </c>
      <c r="H154" s="32">
        <f t="shared" si="26"/>
        <v>11.601419947171719</v>
      </c>
      <c r="I154" s="39">
        <f t="shared" si="27"/>
        <v>-5.8702661398555289E-3</v>
      </c>
      <c r="J154" s="52">
        <f t="shared" si="28"/>
        <v>1.9277981000069504E-4</v>
      </c>
      <c r="XFC154" t="s">
        <v>73</v>
      </c>
      <c r="XFD154" t="s">
        <v>74</v>
      </c>
    </row>
    <row r="155" spans="3:10 16383:16384" ht="16.5" thickTop="1" thickBot="1" x14ac:dyDescent="0.3">
      <c r="C155" s="102" t="s">
        <v>67</v>
      </c>
      <c r="D155" s="103"/>
      <c r="E155" s="103"/>
      <c r="F155" s="103"/>
      <c r="G155" s="103"/>
      <c r="H155" s="103"/>
      <c r="I155" s="103"/>
      <c r="J155" s="104"/>
    </row>
    <row r="156" spans="3:10 16383:16384" ht="15.75" thickTop="1" x14ac:dyDescent="0.25"/>
    <row r="160" spans="3:10 16383:16384" ht="15.75" thickBot="1" x14ac:dyDescent="0.3"/>
    <row r="161" spans="2:11" ht="16.5" thickTop="1" thickBot="1" x14ac:dyDescent="0.3">
      <c r="C161" s="109" t="s">
        <v>81</v>
      </c>
      <c r="D161" s="110"/>
      <c r="E161" s="110"/>
      <c r="F161" s="110"/>
      <c r="G161" s="110"/>
      <c r="H161" s="110"/>
      <c r="I161" s="110"/>
      <c r="J161" s="111"/>
    </row>
    <row r="162" spans="2:11" ht="16.5" thickTop="1" thickBot="1" x14ac:dyDescent="0.3">
      <c r="B162" s="25"/>
      <c r="C162" s="96" t="s">
        <v>82</v>
      </c>
      <c r="D162" s="97"/>
      <c r="E162" s="97"/>
      <c r="F162" s="97"/>
      <c r="G162" s="97"/>
      <c r="H162" s="97"/>
      <c r="I162" s="97"/>
      <c r="J162" s="98"/>
    </row>
    <row r="163" spans="2:11" ht="15.75" thickTop="1" x14ac:dyDescent="0.25">
      <c r="C163" s="34" t="s">
        <v>51</v>
      </c>
      <c r="D163" s="35" t="s">
        <v>52</v>
      </c>
      <c r="E163" s="36" t="s">
        <v>53</v>
      </c>
      <c r="F163" s="35" t="s">
        <v>54</v>
      </c>
      <c r="G163" s="37" t="s">
        <v>55</v>
      </c>
      <c r="H163" s="36" t="s">
        <v>56</v>
      </c>
      <c r="I163" s="35" t="s">
        <v>57</v>
      </c>
      <c r="J163" s="38" t="s">
        <v>36</v>
      </c>
    </row>
    <row r="164" spans="2:11" x14ac:dyDescent="0.25">
      <c r="C164" s="27">
        <v>1</v>
      </c>
      <c r="D164" s="28">
        <v>1</v>
      </c>
      <c r="E164" s="31">
        <v>5</v>
      </c>
      <c r="F164" s="31">
        <f t="shared" ref="F164:F174" si="29">E164-((H164*(E164-D164))/(H164-(G164)))</f>
        <v>2.3880782981377533</v>
      </c>
      <c r="G164" s="39">
        <f>LOG(D164)-EXP(-1*(D164))</f>
        <v>-0.36787944117144233</v>
      </c>
      <c r="H164" s="32">
        <f>LOG(E164)-EXP(-1*(E164))</f>
        <v>0.69223205733693338</v>
      </c>
      <c r="I164" s="32">
        <f>LOG(F164)-EXP(-1*(F164))</f>
        <v>0.28624262383151938</v>
      </c>
      <c r="J164" s="29"/>
    </row>
    <row r="165" spans="2:11" x14ac:dyDescent="0.25">
      <c r="C165" s="27">
        <v>2</v>
      </c>
      <c r="D165" s="31">
        <f>$E$164</f>
        <v>5</v>
      </c>
      <c r="E165" s="31">
        <f>$F$164</f>
        <v>2.3880782981377533</v>
      </c>
      <c r="F165" s="31">
        <f t="shared" si="29"/>
        <v>0.54654435788665312</v>
      </c>
      <c r="G165" s="32">
        <f t="shared" ref="G165:G174" si="30">LOG(D165)-EXP(-1*(D165))</f>
        <v>0.69223205733693338</v>
      </c>
      <c r="H165" s="32">
        <f t="shared" ref="H165:H174" si="31">LOG(E165)-EXP(-1*(E165))</f>
        <v>0.28624262383151938</v>
      </c>
      <c r="I165" s="39">
        <f t="shared" ref="I165:I174" si="32">LOG(F165)-EXP(-1*(F165))</f>
        <v>-0.84132157589450784</v>
      </c>
      <c r="J165" s="55">
        <f t="shared" ref="J165:J174" si="33">ABS((F164-F165)/F165)</f>
        <v>3.3694135044625466</v>
      </c>
    </row>
    <row r="166" spans="2:11" x14ac:dyDescent="0.25">
      <c r="C166" s="27">
        <v>3</v>
      </c>
      <c r="D166" s="31">
        <f>$E$165</f>
        <v>2.3880782981377533</v>
      </c>
      <c r="E166" s="31">
        <f>$F$165</f>
        <v>0.54654435788665312</v>
      </c>
      <c r="F166" s="31">
        <f t="shared" si="29"/>
        <v>1.9205878376740821</v>
      </c>
      <c r="G166" s="32">
        <f t="shared" si="30"/>
        <v>0.28624262383151938</v>
      </c>
      <c r="H166" s="39">
        <f t="shared" si="31"/>
        <v>-0.84132157589450784</v>
      </c>
      <c r="I166" s="32">
        <f t="shared" si="32"/>
        <v>0.13691336796066322</v>
      </c>
      <c r="J166" s="52">
        <f t="shared" si="33"/>
        <v>0.7154286061977031</v>
      </c>
    </row>
    <row r="167" spans="2:11" x14ac:dyDescent="0.25">
      <c r="C167" s="27">
        <v>4</v>
      </c>
      <c r="D167" s="31">
        <f>$E$166</f>
        <v>0.54654435788665312</v>
      </c>
      <c r="E167" s="31">
        <f>$F$166</f>
        <v>1.9205878376740821</v>
      </c>
      <c r="F167" s="31">
        <f t="shared" si="29"/>
        <v>1.72827726675878</v>
      </c>
      <c r="G167" s="39">
        <f t="shared" si="30"/>
        <v>-0.84132157589450784</v>
      </c>
      <c r="H167" s="32">
        <f t="shared" si="31"/>
        <v>0.13691336796066322</v>
      </c>
      <c r="I167" s="32">
        <f t="shared" si="32"/>
        <v>6.0023330463875341E-2</v>
      </c>
      <c r="J167" s="52">
        <f t="shared" si="33"/>
        <v>0.11127298530979485</v>
      </c>
    </row>
    <row r="168" spans="2:11" x14ac:dyDescent="0.25">
      <c r="C168" s="27">
        <v>5</v>
      </c>
      <c r="D168" s="31">
        <f>$F$166</f>
        <v>1.9205878376740821</v>
      </c>
      <c r="E168" s="31">
        <f>$F$167</f>
        <v>1.72827726675878</v>
      </c>
      <c r="F168" s="31">
        <f t="shared" si="29"/>
        <v>1.578152213819016</v>
      </c>
      <c r="G168" s="32">
        <f t="shared" si="30"/>
        <v>0.13691336796066322</v>
      </c>
      <c r="H168" s="32">
        <f t="shared" si="31"/>
        <v>6.0023330463875341E-2</v>
      </c>
      <c r="I168" s="39">
        <f t="shared" si="32"/>
        <v>-8.2071591114404041E-3</v>
      </c>
      <c r="J168" s="52">
        <f t="shared" si="33"/>
        <v>9.5127106007393311E-2</v>
      </c>
    </row>
    <row r="169" spans="2:11" x14ac:dyDescent="0.25">
      <c r="C169" s="27">
        <v>6</v>
      </c>
      <c r="D169" s="31">
        <f>$F$167</f>
        <v>1.72827726675878</v>
      </c>
      <c r="E169" s="31">
        <f>$F$168</f>
        <v>1.578152213819016</v>
      </c>
      <c r="F169" s="31">
        <f t="shared" si="29"/>
        <v>1.5962101261066013</v>
      </c>
      <c r="G169" s="32">
        <f t="shared" si="30"/>
        <v>6.0023330463875341E-2</v>
      </c>
      <c r="H169" s="39">
        <f t="shared" si="31"/>
        <v>-8.2071591114404041E-3</v>
      </c>
      <c r="I169" s="32">
        <f t="shared" si="32"/>
        <v>4.2692947204978071E-4</v>
      </c>
      <c r="J169" s="52">
        <f t="shared" si="33"/>
        <v>1.131299193774145E-2</v>
      </c>
    </row>
    <row r="170" spans="2:11" x14ac:dyDescent="0.25">
      <c r="C170" s="27">
        <v>7</v>
      </c>
      <c r="D170" s="31">
        <f>$E$169</f>
        <v>1.578152213819016</v>
      </c>
      <c r="E170" s="31">
        <f>$F$169</f>
        <v>1.5962101261066013</v>
      </c>
      <c r="F170" s="31">
        <f t="shared" si="29"/>
        <v>1.5953172171579948</v>
      </c>
      <c r="G170" s="39">
        <f t="shared" si="30"/>
        <v>-8.2071591114404041E-3</v>
      </c>
      <c r="H170" s="32">
        <f t="shared" si="31"/>
        <v>4.2692947204978071E-4</v>
      </c>
      <c r="I170" s="32">
        <f t="shared" si="32"/>
        <v>2.8796168846101367E-6</v>
      </c>
      <c r="J170" s="52">
        <f t="shared" si="33"/>
        <v>5.5970620701830363E-4</v>
      </c>
    </row>
    <row r="171" spans="2:11" x14ac:dyDescent="0.25">
      <c r="C171" s="27">
        <v>8</v>
      </c>
      <c r="D171" s="31">
        <f>$F$169</f>
        <v>1.5962101261066013</v>
      </c>
      <c r="E171" s="31">
        <f>$F$170</f>
        <v>1.5953172171579948</v>
      </c>
      <c r="F171" s="31">
        <f t="shared" si="29"/>
        <v>1.5953111536358557</v>
      </c>
      <c r="G171" s="32">
        <f t="shared" si="30"/>
        <v>4.2692947204978071E-4</v>
      </c>
      <c r="H171" s="32">
        <f t="shared" si="31"/>
        <v>2.8796168846101367E-6</v>
      </c>
      <c r="I171" s="32">
        <f t="shared" si="32"/>
        <v>-1.0175941755896645E-9</v>
      </c>
      <c r="J171" s="52">
        <f t="shared" si="33"/>
        <v>3.8008398081060901E-6</v>
      </c>
    </row>
    <row r="172" spans="2:11" x14ac:dyDescent="0.25">
      <c r="C172" s="27">
        <v>9</v>
      </c>
      <c r="D172" s="31">
        <f>$F$170</f>
        <v>1.5953172171579948</v>
      </c>
      <c r="E172" s="31">
        <f>$F$171</f>
        <v>1.5953111536358557</v>
      </c>
      <c r="F172" s="40">
        <f t="shared" si="29"/>
        <v>1.5953111557778161</v>
      </c>
      <c r="G172" s="32">
        <f t="shared" si="30"/>
        <v>2.8796168846101367E-6</v>
      </c>
      <c r="H172" s="32">
        <f t="shared" si="31"/>
        <v>-1.0175941755896645E-9</v>
      </c>
      <c r="I172" s="32">
        <f t="shared" si="32"/>
        <v>2.4424906541753444E-15</v>
      </c>
      <c r="J172" s="56">
        <f t="shared" si="33"/>
        <v>1.3426599438479633E-9</v>
      </c>
      <c r="K172" t="str">
        <f>$K$115</f>
        <v xml:space="preserve"> (𝜀𝑎 ≤ 0.0001%)</v>
      </c>
    </row>
    <row r="173" spans="2:11" x14ac:dyDescent="0.25">
      <c r="C173" s="27">
        <v>10</v>
      </c>
      <c r="D173" s="31">
        <f>$F$171</f>
        <v>1.5953111536358557</v>
      </c>
      <c r="E173" s="31">
        <f>$F$172</f>
        <v>1.5953111557778161</v>
      </c>
      <c r="F173" s="31">
        <f t="shared" si="29"/>
        <v>1.595311155777811</v>
      </c>
      <c r="G173" s="32">
        <f t="shared" si="30"/>
        <v>-1.0175941755896645E-9</v>
      </c>
      <c r="H173" s="32">
        <f t="shared" si="31"/>
        <v>2.4424906541753444E-15</v>
      </c>
      <c r="I173" s="32">
        <f t="shared" si="32"/>
        <v>0</v>
      </c>
      <c r="J173" s="57">
        <f t="shared" si="33"/>
        <v>3.2012726136712403E-15</v>
      </c>
    </row>
    <row r="174" spans="2:11" ht="15.75" thickBot="1" x14ac:dyDescent="0.3">
      <c r="C174" s="43">
        <v>11</v>
      </c>
      <c r="D174" s="31">
        <f>$F$172</f>
        <v>1.5953111557778161</v>
      </c>
      <c r="E174" s="31">
        <f>$F$173</f>
        <v>1.595311155777811</v>
      </c>
      <c r="F174" s="31">
        <f t="shared" si="29"/>
        <v>1.595311155777811</v>
      </c>
      <c r="G174" s="32">
        <f t="shared" si="30"/>
        <v>2.4424906541753444E-15</v>
      </c>
      <c r="H174" s="32">
        <f t="shared" si="31"/>
        <v>0</v>
      </c>
      <c r="I174" s="32">
        <f t="shared" si="32"/>
        <v>0</v>
      </c>
      <c r="J174" s="58">
        <f t="shared" si="33"/>
        <v>0</v>
      </c>
    </row>
    <row r="175" spans="2:11" ht="16.5" thickTop="1" thickBot="1" x14ac:dyDescent="0.3">
      <c r="C175" s="109" t="s">
        <v>83</v>
      </c>
      <c r="D175" s="110"/>
      <c r="E175" s="110"/>
      <c r="F175" s="110"/>
      <c r="G175" s="110"/>
      <c r="H175" s="110"/>
      <c r="I175" s="110"/>
      <c r="J175" s="111"/>
    </row>
    <row r="176" spans="2:11" ht="15.75" thickTop="1" x14ac:dyDescent="0.25"/>
    <row r="178" spans="2:11" ht="15.75" thickBot="1" x14ac:dyDescent="0.3"/>
    <row r="179" spans="2:11" ht="16.5" thickTop="1" thickBot="1" x14ac:dyDescent="0.3">
      <c r="C179" s="109" t="s">
        <v>84</v>
      </c>
      <c r="D179" s="110"/>
      <c r="E179" s="110"/>
      <c r="F179" s="110"/>
      <c r="G179" s="110"/>
      <c r="H179" s="110"/>
      <c r="I179" s="110"/>
      <c r="J179" s="111"/>
    </row>
    <row r="180" spans="2:11" ht="16.5" thickTop="1" thickBot="1" x14ac:dyDescent="0.3">
      <c r="B180" s="25"/>
      <c r="C180" s="96" t="s">
        <v>85</v>
      </c>
      <c r="D180" s="97"/>
      <c r="E180" s="97"/>
      <c r="F180" s="97"/>
      <c r="G180" s="97"/>
      <c r="H180" s="97"/>
      <c r="I180" s="97"/>
      <c r="J180" s="98"/>
    </row>
    <row r="181" spans="2:11" ht="15.75" thickTop="1" x14ac:dyDescent="0.25">
      <c r="C181" s="34" t="s">
        <v>51</v>
      </c>
      <c r="D181" s="35" t="s">
        <v>52</v>
      </c>
      <c r="E181" s="36" t="s">
        <v>53</v>
      </c>
      <c r="F181" s="35" t="s">
        <v>54</v>
      </c>
      <c r="G181" s="37" t="s">
        <v>55</v>
      </c>
      <c r="H181" s="36" t="s">
        <v>56</v>
      </c>
      <c r="I181" s="35" t="s">
        <v>57</v>
      </c>
      <c r="J181" s="38" t="s">
        <v>36</v>
      </c>
    </row>
    <row r="182" spans="2:11" x14ac:dyDescent="0.25">
      <c r="C182" s="27">
        <v>1</v>
      </c>
      <c r="D182" s="28">
        <v>3</v>
      </c>
      <c r="E182" s="31">
        <v>4</v>
      </c>
      <c r="F182" s="31">
        <f t="shared" ref="F182:F188" si="34">E182-((H182*(E182-D182))/(H182-(G182)))</f>
        <v>3.4796988585537809</v>
      </c>
      <c r="G182" s="32">
        <f>(2*(D182)*COS(2*D182))-(D182-2)^2</f>
        <v>4.761021719902196</v>
      </c>
      <c r="H182" s="39">
        <f>(2*(E182)*COS(2*E182))-(E182-2)^2</f>
        <v>-5.1640002704689083</v>
      </c>
      <c r="I182" s="32">
        <f>(2*(F182)*COS(2*F182))-(F182-2)^2</f>
        <v>3.2384648090597237</v>
      </c>
      <c r="J182" s="29"/>
    </row>
    <row r="183" spans="2:11" x14ac:dyDescent="0.25">
      <c r="C183" s="27">
        <v>2</v>
      </c>
      <c r="D183" s="31">
        <f>$E$182</f>
        <v>4</v>
      </c>
      <c r="E183" s="31">
        <f>$F$182</f>
        <v>3.4796988585537809</v>
      </c>
      <c r="F183" s="31">
        <f t="shared" si="34"/>
        <v>3.6802325020428071</v>
      </c>
      <c r="G183" s="39">
        <f t="shared" ref="G183:G188" si="35">(2*(D183)*COS(2*D183))-(D183-2)^2</f>
        <v>-5.1640002704689083</v>
      </c>
      <c r="H183" s="32">
        <f t="shared" ref="H183:H188" si="36">(2*(E183)*COS(2*E183))-(E183-2)^2</f>
        <v>3.2384648090597237</v>
      </c>
      <c r="I183" s="32">
        <f t="shared" ref="I183:I188" si="37">(2*(F183)*COS(2*F183))-(F183-2)^2</f>
        <v>0.66366098393942208</v>
      </c>
      <c r="J183" s="52">
        <f t="shared" ref="J183:J188" si="38">ABS((F182-F183)/F183)</f>
        <v>5.4489395269922435E-2</v>
      </c>
    </row>
    <row r="184" spans="2:11" x14ac:dyDescent="0.25">
      <c r="C184" s="27">
        <v>3</v>
      </c>
      <c r="D184" s="31">
        <f>$E$183</f>
        <v>3.4796988585537809</v>
      </c>
      <c r="E184" s="31">
        <f>$F$183</f>
        <v>3.6802325020428071</v>
      </c>
      <c r="F184" s="31">
        <f t="shared" si="34"/>
        <v>3.7319204612777854</v>
      </c>
      <c r="G184" s="32">
        <f t="shared" si="35"/>
        <v>3.2384648090597237</v>
      </c>
      <c r="H184" s="32">
        <f t="shared" si="36"/>
        <v>0.66366098393942208</v>
      </c>
      <c r="I184" s="39">
        <f t="shared" si="37"/>
        <v>-0.160911277646965</v>
      </c>
      <c r="J184" s="52">
        <f t="shared" si="38"/>
        <v>1.3850230671122276E-2</v>
      </c>
    </row>
    <row r="185" spans="2:11" x14ac:dyDescent="0.25">
      <c r="C185" s="27">
        <v>4</v>
      </c>
      <c r="D185" s="31">
        <f>$F$183</f>
        <v>3.6802325020428071</v>
      </c>
      <c r="E185" s="31">
        <f>$F$184</f>
        <v>3.7319204612777854</v>
      </c>
      <c r="F185" s="31">
        <f t="shared" si="34"/>
        <v>3.721833806721321</v>
      </c>
      <c r="G185" s="32">
        <f t="shared" si="35"/>
        <v>0.66366098393942208</v>
      </c>
      <c r="H185" s="39">
        <f t="shared" si="36"/>
        <v>-0.160911277646965</v>
      </c>
      <c r="I185" s="32">
        <f t="shared" si="37"/>
        <v>4.5472781695834463E-3</v>
      </c>
      <c r="J185" s="52">
        <f t="shared" si="38"/>
        <v>2.710130296051572E-3</v>
      </c>
    </row>
    <row r="186" spans="2:11" x14ac:dyDescent="0.25">
      <c r="C186" s="27">
        <v>5</v>
      </c>
      <c r="D186" s="31">
        <f>$F$184</f>
        <v>3.7319204612777854</v>
      </c>
      <c r="E186" s="31">
        <f>$F$185</f>
        <v>3.721833806721321</v>
      </c>
      <c r="F186" s="31">
        <f t="shared" si="34"/>
        <v>3.7221110170707186</v>
      </c>
      <c r="G186" s="39">
        <f t="shared" si="35"/>
        <v>-0.160911277646965</v>
      </c>
      <c r="H186" s="32">
        <f t="shared" si="36"/>
        <v>4.5472781695834463E-3</v>
      </c>
      <c r="I186" s="32">
        <f t="shared" si="37"/>
        <v>2.8629261733303935E-5</v>
      </c>
      <c r="J186" s="52">
        <f t="shared" si="38"/>
        <v>7.4476647291327089E-5</v>
      </c>
    </row>
    <row r="187" spans="2:11" x14ac:dyDescent="0.25">
      <c r="C187" s="27">
        <v>6</v>
      </c>
      <c r="D187" s="31">
        <f>$F$185</f>
        <v>3.721833806721321</v>
      </c>
      <c r="E187" s="31">
        <f>$F$186</f>
        <v>3.7221110170707186</v>
      </c>
      <c r="F187" s="40">
        <f t="shared" si="34"/>
        <v>3.7221127734204171</v>
      </c>
      <c r="G187" s="32">
        <f t="shared" si="35"/>
        <v>4.5472781695834463E-3</v>
      </c>
      <c r="H187" s="32">
        <f t="shared" si="36"/>
        <v>2.8629261733303935E-5</v>
      </c>
      <c r="I187" s="39">
        <f t="shared" si="37"/>
        <v>-5.1947446344513537E-9</v>
      </c>
      <c r="J187" s="52">
        <f t="shared" si="38"/>
        <v>4.7186901780875292E-7</v>
      </c>
      <c r="K187" t="str">
        <f>$K$172</f>
        <v xml:space="preserve"> (𝜀𝑎 ≤ 0.0001%)</v>
      </c>
    </row>
    <row r="188" spans="2:11" ht="15.75" thickBot="1" x14ac:dyDescent="0.3">
      <c r="C188" s="74">
        <v>7</v>
      </c>
      <c r="D188" s="72">
        <f>$E$187</f>
        <v>3.7221110170707186</v>
      </c>
      <c r="E188" s="72">
        <f>$F$187</f>
        <v>3.7221127734204171</v>
      </c>
      <c r="F188" s="72">
        <f t="shared" si="34"/>
        <v>3.7221127731017876</v>
      </c>
      <c r="G188" s="75">
        <f t="shared" si="35"/>
        <v>2.8629261733303935E-5</v>
      </c>
      <c r="H188" s="76">
        <f t="shared" si="36"/>
        <v>-5.1947446344513537E-9</v>
      </c>
      <c r="I188" s="75">
        <f t="shared" si="37"/>
        <v>3.9968028886505635E-15</v>
      </c>
      <c r="J188" s="77">
        <f t="shared" si="38"/>
        <v>8.5604490406075061E-11</v>
      </c>
    </row>
    <row r="189" spans="2:11" ht="16.5" thickTop="1" thickBot="1" x14ac:dyDescent="0.3">
      <c r="C189" s="109" t="s">
        <v>86</v>
      </c>
      <c r="D189" s="110"/>
      <c r="E189" s="110"/>
      <c r="F189" s="110"/>
      <c r="G189" s="110"/>
      <c r="H189" s="110"/>
      <c r="I189" s="110"/>
      <c r="J189" s="111"/>
    </row>
    <row r="190" spans="2:11" ht="15.75" thickTop="1" x14ac:dyDescent="0.25"/>
    <row r="192" spans="2:11" ht="15.75" thickBot="1" x14ac:dyDescent="0.3"/>
    <row r="193" spans="2:11" ht="16.5" thickTop="1" thickBot="1" x14ac:dyDescent="0.3">
      <c r="C193" s="109" t="s">
        <v>87</v>
      </c>
      <c r="D193" s="110"/>
      <c r="E193" s="110"/>
      <c r="F193" s="110"/>
      <c r="G193" s="110"/>
      <c r="H193" s="110"/>
      <c r="I193" s="110"/>
      <c r="J193" s="111"/>
    </row>
    <row r="194" spans="2:11" ht="16.5" thickTop="1" thickBot="1" x14ac:dyDescent="0.3">
      <c r="B194" s="25"/>
      <c r="C194" s="106" t="s">
        <v>88</v>
      </c>
      <c r="D194" s="107"/>
      <c r="E194" s="107"/>
      <c r="F194" s="107"/>
      <c r="G194" s="107"/>
      <c r="H194" s="107"/>
      <c r="I194" s="107"/>
      <c r="J194" s="108"/>
    </row>
    <row r="195" spans="2:11" ht="15.75" thickTop="1" x14ac:dyDescent="0.25">
      <c r="B195" s="25"/>
      <c r="C195" s="34" t="s">
        <v>51</v>
      </c>
      <c r="D195" s="35" t="s">
        <v>52</v>
      </c>
      <c r="E195" s="36" t="s">
        <v>53</v>
      </c>
      <c r="F195" s="35" t="s">
        <v>54</v>
      </c>
      <c r="G195" s="37" t="s">
        <v>55</v>
      </c>
      <c r="H195" s="35" t="s">
        <v>56</v>
      </c>
      <c r="I195" s="35" t="s">
        <v>57</v>
      </c>
      <c r="J195" s="73" t="s">
        <v>36</v>
      </c>
      <c r="K195" s="42"/>
    </row>
    <row r="196" spans="2:11" x14ac:dyDescent="0.25">
      <c r="B196" s="25"/>
      <c r="C196" s="27">
        <v>1</v>
      </c>
      <c r="D196" s="28">
        <v>-0.5</v>
      </c>
      <c r="E196" s="31">
        <v>1.5</v>
      </c>
      <c r="F196" s="31">
        <f t="shared" ref="F196:F204" si="39">E196-((H196*(E196-D196))/(H196-(G196)))</f>
        <v>1.5179644651419633E-2</v>
      </c>
      <c r="G196" s="39">
        <f>( LN(D196+1))+(COS(D196-1))</f>
        <v>-0.62240997889224237</v>
      </c>
      <c r="H196" s="32">
        <f>( LN(E196+1))+(COS(E196-1))</f>
        <v>1.7938732937645279</v>
      </c>
      <c r="I196" s="32">
        <f>( LN(F196+1))+(COS(F196-1))</f>
        <v>0.56807838503805541</v>
      </c>
      <c r="J196" s="29"/>
    </row>
    <row r="197" spans="2:11" x14ac:dyDescent="0.25">
      <c r="C197" s="27">
        <v>2</v>
      </c>
      <c r="D197" s="31">
        <f>$E$196</f>
        <v>1.5</v>
      </c>
      <c r="E197" s="31">
        <f>$F$196</f>
        <v>1.5179644651419633E-2</v>
      </c>
      <c r="F197" s="31">
        <f t="shared" si="39"/>
        <v>-0.67294064654345354</v>
      </c>
      <c r="G197" s="32">
        <f t="shared" ref="G197:G204" si="40">( LN(D197+1))+(COS(D197-1))</f>
        <v>1.7938732937645279</v>
      </c>
      <c r="H197" s="32">
        <f t="shared" ref="H197:H204" si="41">( LN(E197+1))+(COS(E197-1))</f>
        <v>0.56807838503805541</v>
      </c>
      <c r="I197" s="39">
        <f t="shared" ref="I197:I204" si="42">( LN(F197+1))+(COS(F197-1))</f>
        <v>-1.2195804080851813</v>
      </c>
      <c r="J197" s="55">
        <f>ABS((F196-F197)/F197)</f>
        <v>1.0225571820180421</v>
      </c>
    </row>
    <row r="198" spans="2:11" x14ac:dyDescent="0.25">
      <c r="C198" s="27">
        <v>3</v>
      </c>
      <c r="D198" s="31">
        <f>$F$196</f>
        <v>1.5179644651419633E-2</v>
      </c>
      <c r="E198" s="31">
        <f>$F$197</f>
        <v>-0.67294064654345354</v>
      </c>
      <c r="F198" s="31">
        <f t="shared" si="39"/>
        <v>-0.2034897486565414</v>
      </c>
      <c r="G198" s="32">
        <f t="shared" si="40"/>
        <v>0.56807838503805541</v>
      </c>
      <c r="H198" s="39">
        <f t="shared" si="41"/>
        <v>-1.2195804080851813</v>
      </c>
      <c r="I198" s="32">
        <f t="shared" si="42"/>
        <v>0.13158769324650657</v>
      </c>
      <c r="J198" s="52">
        <f t="shared" ref="J198:J204" si="43">ABS((F197-F198)/F198)</f>
        <v>2.3070002345880884</v>
      </c>
    </row>
    <row r="199" spans="2:11" x14ac:dyDescent="0.25">
      <c r="C199" s="27">
        <v>4</v>
      </c>
      <c r="D199" s="31">
        <f>$F$197</f>
        <v>-0.67294064654345354</v>
      </c>
      <c r="E199" s="31">
        <f>$F$198</f>
        <v>-0.2034897486565414</v>
      </c>
      <c r="F199" s="31">
        <f t="shared" si="39"/>
        <v>-0.24920867932442553</v>
      </c>
      <c r="G199" s="39">
        <f t="shared" si="40"/>
        <v>-1.2195804080851813</v>
      </c>
      <c r="H199" s="32">
        <f t="shared" si="41"/>
        <v>0.13158769324650657</v>
      </c>
      <c r="I199" s="32">
        <f t="shared" si="42"/>
        <v>2.9445680303000821E-2</v>
      </c>
      <c r="J199" s="52">
        <f t="shared" si="43"/>
        <v>0.18345641408566749</v>
      </c>
    </row>
    <row r="200" spans="2:11" x14ac:dyDescent="0.25">
      <c r="C200" s="27">
        <v>5</v>
      </c>
      <c r="D200" s="31">
        <f>$F$198</f>
        <v>-0.2034897486565414</v>
      </c>
      <c r="E200" s="31">
        <f>$F$199</f>
        <v>-0.24920867932442553</v>
      </c>
      <c r="F200" s="31">
        <f t="shared" si="39"/>
        <v>-0.2623886135889496</v>
      </c>
      <c r="G200" s="32">
        <f t="shared" si="40"/>
        <v>0.13158769324650657</v>
      </c>
      <c r="H200" s="32">
        <f t="shared" si="41"/>
        <v>2.9445680303000821E-2</v>
      </c>
      <c r="I200" s="39">
        <f t="shared" si="42"/>
        <v>-7.96307552575648E-4</v>
      </c>
      <c r="J200" s="52">
        <f t="shared" si="43"/>
        <v>5.0230587692998666E-2</v>
      </c>
    </row>
    <row r="201" spans="2:11" x14ac:dyDescent="0.25">
      <c r="C201" s="27">
        <v>6</v>
      </c>
      <c r="D201" s="31">
        <f>$F$199</f>
        <v>-0.24920867932442553</v>
      </c>
      <c r="E201" s="31">
        <f>$F$200</f>
        <v>-0.2623886135889496</v>
      </c>
      <c r="F201" s="31">
        <f t="shared" si="39"/>
        <v>-0.26204157022502089</v>
      </c>
      <c r="G201" s="32">
        <f t="shared" si="40"/>
        <v>2.9445680303000821E-2</v>
      </c>
      <c r="H201" s="39">
        <f t="shared" si="41"/>
        <v>-7.96307552575648E-4</v>
      </c>
      <c r="I201" s="32">
        <f t="shared" si="42"/>
        <v>4.7289257023575004E-6</v>
      </c>
      <c r="J201" s="52">
        <f t="shared" si="43"/>
        <v>1.3243828589131793E-3</v>
      </c>
    </row>
    <row r="202" spans="2:11" x14ac:dyDescent="0.25">
      <c r="C202" s="27">
        <v>7</v>
      </c>
      <c r="D202" s="31">
        <f>$F$200</f>
        <v>-0.2623886135889496</v>
      </c>
      <c r="E202" s="31">
        <f>$F$201</f>
        <v>-0.26204157022502089</v>
      </c>
      <c r="F202" s="31">
        <f t="shared" si="39"/>
        <v>-0.26204361899848877</v>
      </c>
      <c r="G202" s="39">
        <f t="shared" si="40"/>
        <v>-7.96307552575648E-4</v>
      </c>
      <c r="H202" s="32">
        <f t="shared" si="41"/>
        <v>4.7289257023575004E-6</v>
      </c>
      <c r="I202" s="32">
        <f t="shared" si="42"/>
        <v>7.5650857800368954E-10</v>
      </c>
      <c r="J202" s="52">
        <f t="shared" si="43"/>
        <v>7.8184444090179851E-6</v>
      </c>
    </row>
    <row r="203" spans="2:11" x14ac:dyDescent="0.25">
      <c r="C203" s="27">
        <v>8</v>
      </c>
      <c r="D203" s="31">
        <f>$F$201</f>
        <v>-0.26204157022502089</v>
      </c>
      <c r="E203" s="31">
        <f>$F$202</f>
        <v>-0.26204361899848877</v>
      </c>
      <c r="F203" s="40">
        <f t="shared" si="39"/>
        <v>-0.26204361932629316</v>
      </c>
      <c r="G203" s="32">
        <f t="shared" si="40"/>
        <v>4.7289257023575004E-6</v>
      </c>
      <c r="H203" s="32">
        <f t="shared" si="41"/>
        <v>7.5650857800368954E-10</v>
      </c>
      <c r="I203" s="32">
        <f t="shared" si="42"/>
        <v>-8.3266726846886741E-16</v>
      </c>
      <c r="J203" s="60">
        <f t="shared" si="43"/>
        <v>1.2509535457587116E-9</v>
      </c>
      <c r="K203" t="str">
        <f>$K$187</f>
        <v xml:space="preserve"> (𝜀𝑎 ≤ 0.0001%)</v>
      </c>
    </row>
    <row r="204" spans="2:11" ht="15.75" thickBot="1" x14ac:dyDescent="0.3">
      <c r="C204" s="27">
        <v>9</v>
      </c>
      <c r="D204" s="31">
        <f>$F$202</f>
        <v>-0.26204361899848877</v>
      </c>
      <c r="E204" s="31">
        <f>$F$203</f>
        <v>-0.26204361932629316</v>
      </c>
      <c r="F204" s="41">
        <f t="shared" si="39"/>
        <v>-0.26204361932629283</v>
      </c>
      <c r="G204" s="32">
        <f t="shared" si="40"/>
        <v>7.5650857800368954E-10</v>
      </c>
      <c r="H204" s="32">
        <f t="shared" si="41"/>
        <v>-8.3266726846886741E-16</v>
      </c>
      <c r="I204" s="32">
        <f t="shared" si="42"/>
        <v>0</v>
      </c>
      <c r="J204" s="61">
        <f t="shared" si="43"/>
        <v>1.271036128427218E-15</v>
      </c>
    </row>
    <row r="205" spans="2:11" ht="16.5" thickTop="1" thickBot="1" x14ac:dyDescent="0.3">
      <c r="C205" s="109" t="s">
        <v>89</v>
      </c>
      <c r="D205" s="110"/>
      <c r="E205" s="110"/>
      <c r="F205" s="110"/>
      <c r="G205" s="110"/>
      <c r="H205" s="110"/>
      <c r="I205" s="110"/>
      <c r="J205" s="111"/>
    </row>
    <row r="206" spans="2:11" ht="15.75" thickTop="1" x14ac:dyDescent="0.25"/>
    <row r="208" spans="2:11" ht="15.75" thickBot="1" x14ac:dyDescent="0.3"/>
    <row r="209" spans="2:9" ht="15.75" thickTop="1" x14ac:dyDescent="0.25">
      <c r="B209" s="25"/>
      <c r="C209" s="90" t="s">
        <v>99</v>
      </c>
      <c r="D209" s="91"/>
      <c r="E209" s="91"/>
      <c r="F209" s="91"/>
      <c r="G209" s="91"/>
      <c r="H209" s="92"/>
    </row>
    <row r="210" spans="2:9" x14ac:dyDescent="0.25">
      <c r="B210" s="25"/>
      <c r="C210" s="82" t="s">
        <v>101</v>
      </c>
      <c r="D210" s="83"/>
      <c r="E210" s="83"/>
      <c r="F210" s="83"/>
      <c r="G210" s="83"/>
      <c r="H210" s="84"/>
    </row>
    <row r="211" spans="2:9" ht="15.75" thickBot="1" x14ac:dyDescent="0.3">
      <c r="B211" s="25"/>
      <c r="C211" s="85" t="s">
        <v>98</v>
      </c>
      <c r="D211" s="86"/>
      <c r="E211" s="86"/>
      <c r="F211" s="86"/>
      <c r="G211" s="86"/>
      <c r="H211" s="87"/>
    </row>
    <row r="212" spans="2:9" ht="15.75" thickTop="1" x14ac:dyDescent="0.25">
      <c r="C212" s="34" t="str">
        <f>'lec3'!B19</f>
        <v>i</v>
      </c>
      <c r="D212" s="35" t="str">
        <f>'lec3'!C19</f>
        <v>xn</v>
      </c>
      <c r="E212" s="36" t="str">
        <f>'lec3'!D19</f>
        <v>f(xn)</v>
      </c>
      <c r="F212" s="35" t="str">
        <f>'lec3'!E19</f>
        <v>f'(xn)</v>
      </c>
      <c r="G212" s="37" t="str">
        <f>'lec3'!F19</f>
        <v>xn+1</v>
      </c>
      <c r="H212" s="38" t="s">
        <v>36</v>
      </c>
    </row>
    <row r="213" spans="2:9" x14ac:dyDescent="0.25">
      <c r="C213" s="27">
        <v>1</v>
      </c>
      <c r="D213" s="28">
        <v>2.5</v>
      </c>
      <c r="E213" s="31">
        <f>(EXP(((D213)^2)-1))+(10*SIN(2*D213))-(5)</f>
        <v>175.97702571199861</v>
      </c>
      <c r="F213" s="31">
        <f>(20*COS(2*D213))+((2*D213)*(EXP(D213^2)-1))</f>
        <v>2590.7373670509746</v>
      </c>
      <c r="G213" s="78">
        <f>D213-(E213/F213)</f>
        <v>2.4320745406500572</v>
      </c>
      <c r="H213" s="29"/>
    </row>
    <row r="214" spans="2:9" x14ac:dyDescent="0.25">
      <c r="C214" s="27">
        <v>2</v>
      </c>
      <c r="D214" s="31">
        <f>$G$213</f>
        <v>2.4320745406500572</v>
      </c>
      <c r="E214" s="31">
        <f t="shared" ref="E214:E264" si="44">(EXP(((D214)^2)-1))+(10*SIN(2*D214))-(5)</f>
        <v>121.43241401780463</v>
      </c>
      <c r="F214" s="31">
        <f t="shared" ref="F214:F264" si="45">20*COS(2*D214)+((2*D214)*(EXP(D214^2)-1))</f>
        <v>1800.5665825424107</v>
      </c>
      <c r="G214" s="78">
        <f t="shared" ref="G214:G264" si="46">D214-(E214/F214)</f>
        <v>2.3646333167624398</v>
      </c>
      <c r="H214" s="55">
        <f>ABS((G213-G214)/G214)</f>
        <v>2.8520795765474206E-2</v>
      </c>
    </row>
    <row r="215" spans="2:9" x14ac:dyDescent="0.25">
      <c r="C215" s="27">
        <v>3</v>
      </c>
      <c r="D215" s="31">
        <f>$G$214</f>
        <v>2.3646333167624398</v>
      </c>
      <c r="E215" s="31">
        <f t="shared" si="44"/>
        <v>83.642791785346972</v>
      </c>
      <c r="F215" s="31">
        <f t="shared" si="45"/>
        <v>1263.6903538228587</v>
      </c>
      <c r="G215" s="78">
        <f t="shared" si="46"/>
        <v>2.2984440073858869</v>
      </c>
      <c r="H215" s="55">
        <f t="shared" ref="H215:H264" si="47">ABS((G214-G215)/G215)</f>
        <v>2.8797442601976912E-2</v>
      </c>
    </row>
    <row r="216" spans="2:9" x14ac:dyDescent="0.25">
      <c r="C216" s="27">
        <v>4</v>
      </c>
      <c r="D216" s="31">
        <f>$G$215</f>
        <v>2.2984440073858869</v>
      </c>
      <c r="E216" s="31">
        <f t="shared" si="44"/>
        <v>57.512874441064618</v>
      </c>
      <c r="F216" s="31">
        <f t="shared" si="45"/>
        <v>898.36023130161436</v>
      </c>
      <c r="G216" s="78">
        <f t="shared" si="46"/>
        <v>2.2344241716483504</v>
      </c>
      <c r="H216" s="55">
        <f t="shared" si="47"/>
        <v>2.8651603643505465E-2</v>
      </c>
    </row>
    <row r="217" spans="2:9" x14ac:dyDescent="0.25">
      <c r="C217" s="27">
        <v>5</v>
      </c>
      <c r="D217" s="31">
        <f>$G$216</f>
        <v>2.2344241716483504</v>
      </c>
      <c r="E217" s="31">
        <f t="shared" si="44"/>
        <v>39.493496824540571</v>
      </c>
      <c r="F217" s="31">
        <f t="shared" si="45"/>
        <v>649.08824110203443</v>
      </c>
      <c r="G217" s="78">
        <f t="shared" si="46"/>
        <v>2.1735795987171143</v>
      </c>
      <c r="H217" s="55">
        <f t="shared" si="47"/>
        <v>2.7992797212095518E-2</v>
      </c>
    </row>
    <row r="218" spans="2:9" x14ac:dyDescent="0.25">
      <c r="C218" s="27">
        <v>6</v>
      </c>
      <c r="D218" s="31">
        <f>$G$217</f>
        <v>2.1735795987171143</v>
      </c>
      <c r="E218" s="31">
        <f t="shared" si="44"/>
        <v>27.107941057257577</v>
      </c>
      <c r="F218" s="31">
        <f t="shared" si="45"/>
        <v>478.2966811776418</v>
      </c>
      <c r="G218" s="78">
        <f t="shared" si="46"/>
        <v>2.11690360215675</v>
      </c>
      <c r="H218" s="55">
        <f t="shared" si="47"/>
        <v>2.6773064443095781E-2</v>
      </c>
    </row>
    <row r="219" spans="2:9" x14ac:dyDescent="0.25">
      <c r="C219" s="27">
        <v>7</v>
      </c>
      <c r="D219" s="31">
        <f>$G$218</f>
        <v>2.11690360215675</v>
      </c>
      <c r="E219" s="31">
        <f t="shared" si="44"/>
        <v>18.624835732352146</v>
      </c>
      <c r="F219" s="31">
        <f t="shared" si="45"/>
        <v>360.60316650311989</v>
      </c>
      <c r="G219" s="78">
        <f t="shared" si="46"/>
        <v>2.0652544835065649</v>
      </c>
      <c r="H219" s="55">
        <f t="shared" si="47"/>
        <v>2.5008597760064318E-2</v>
      </c>
    </row>
    <row r="220" spans="2:9" x14ac:dyDescent="0.25">
      <c r="C220" s="27">
        <v>8</v>
      </c>
      <c r="D220" s="31">
        <f>$G$219</f>
        <v>2.0652544835065649</v>
      </c>
      <c r="E220" s="31">
        <f t="shared" si="44"/>
        <v>12.833031036978333</v>
      </c>
      <c r="F220" s="31">
        <f t="shared" si="45"/>
        <v>278.90608522126433</v>
      </c>
      <c r="G220" s="78">
        <f t="shared" si="46"/>
        <v>2.0192424682907708</v>
      </c>
      <c r="H220" s="55">
        <f t="shared" si="47"/>
        <v>2.2786770751083665E-2</v>
      </c>
    </row>
    <row r="221" spans="2:9" x14ac:dyDescent="0.25">
      <c r="C221" s="27">
        <v>9</v>
      </c>
      <c r="D221" s="31">
        <f>$G$220</f>
        <v>2.0192424682907708</v>
      </c>
      <c r="E221" s="31">
        <f t="shared" si="44"/>
        <v>8.8866916951261139</v>
      </c>
      <c r="F221" s="31">
        <f t="shared" si="45"/>
        <v>221.70429418675826</v>
      </c>
      <c r="G221" s="78">
        <f t="shared" si="46"/>
        <v>1.9791589339247644</v>
      </c>
      <c r="H221" s="55">
        <f t="shared" si="47"/>
        <v>2.0252812282497649E-2</v>
      </c>
    </row>
    <row r="222" spans="2:9" x14ac:dyDescent="0.25">
      <c r="B222" s="25"/>
      <c r="C222" s="27">
        <v>10</v>
      </c>
      <c r="D222" s="44">
        <f>$G$221</f>
        <v>1.9791589339247644</v>
      </c>
      <c r="E222" s="31">
        <f t="shared" si="44"/>
        <v>6.1979647327643423</v>
      </c>
      <c r="F222" s="31">
        <f t="shared" si="45"/>
        <v>181.26676012026442</v>
      </c>
      <c r="G222" s="78">
        <f t="shared" si="46"/>
        <v>1.9449664282019712</v>
      </c>
      <c r="H222" s="55">
        <f t="shared" si="47"/>
        <v>1.7579997899707985E-2</v>
      </c>
      <c r="I222" s="42"/>
    </row>
    <row r="223" spans="2:9" x14ac:dyDescent="0.25">
      <c r="C223" s="27">
        <v>11</v>
      </c>
      <c r="D223" s="44">
        <f>$G$222</f>
        <v>1.9449664282019712</v>
      </c>
      <c r="E223" s="31">
        <f t="shared" si="44"/>
        <v>4.3615098716352474</v>
      </c>
      <c r="F223" s="31">
        <f t="shared" si="45"/>
        <v>152.38918423810668</v>
      </c>
      <c r="G223" s="78">
        <f t="shared" si="46"/>
        <v>1.9163455658130735</v>
      </c>
      <c r="H223" s="55">
        <f t="shared" si="47"/>
        <v>1.4935125949872388E-2</v>
      </c>
    </row>
    <row r="224" spans="2:9" x14ac:dyDescent="0.25">
      <c r="C224" s="27">
        <v>12</v>
      </c>
      <c r="D224" s="44">
        <f>$G$223</f>
        <v>1.9163455658130735</v>
      </c>
      <c r="E224" s="31">
        <f t="shared" si="44"/>
        <v>3.1005420426022603</v>
      </c>
      <c r="F224" s="31">
        <f t="shared" si="45"/>
        <v>131.55533785039512</v>
      </c>
      <c r="G224" s="78">
        <f t="shared" si="46"/>
        <v>1.8927772173654551</v>
      </c>
      <c r="H224" s="55">
        <f t="shared" si="47"/>
        <v>1.2451728725065165E-2</v>
      </c>
    </row>
    <row r="225" spans="3:8" x14ac:dyDescent="0.25">
      <c r="C225" s="27">
        <v>13</v>
      </c>
      <c r="D225" s="44">
        <f>$G$224</f>
        <v>1.8927772173654551</v>
      </c>
      <c r="E225" s="31">
        <f t="shared" si="44"/>
        <v>2.2278846467252968</v>
      </c>
      <c r="F225" s="31">
        <f t="shared" si="45"/>
        <v>116.37552133928588</v>
      </c>
      <c r="G225" s="78">
        <f t="shared" si="46"/>
        <v>1.8736332889766831</v>
      </c>
      <c r="H225" s="55">
        <f t="shared" si="47"/>
        <v>1.021754283583837E-2</v>
      </c>
    </row>
    <row r="226" spans="3:8" x14ac:dyDescent="0.25">
      <c r="C226" s="27">
        <v>14</v>
      </c>
      <c r="D226" s="44">
        <f>$G$225</f>
        <v>1.8736332889766831</v>
      </c>
      <c r="E226" s="31">
        <f t="shared" si="44"/>
        <v>1.6179424993873841</v>
      </c>
      <c r="F226" s="31">
        <f t="shared" si="45"/>
        <v>105.21283605191526</v>
      </c>
      <c r="G226" s="78">
        <f t="shared" si="46"/>
        <v>1.8582554837572796</v>
      </c>
      <c r="H226" s="55">
        <f t="shared" si="47"/>
        <v>8.2753988102381836E-3</v>
      </c>
    </row>
    <row r="227" spans="3:8" x14ac:dyDescent="0.25">
      <c r="C227" s="27">
        <v>15</v>
      </c>
      <c r="D227" s="44">
        <f>$G$226</f>
        <v>1.8582554837572796</v>
      </c>
      <c r="E227" s="31">
        <f t="shared" si="44"/>
        <v>1.186820214073542</v>
      </c>
      <c r="F227" s="31">
        <f t="shared" si="45"/>
        <v>96.935371668067248</v>
      </c>
      <c r="G227" s="78">
        <f t="shared" si="46"/>
        <v>1.8460120663787654</v>
      </c>
      <c r="H227" s="55">
        <f t="shared" si="47"/>
        <v>6.632360427920459E-3</v>
      </c>
    </row>
    <row r="228" spans="3:8" x14ac:dyDescent="0.25">
      <c r="C228" s="27">
        <v>16</v>
      </c>
      <c r="D228" s="44">
        <f>$G$227</f>
        <v>1.8460120663787654</v>
      </c>
      <c r="E228" s="31">
        <f t="shared" si="44"/>
        <v>0.87850481705588468</v>
      </c>
      <c r="F228" s="31">
        <f t="shared" si="45"/>
        <v>90.75205350455596</v>
      </c>
      <c r="G228" s="78">
        <f t="shared" si="46"/>
        <v>1.8363317915736141</v>
      </c>
      <c r="H228" s="55">
        <f t="shared" si="47"/>
        <v>5.2715281898244879E-3</v>
      </c>
    </row>
    <row r="229" spans="3:8" x14ac:dyDescent="0.25">
      <c r="C229" s="27">
        <v>17</v>
      </c>
      <c r="D229" s="44">
        <f>$G$228</f>
        <v>1.8363317915736141</v>
      </c>
      <c r="E229" s="31">
        <f t="shared" si="44"/>
        <v>0.65546473483576051</v>
      </c>
      <c r="F229" s="31">
        <f t="shared" si="45"/>
        <v>86.103732915408258</v>
      </c>
      <c r="G229" s="78">
        <f t="shared" si="46"/>
        <v>1.8287192907836691</v>
      </c>
      <c r="H229" s="55">
        <f t="shared" si="47"/>
        <v>4.1627497606167877E-3</v>
      </c>
    </row>
    <row r="230" spans="3:8" x14ac:dyDescent="0.25">
      <c r="C230" s="27">
        <v>18</v>
      </c>
      <c r="D230" s="44">
        <f>$G$229</f>
        <v>1.8287192907836691</v>
      </c>
      <c r="E230" s="31">
        <f t="shared" si="44"/>
        <v>0.49236916909342732</v>
      </c>
      <c r="F230" s="31">
        <f t="shared" si="45"/>
        <v>82.590637718482611</v>
      </c>
      <c r="G230" s="78">
        <f t="shared" si="46"/>
        <v>1.8227577292472186</v>
      </c>
      <c r="H230" s="55">
        <f t="shared" si="47"/>
        <v>3.2706274897611447E-3</v>
      </c>
    </row>
    <row r="231" spans="3:8" x14ac:dyDescent="0.25">
      <c r="C231" s="27">
        <v>19</v>
      </c>
      <c r="D231" s="44">
        <f>$G$230</f>
        <v>1.8227577292472186</v>
      </c>
      <c r="E231" s="31">
        <f t="shared" si="44"/>
        <v>0.37194755179802463</v>
      </c>
      <c r="F231" s="31">
        <f t="shared" si="45"/>
        <v>79.923738655012329</v>
      </c>
      <c r="G231" s="78">
        <f t="shared" si="46"/>
        <v>1.8181039485550574</v>
      </c>
      <c r="H231" s="55">
        <f t="shared" si="47"/>
        <v>2.5596890078038504E-3</v>
      </c>
    </row>
    <row r="232" spans="3:8" x14ac:dyDescent="0.25">
      <c r="C232" s="27">
        <v>20</v>
      </c>
      <c r="D232" s="44">
        <f>$G$231</f>
        <v>1.8181039485550574</v>
      </c>
      <c r="E232" s="31">
        <f t="shared" si="44"/>
        <v>0.28228090520823379</v>
      </c>
      <c r="F232" s="31">
        <f t="shared" si="45"/>
        <v>77.891874022242177</v>
      </c>
      <c r="G232" s="78">
        <f t="shared" si="46"/>
        <v>1.8144799388781605</v>
      </c>
      <c r="H232" s="55">
        <f t="shared" si="47"/>
        <v>1.9972718348914508E-3</v>
      </c>
    </row>
    <row r="233" spans="3:8" x14ac:dyDescent="0.25">
      <c r="C233" s="27">
        <v>21</v>
      </c>
      <c r="D233" s="44">
        <f>$G$232</f>
        <v>1.8144799388781605</v>
      </c>
      <c r="E233" s="31">
        <f t="shared" si="44"/>
        <v>0.21503408650842371</v>
      </c>
      <c r="F233" s="31">
        <f t="shared" si="45"/>
        <v>76.339299402537449</v>
      </c>
      <c r="G233" s="78">
        <f t="shared" si="46"/>
        <v>1.8116631186009067</v>
      </c>
      <c r="H233" s="55">
        <f t="shared" si="47"/>
        <v>1.5548256451945518E-3</v>
      </c>
    </row>
    <row r="234" spans="3:8" x14ac:dyDescent="0.25">
      <c r="C234" s="27">
        <v>22</v>
      </c>
      <c r="D234" s="44">
        <f>$G$233</f>
        <v>1.8116631186009067</v>
      </c>
      <c r="E234" s="31">
        <f t="shared" si="44"/>
        <v>0.16429924391491291</v>
      </c>
      <c r="F234" s="31">
        <f t="shared" si="45"/>
        <v>75.150178291256481</v>
      </c>
      <c r="G234" s="78">
        <f t="shared" si="46"/>
        <v>1.8094768397702945</v>
      </c>
      <c r="H234" s="55">
        <f t="shared" si="47"/>
        <v>1.2082380843789716E-3</v>
      </c>
    </row>
    <row r="235" spans="3:8" x14ac:dyDescent="0.25">
      <c r="C235" s="27">
        <v>23</v>
      </c>
      <c r="D235" s="44">
        <f>$G$234</f>
        <v>1.8094768397702945</v>
      </c>
      <c r="E235" s="31">
        <f t="shared" si="44"/>
        <v>0.12583418859165185</v>
      </c>
      <c r="F235" s="31">
        <f t="shared" si="45"/>
        <v>74.237733710813202</v>
      </c>
      <c r="G235" s="78">
        <f t="shared" si="46"/>
        <v>1.8077818232025498</v>
      </c>
      <c r="H235" s="55">
        <f t="shared" si="47"/>
        <v>9.3762230927952998E-4</v>
      </c>
    </row>
    <row r="236" spans="3:8" x14ac:dyDescent="0.25">
      <c r="C236" s="27">
        <v>24</v>
      </c>
      <c r="D236" s="44">
        <f>$G$235</f>
        <v>1.8077818232025498</v>
      </c>
      <c r="E236" s="31">
        <f t="shared" si="44"/>
        <v>9.65558861969118E-2</v>
      </c>
      <c r="F236" s="31">
        <f t="shared" si="45"/>
        <v>73.536562963935893</v>
      </c>
      <c r="G236" s="78">
        <f t="shared" si="46"/>
        <v>1.8064687908509525</v>
      </c>
      <c r="H236" s="55">
        <f t="shared" si="47"/>
        <v>7.268502828541995E-4</v>
      </c>
    </row>
    <row r="237" spans="3:8" x14ac:dyDescent="0.25">
      <c r="C237" s="27">
        <v>25</v>
      </c>
      <c r="D237" s="44">
        <f>$G$236</f>
        <v>1.8064687908509525</v>
      </c>
      <c r="E237" s="31">
        <f t="shared" si="44"/>
        <v>7.4199457543554281E-2</v>
      </c>
      <c r="F237" s="31">
        <f t="shared" si="45"/>
        <v>72.99712507459752</v>
      </c>
      <c r="G237" s="78">
        <f t="shared" si="46"/>
        <v>1.8054523198944905</v>
      </c>
      <c r="H237" s="55">
        <f t="shared" si="47"/>
        <v>5.6300072024131811E-4</v>
      </c>
    </row>
    <row r="238" spans="3:8" x14ac:dyDescent="0.25">
      <c r="C238" s="27">
        <v>26</v>
      </c>
      <c r="D238" s="44">
        <f>$G$237</f>
        <v>1.8054523198944905</v>
      </c>
      <c r="E238" s="31">
        <f t="shared" si="44"/>
        <v>5.7085401889385601E-2</v>
      </c>
      <c r="F238" s="31">
        <f t="shared" si="45"/>
        <v>72.581740137700535</v>
      </c>
      <c r="G238" s="78">
        <f t="shared" si="46"/>
        <v>1.8046658217782827</v>
      </c>
      <c r="H238" s="55">
        <f t="shared" si="47"/>
        <v>4.3581371504713821E-4</v>
      </c>
    </row>
    <row r="239" spans="3:8" x14ac:dyDescent="0.25">
      <c r="C239" s="27">
        <v>27</v>
      </c>
      <c r="D239" s="44">
        <f>$G$238</f>
        <v>1.8046658217782827</v>
      </c>
      <c r="E239" s="31">
        <f t="shared" si="44"/>
        <v>4.3958351372228144E-2</v>
      </c>
      <c r="F239" s="31">
        <f t="shared" si="45"/>
        <v>72.261654876460042</v>
      </c>
      <c r="G239" s="78">
        <f t="shared" si="46"/>
        <v>1.8040574998204286</v>
      </c>
      <c r="H239" s="55">
        <f t="shared" si="47"/>
        <v>3.3719654607164542E-4</v>
      </c>
    </row>
    <row r="240" spans="3:8" x14ac:dyDescent="0.25">
      <c r="C240" s="27">
        <v>28</v>
      </c>
      <c r="D240" s="44">
        <f>$G$239</f>
        <v>1.8040574998204286</v>
      </c>
      <c r="E240" s="31">
        <f t="shared" si="44"/>
        <v>3.3873721699818837E-2</v>
      </c>
      <c r="F240" s="31">
        <f t="shared" si="45"/>
        <v>72.014869975236067</v>
      </c>
      <c r="G240" s="78">
        <f t="shared" si="46"/>
        <v>1.803587128608046</v>
      </c>
      <c r="H240" s="55">
        <f t="shared" si="47"/>
        <v>2.6079760989733788E-4</v>
      </c>
    </row>
    <row r="241" spans="3:8" x14ac:dyDescent="0.25">
      <c r="C241" s="27">
        <v>29</v>
      </c>
      <c r="D241" s="44">
        <f>$G$240</f>
        <v>1.803587128608046</v>
      </c>
      <c r="E241" s="31">
        <f t="shared" si="44"/>
        <v>2.6116899000525606E-2</v>
      </c>
      <c r="F241" s="31">
        <f t="shared" si="45"/>
        <v>71.824518408902151</v>
      </c>
      <c r="G241" s="78">
        <f t="shared" si="46"/>
        <v>1.803223507666631</v>
      </c>
      <c r="H241" s="55">
        <f t="shared" si="47"/>
        <v>2.0165051080417147E-4</v>
      </c>
    </row>
    <row r="242" spans="3:8" x14ac:dyDescent="0.25">
      <c r="C242" s="27">
        <v>30</v>
      </c>
      <c r="D242" s="44">
        <f>$G$241</f>
        <v>1.803223507666631</v>
      </c>
      <c r="E242" s="31">
        <f t="shared" si="44"/>
        <v>2.0144865484577501E-2</v>
      </c>
      <c r="F242" s="31">
        <f t="shared" si="45"/>
        <v>71.677646789830362</v>
      </c>
      <c r="G242" s="78">
        <f t="shared" si="46"/>
        <v>1.8029424595799988</v>
      </c>
      <c r="H242" s="55">
        <f t="shared" si="47"/>
        <v>1.5588300399652156E-4</v>
      </c>
    </row>
    <row r="243" spans="3:8" x14ac:dyDescent="0.25">
      <c r="C243" s="27">
        <v>31</v>
      </c>
      <c r="D243" s="44">
        <f>$G$242</f>
        <v>1.8029424595799988</v>
      </c>
      <c r="E243" s="31">
        <f t="shared" si="44"/>
        <v>1.554353637792083E-2</v>
      </c>
      <c r="F243" s="31">
        <f t="shared" si="45"/>
        <v>71.564294417783273</v>
      </c>
      <c r="G243" s="78">
        <f t="shared" si="46"/>
        <v>1.8027252627711099</v>
      </c>
      <c r="H243" s="55">
        <f t="shared" si="47"/>
        <v>1.2048247915215056E-4</v>
      </c>
    </row>
    <row r="244" spans="3:8" x14ac:dyDescent="0.25">
      <c r="C244" s="27">
        <v>32</v>
      </c>
      <c r="D244" s="44">
        <f>$G$243</f>
        <v>1.8027252627711099</v>
      </c>
      <c r="E244" s="31">
        <f t="shared" si="44"/>
        <v>1.1996259019471545E-2</v>
      </c>
      <c r="F244" s="31">
        <f t="shared" si="45"/>
        <v>71.476794113042629</v>
      </c>
      <c r="G244" s="78">
        <f t="shared" si="46"/>
        <v>1.8025574284527366</v>
      </c>
      <c r="H244" s="55">
        <f t="shared" si="47"/>
        <v>9.3108999316249071E-5</v>
      </c>
    </row>
    <row r="245" spans="3:8" x14ac:dyDescent="0.25">
      <c r="C245" s="27">
        <v>33</v>
      </c>
      <c r="D245" s="44">
        <f>$G$244</f>
        <v>1.8025574284527366</v>
      </c>
      <c r="E245" s="31">
        <f t="shared" si="44"/>
        <v>9.2603500856771603E-3</v>
      </c>
      <c r="F245" s="31">
        <f t="shared" si="45"/>
        <v>71.409239459834779</v>
      </c>
      <c r="G245" s="78">
        <f t="shared" si="46"/>
        <v>1.8024277484539615</v>
      </c>
      <c r="H245" s="55">
        <f t="shared" si="47"/>
        <v>7.1947404763572507E-5</v>
      </c>
    </row>
    <row r="246" spans="3:8" x14ac:dyDescent="0.25">
      <c r="C246" s="27">
        <v>34</v>
      </c>
      <c r="D246" s="44">
        <f>$G$245</f>
        <v>1.8024277484539615</v>
      </c>
      <c r="E246" s="31">
        <f t="shared" si="44"/>
        <v>7.1494920326751199E-3</v>
      </c>
      <c r="F246" s="31">
        <f t="shared" si="45"/>
        <v>71.35707765352015</v>
      </c>
      <c r="G246" s="78">
        <f t="shared" si="46"/>
        <v>1.8023275552808695</v>
      </c>
      <c r="H246" s="55">
        <f t="shared" si="47"/>
        <v>5.5590989994236669E-5</v>
      </c>
    </row>
    <row r="247" spans="3:8" x14ac:dyDescent="0.25">
      <c r="C247" s="27">
        <v>35</v>
      </c>
      <c r="D247" s="44">
        <f>$G$246</f>
        <v>1.8023275552808695</v>
      </c>
      <c r="E247" s="31">
        <f t="shared" si="44"/>
        <v>5.5204461518805203E-3</v>
      </c>
      <c r="F247" s="31">
        <f t="shared" si="45"/>
        <v>71.316797610509269</v>
      </c>
      <c r="G247" s="78">
        <f t="shared" si="46"/>
        <v>1.8022501479050921</v>
      </c>
      <c r="H247" s="55">
        <f t="shared" si="47"/>
        <v>4.2950406117272705E-5</v>
      </c>
    </row>
    <row r="248" spans="3:8" x14ac:dyDescent="0.25">
      <c r="C248" s="27">
        <v>36</v>
      </c>
      <c r="D248" s="44">
        <f>$G$247</f>
        <v>1.8022501479050921</v>
      </c>
      <c r="E248" s="31">
        <f t="shared" si="44"/>
        <v>4.2629748124305422E-3</v>
      </c>
      <c r="F248" s="31">
        <f t="shared" si="45"/>
        <v>71.285690611150073</v>
      </c>
      <c r="G248" s="78">
        <f t="shared" si="46"/>
        <v>1.8021903466353577</v>
      </c>
      <c r="H248" s="55">
        <f t="shared" si="47"/>
        <v>3.3182549138618653E-5</v>
      </c>
    </row>
    <row r="249" spans="3:8" x14ac:dyDescent="0.25">
      <c r="C249" s="27">
        <v>37</v>
      </c>
      <c r="D249" s="44">
        <f>$G$248</f>
        <v>1.8021903466353577</v>
      </c>
      <c r="E249" s="31">
        <f t="shared" si="44"/>
        <v>3.2921678232282758E-3</v>
      </c>
      <c r="F249" s="31">
        <f t="shared" si="45"/>
        <v>71.261666341387425</v>
      </c>
      <c r="G249" s="78">
        <f t="shared" si="46"/>
        <v>1.8021441483355951</v>
      </c>
      <c r="H249" s="55">
        <f t="shared" si="47"/>
        <v>2.5635185623341094E-5</v>
      </c>
    </row>
    <row r="250" spans="3:8" x14ac:dyDescent="0.25">
      <c r="C250" s="27">
        <v>38</v>
      </c>
      <c r="D250" s="44">
        <f>$G$249</f>
        <v>1.8021441483355951</v>
      </c>
      <c r="E250" s="31">
        <f t="shared" si="44"/>
        <v>2.5425811598474013E-3</v>
      </c>
      <c r="F250" s="31">
        <f t="shared" si="45"/>
        <v>71.243111351176779</v>
      </c>
      <c r="G250" s="78">
        <f t="shared" si="46"/>
        <v>1.8021084595354904</v>
      </c>
      <c r="H250" s="55">
        <f t="shared" si="47"/>
        <v>1.9803913530230869E-5</v>
      </c>
    </row>
    <row r="251" spans="3:8" x14ac:dyDescent="0.25">
      <c r="C251" s="27">
        <v>39</v>
      </c>
      <c r="D251" s="44">
        <f>$G$250</f>
        <v>1.8021084595354904</v>
      </c>
      <c r="E251" s="31">
        <f t="shared" si="44"/>
        <v>1.9637489576815881E-3</v>
      </c>
      <c r="F251" s="31">
        <f t="shared" si="45"/>
        <v>71.228780053127068</v>
      </c>
      <c r="G251" s="78">
        <f t="shared" si="46"/>
        <v>1.8020808899357272</v>
      </c>
      <c r="H251" s="55">
        <f t="shared" si="47"/>
        <v>1.529875818399939E-5</v>
      </c>
    </row>
    <row r="252" spans="3:8" x14ac:dyDescent="0.25">
      <c r="C252" s="27">
        <v>40</v>
      </c>
      <c r="D252" s="44">
        <f>$G$251</f>
        <v>1.8020808899357272</v>
      </c>
      <c r="E252" s="31">
        <f t="shared" si="44"/>
        <v>1.5167403455738082E-3</v>
      </c>
      <c r="F252" s="31">
        <f t="shared" si="45"/>
        <v>71.217710722747711</v>
      </c>
      <c r="G252" s="78">
        <f t="shared" si="46"/>
        <v>1.8020595927003882</v>
      </c>
      <c r="H252" s="55">
        <f t="shared" si="47"/>
        <v>1.1818274725944729E-5</v>
      </c>
    </row>
    <row r="253" spans="3:8" x14ac:dyDescent="0.25">
      <c r="C253" s="27">
        <v>41</v>
      </c>
      <c r="D253" s="44">
        <f>$G$252</f>
        <v>1.8020595927003882</v>
      </c>
      <c r="E253" s="31">
        <f t="shared" si="44"/>
        <v>1.1715138511991796E-3</v>
      </c>
      <c r="F253" s="31">
        <f t="shared" si="45"/>
        <v>71.209160731139008</v>
      </c>
      <c r="G253" s="78">
        <f t="shared" si="46"/>
        <v>1.802043140970875</v>
      </c>
      <c r="H253" s="52">
        <f t="shared" si="47"/>
        <v>9.1294870467315267E-6</v>
      </c>
    </row>
    <row r="254" spans="3:8" x14ac:dyDescent="0.25">
      <c r="C254" s="27">
        <v>42</v>
      </c>
      <c r="D254" s="44">
        <f>$G$253</f>
        <v>1.802043140970875</v>
      </c>
      <c r="E254" s="31">
        <f t="shared" si="44"/>
        <v>9.0488221167639438E-4</v>
      </c>
      <c r="F254" s="31">
        <f t="shared" si="45"/>
        <v>71.202556586020975</v>
      </c>
      <c r="G254" s="78">
        <f t="shared" si="46"/>
        <v>1.8020304324073759</v>
      </c>
      <c r="H254" s="52">
        <f t="shared" si="47"/>
        <v>7.05235786841345E-6</v>
      </c>
    </row>
    <row r="255" spans="3:8" x14ac:dyDescent="0.25">
      <c r="C255" s="27">
        <v>43</v>
      </c>
      <c r="D255" s="44">
        <f>$G$254</f>
        <v>1.8020304324073759</v>
      </c>
      <c r="E255" s="31">
        <f t="shared" si="44"/>
        <v>6.9894530239533736E-4</v>
      </c>
      <c r="F255" s="31">
        <f t="shared" si="45"/>
        <v>71.197455382966027</v>
      </c>
      <c r="G255" s="78">
        <f t="shared" si="46"/>
        <v>1.8020206154090206</v>
      </c>
      <c r="H255" s="52">
        <f t="shared" si="47"/>
        <v>5.4477725012654295E-6</v>
      </c>
    </row>
    <row r="256" spans="3:8" x14ac:dyDescent="0.25">
      <c r="C256" s="27">
        <v>44</v>
      </c>
      <c r="D256" s="44">
        <f>$G$255</f>
        <v>1.8020206154090206</v>
      </c>
      <c r="E256" s="31">
        <f t="shared" si="44"/>
        <v>5.398826414566571E-4</v>
      </c>
      <c r="F256" s="31">
        <f t="shared" si="45"/>
        <v>71.19351505344784</v>
      </c>
      <c r="G256" s="78">
        <f t="shared" si="46"/>
        <v>1.8020130320969583</v>
      </c>
      <c r="H256" s="52">
        <f t="shared" si="47"/>
        <v>4.2082448501904592E-6</v>
      </c>
    </row>
    <row r="257" spans="3:9" x14ac:dyDescent="0.25">
      <c r="C257" s="27">
        <v>45</v>
      </c>
      <c r="D257" s="44">
        <f>$G$256</f>
        <v>1.8020130320969583</v>
      </c>
      <c r="E257" s="31">
        <f t="shared" si="44"/>
        <v>4.1702244182140191E-4</v>
      </c>
      <c r="F257" s="31">
        <f t="shared" si="45"/>
        <v>71.190471397858843</v>
      </c>
      <c r="G257" s="78">
        <f t="shared" si="46"/>
        <v>1.802007174256244</v>
      </c>
      <c r="H257" s="52">
        <f t="shared" si="47"/>
        <v>3.250731072528458E-6</v>
      </c>
    </row>
    <row r="258" spans="3:9" x14ac:dyDescent="0.25">
      <c r="C258" s="27">
        <v>46</v>
      </c>
      <c r="D258" s="44">
        <f>$G$257</f>
        <v>1.802007174256244</v>
      </c>
      <c r="E258" s="31">
        <f t="shared" si="44"/>
        <v>3.2212356298266798E-4</v>
      </c>
      <c r="F258" s="31">
        <f t="shared" si="45"/>
        <v>71.188120353535965</v>
      </c>
      <c r="G258" s="78">
        <f t="shared" si="46"/>
        <v>1.8020026492939134</v>
      </c>
      <c r="H258" s="52">
        <f t="shared" si="47"/>
        <v>2.5110741831499939E-6</v>
      </c>
    </row>
    <row r="259" spans="3:9" x14ac:dyDescent="0.25">
      <c r="C259" s="27">
        <v>47</v>
      </c>
      <c r="D259" s="44">
        <f>$G$258</f>
        <v>1.8020026492939134</v>
      </c>
      <c r="E259" s="31">
        <f t="shared" si="44"/>
        <v>2.4882148762372935E-4</v>
      </c>
      <c r="F259" s="31">
        <f t="shared" si="45"/>
        <v>71.186304302970044</v>
      </c>
      <c r="G259" s="78">
        <f t="shared" si="46"/>
        <v>1.8019991539377482</v>
      </c>
      <c r="H259" s="52">
        <f t="shared" si="47"/>
        <v>1.9397102143665525E-6</v>
      </c>
    </row>
    <row r="260" spans="3:9" x14ac:dyDescent="0.25">
      <c r="C260" s="27">
        <v>48</v>
      </c>
      <c r="D260" s="44">
        <f>$G$259</f>
        <v>1.8019991539377482</v>
      </c>
      <c r="E260" s="31">
        <f t="shared" si="44"/>
        <v>1.9220074346293359E-4</v>
      </c>
      <c r="F260" s="31">
        <f t="shared" si="45"/>
        <v>71.184901500714062</v>
      </c>
      <c r="G260" s="78">
        <f t="shared" si="46"/>
        <v>1.8019964539165441</v>
      </c>
      <c r="H260" s="52">
        <f t="shared" si="47"/>
        <v>1.498349898693376E-6</v>
      </c>
    </row>
    <row r="261" spans="3:9" x14ac:dyDescent="0.25">
      <c r="C261" s="27">
        <v>49</v>
      </c>
      <c r="D261" s="44">
        <f>$G$260</f>
        <v>1.8019964539165441</v>
      </c>
      <c r="E261" s="31">
        <f t="shared" si="44"/>
        <v>1.4846484499742019E-4</v>
      </c>
      <c r="F261" s="31">
        <f t="shared" si="45"/>
        <v>71.183817908052816</v>
      </c>
      <c r="G261" s="78">
        <f t="shared" si="46"/>
        <v>1.8019943682621165</v>
      </c>
      <c r="H261" s="52">
        <f t="shared" si="47"/>
        <v>1.1574145093581344E-6</v>
      </c>
    </row>
    <row r="262" spans="3:9" x14ac:dyDescent="0.25">
      <c r="C262" s="27">
        <v>50</v>
      </c>
      <c r="D262" s="44">
        <f>$G$261</f>
        <v>1.8019943682621165</v>
      </c>
      <c r="E262" s="31">
        <f t="shared" si="44"/>
        <v>1.1468147365789605E-4</v>
      </c>
      <c r="F262" s="31">
        <f t="shared" si="45"/>
        <v>71.182980886792592</v>
      </c>
      <c r="G262" s="79">
        <f t="shared" si="46"/>
        <v>1.8019927571821612</v>
      </c>
      <c r="H262" s="52">
        <f t="shared" si="47"/>
        <v>8.9405462302794465E-7</v>
      </c>
      <c r="I262" t="str">
        <f>$K$187</f>
        <v xml:space="preserve"> (𝜀𝑎 ≤ 0.0001%)</v>
      </c>
    </row>
    <row r="263" spans="3:9" x14ac:dyDescent="0.25">
      <c r="C263" s="27">
        <v>51</v>
      </c>
      <c r="D263" s="44">
        <f>$G$262</f>
        <v>1.8019927571821612</v>
      </c>
      <c r="E263" s="31">
        <f t="shared" si="44"/>
        <v>8.8585721607969958E-5</v>
      </c>
      <c r="F263" s="31">
        <f t="shared" si="45"/>
        <v>71.18233432867595</v>
      </c>
      <c r="G263" s="78">
        <f t="shared" si="46"/>
        <v>1.8019915126919033</v>
      </c>
      <c r="H263" s="52">
        <f t="shared" si="47"/>
        <v>6.9061937816655865E-7</v>
      </c>
    </row>
    <row r="264" spans="3:9" x14ac:dyDescent="0.25">
      <c r="C264" s="27">
        <v>52</v>
      </c>
      <c r="D264" s="44">
        <f>$G$263</f>
        <v>1.8019915126919033</v>
      </c>
      <c r="E264" s="31">
        <f t="shared" si="44"/>
        <v>6.8428154586186452E-5</v>
      </c>
      <c r="F264" s="31">
        <f t="shared" si="45"/>
        <v>71.18183489347939</v>
      </c>
      <c r="G264" s="78">
        <f t="shared" si="46"/>
        <v>1.8019905513770582</v>
      </c>
      <c r="H264" s="52">
        <f t="shared" si="47"/>
        <v>5.3347385441384937E-7</v>
      </c>
    </row>
    <row r="265" spans="3:9" ht="15.75" thickBot="1" x14ac:dyDescent="0.3">
      <c r="C265" s="88" t="s">
        <v>100</v>
      </c>
      <c r="D265" s="89"/>
      <c r="E265" s="89"/>
      <c r="F265" s="89"/>
      <c r="G265" s="89"/>
      <c r="H265" s="89"/>
    </row>
    <row r="266" spans="3:9" ht="15.75" thickTop="1" x14ac:dyDescent="0.25"/>
    <row r="268" spans="3:9" ht="15.75" thickBot="1" x14ac:dyDescent="0.3"/>
    <row r="269" spans="3:9" ht="15.75" thickTop="1" x14ac:dyDescent="0.25">
      <c r="C269" s="90" t="s">
        <v>102</v>
      </c>
      <c r="D269" s="91"/>
      <c r="E269" s="91"/>
      <c r="F269" s="91"/>
      <c r="G269" s="91"/>
      <c r="H269" s="92"/>
    </row>
    <row r="270" spans="3:9" x14ac:dyDescent="0.25">
      <c r="C270" s="82" t="s">
        <v>103</v>
      </c>
      <c r="D270" s="83"/>
      <c r="E270" s="83"/>
      <c r="F270" s="83"/>
      <c r="G270" s="83"/>
      <c r="H270" s="84"/>
    </row>
    <row r="271" spans="3:9" ht="15.75" thickBot="1" x14ac:dyDescent="0.3">
      <c r="C271" s="85" t="s">
        <v>104</v>
      </c>
      <c r="D271" s="86"/>
      <c r="E271" s="86"/>
      <c r="F271" s="86"/>
      <c r="G271" s="86"/>
      <c r="H271" s="87"/>
    </row>
    <row r="272" spans="3:9" ht="15.75" thickTop="1" x14ac:dyDescent="0.25">
      <c r="C272" s="34" t="str">
        <f t="shared" ref="C272:H272" si="48">C212</f>
        <v>i</v>
      </c>
      <c r="D272" s="35" t="str">
        <f t="shared" si="48"/>
        <v>xn</v>
      </c>
      <c r="E272" s="36" t="str">
        <f t="shared" si="48"/>
        <v>f(xn)</v>
      </c>
      <c r="F272" s="35" t="str">
        <f t="shared" si="48"/>
        <v>f'(xn)</v>
      </c>
      <c r="G272" s="37" t="str">
        <f t="shared" si="48"/>
        <v>xn+1</v>
      </c>
      <c r="H272" s="38" t="str">
        <f t="shared" si="48"/>
        <v>𝜀𝑎</v>
      </c>
    </row>
    <row r="273" spans="3:10" x14ac:dyDescent="0.25">
      <c r="C273" s="27">
        <v>1</v>
      </c>
      <c r="D273" s="28">
        <v>-3</v>
      </c>
      <c r="E273" s="31">
        <f>(D273^2)+ATAN(D273)</f>
        <v>7.7509542276017456</v>
      </c>
      <c r="F273" s="31">
        <f>(1/((D273^2)+1))+2*D273</f>
        <v>-5.9</v>
      </c>
      <c r="G273" s="78">
        <f>D273-(E273/F273)</f>
        <v>-1.6862789444742805</v>
      </c>
      <c r="H273" s="29"/>
      <c r="J273" t="s">
        <v>105</v>
      </c>
    </row>
    <row r="274" spans="3:10" x14ac:dyDescent="0.25">
      <c r="C274" s="27">
        <v>2</v>
      </c>
      <c r="D274" s="31">
        <f>$G$273</f>
        <v>-1.6862789444742805</v>
      </c>
      <c r="E274" s="31">
        <f t="shared" ref="E274:E280" si="49">(D274^2)+ATAN(D274)</f>
        <v>1.8080129460708996</v>
      </c>
      <c r="F274" s="31">
        <f t="shared" ref="F274:F280" si="50">(1/((D274^2)+1))+2*D274</f>
        <v>-3.1123808479504365</v>
      </c>
      <c r="G274" s="78">
        <f t="shared" ref="G274:G280" si="51">D274-(E274/F274)</f>
        <v>-1.105369012689579</v>
      </c>
      <c r="H274" s="55">
        <f>ABS((G273-G274)/G274)</f>
        <v>0.52553484412525198</v>
      </c>
    </row>
    <row r="275" spans="3:10" x14ac:dyDescent="0.25">
      <c r="C275" s="27">
        <v>3</v>
      </c>
      <c r="D275" s="31">
        <f>$G$274</f>
        <v>-1.105369012689579</v>
      </c>
      <c r="E275" s="31">
        <f t="shared" si="49"/>
        <v>0.38643644974761548</v>
      </c>
      <c r="F275" s="31">
        <f t="shared" si="50"/>
        <v>-1.7606607445880158</v>
      </c>
      <c r="G275" s="78">
        <f t="shared" si="51"/>
        <v>-0.88588524732736584</v>
      </c>
      <c r="H275" s="55">
        <f t="shared" ref="H275:H280" si="52">ABS((G274-G275)/G275)</f>
        <v>0.2477564289781046</v>
      </c>
    </row>
    <row r="276" spans="3:10" x14ac:dyDescent="0.25">
      <c r="C276" s="27">
        <v>4</v>
      </c>
      <c r="D276" s="31">
        <f>$G$275</f>
        <v>-0.88588524732736584</v>
      </c>
      <c r="E276" s="31">
        <f t="shared" si="49"/>
        <v>5.9830731748377608E-2</v>
      </c>
      <c r="F276" s="31">
        <f t="shared" si="50"/>
        <v>-1.2114813271753988</v>
      </c>
      <c r="G276" s="78">
        <f t="shared" si="51"/>
        <v>-0.83649882229027961</v>
      </c>
      <c r="H276" s="55">
        <f t="shared" si="52"/>
        <v>5.9039443596428987E-2</v>
      </c>
    </row>
    <row r="277" spans="3:10" x14ac:dyDescent="0.25">
      <c r="C277" s="27">
        <v>5</v>
      </c>
      <c r="D277" s="31">
        <f>$G$276</f>
        <v>-0.83649882229027961</v>
      </c>
      <c r="E277" s="31">
        <f t="shared" si="49"/>
        <v>3.1267520650628544E-3</v>
      </c>
      <c r="F277" s="31">
        <f t="shared" si="50"/>
        <v>-1.0846690068271609</v>
      </c>
      <c r="G277" s="78">
        <f t="shared" si="51"/>
        <v>-0.83361614375389448</v>
      </c>
      <c r="H277" s="55">
        <f t="shared" si="52"/>
        <v>3.4580406797354124E-3</v>
      </c>
    </row>
    <row r="278" spans="3:10" x14ac:dyDescent="0.25">
      <c r="C278" s="27">
        <v>6</v>
      </c>
      <c r="D278" s="31">
        <f>$G$277</f>
        <v>-0.83361614375389448</v>
      </c>
      <c r="E278" s="31">
        <f t="shared" si="49"/>
        <v>1.0717632499157581E-5</v>
      </c>
      <c r="F278" s="31">
        <f t="shared" si="50"/>
        <v>-1.0772325036394581</v>
      </c>
      <c r="G278" s="78">
        <f t="shared" si="51"/>
        <v>-0.8336061945252341</v>
      </c>
      <c r="H278" s="81">
        <f t="shared" si="52"/>
        <v>1.1935166419971144E-5</v>
      </c>
    </row>
    <row r="279" spans="3:10" x14ac:dyDescent="0.25">
      <c r="C279" s="27">
        <v>7</v>
      </c>
      <c r="D279" s="31">
        <f>$G$278</f>
        <v>-0.8336061945252341</v>
      </c>
      <c r="E279" s="31">
        <f t="shared" si="49"/>
        <v>1.2771150803558839E-10</v>
      </c>
      <c r="F279" s="31">
        <f t="shared" si="50"/>
        <v>-1.0772068309945575</v>
      </c>
      <c r="G279" s="79">
        <f t="shared" si="51"/>
        <v>-0.83360619440667605</v>
      </c>
      <c r="H279" s="80">
        <f t="shared" si="52"/>
        <v>1.4222309414200759E-10</v>
      </c>
      <c r="I279" t="str">
        <f>$K$187</f>
        <v xml:space="preserve"> (𝜀𝑎 ≤ 0.0001%)</v>
      </c>
    </row>
    <row r="280" spans="3:10" x14ac:dyDescent="0.25">
      <c r="C280" s="27">
        <v>8</v>
      </c>
      <c r="D280" s="31">
        <f>$G$279</f>
        <v>-0.83360619440667605</v>
      </c>
      <c r="E280" s="31">
        <f t="shared" si="49"/>
        <v>0</v>
      </c>
      <c r="F280" s="31">
        <f t="shared" si="50"/>
        <v>-1.0772068306886342</v>
      </c>
      <c r="G280" s="78">
        <f t="shared" si="51"/>
        <v>-0.83360619440667605</v>
      </c>
      <c r="H280" s="80">
        <f t="shared" si="52"/>
        <v>0</v>
      </c>
    </row>
    <row r="281" spans="3:10" ht="15.75" thickBot="1" x14ac:dyDescent="0.3">
      <c r="C281" s="88" t="s">
        <v>106</v>
      </c>
      <c r="D281" s="89"/>
      <c r="E281" s="89"/>
      <c r="F281" s="89"/>
      <c r="G281" s="89"/>
      <c r="H281" s="89"/>
    </row>
    <row r="282" spans="3:10" ht="15.75" thickTop="1" x14ac:dyDescent="0.25"/>
    <row r="284" spans="3:10" ht="15.75" thickBot="1" x14ac:dyDescent="0.3"/>
    <row r="285" spans="3:10" ht="15.75" thickTop="1" x14ac:dyDescent="0.25">
      <c r="C285" s="90" t="s">
        <v>107</v>
      </c>
      <c r="D285" s="91"/>
      <c r="E285" s="91"/>
      <c r="F285" s="91"/>
      <c r="G285" s="91"/>
      <c r="H285" s="92"/>
    </row>
    <row r="286" spans="3:10" x14ac:dyDescent="0.25">
      <c r="C286" s="82" t="s">
        <v>108</v>
      </c>
      <c r="D286" s="83"/>
      <c r="E286" s="83"/>
      <c r="F286" s="83"/>
      <c r="G286" s="83"/>
      <c r="H286" s="84"/>
    </row>
    <row r="287" spans="3:10" ht="15.75" thickBot="1" x14ac:dyDescent="0.3">
      <c r="C287" s="85" t="s">
        <v>109</v>
      </c>
      <c r="D287" s="86"/>
      <c r="E287" s="86"/>
      <c r="F287" s="86"/>
      <c r="G287" s="86"/>
      <c r="H287" s="87"/>
    </row>
    <row r="288" spans="3:10" ht="15.75" thickTop="1" x14ac:dyDescent="0.25">
      <c r="C288" s="34" t="s">
        <v>51</v>
      </c>
      <c r="D288" s="35" t="s">
        <v>53</v>
      </c>
      <c r="E288" s="36" t="s">
        <v>56</v>
      </c>
      <c r="F288" s="35" t="s">
        <v>96</v>
      </c>
      <c r="G288" s="37" t="s">
        <v>54</v>
      </c>
      <c r="H288" s="38" t="s">
        <v>36</v>
      </c>
    </row>
    <row r="289" spans="3:8" x14ac:dyDescent="0.25">
      <c r="C289" s="27">
        <v>1</v>
      </c>
      <c r="D289" s="28">
        <v>10</v>
      </c>
      <c r="E289" s="31">
        <f>((D289^3)*LN(D289))+(_xlfn.SEC(D289))</f>
        <v>2301.3932994873576</v>
      </c>
      <c r="F289" s="31">
        <f>(_xlfn.SEC(D289))+(TAN(D289))+(4*LN(D289^3))</f>
        <v>27.08758843669974</v>
      </c>
      <c r="G289" s="78">
        <f>D289-(E289/F289)</f>
        <v>-74.961173449065868</v>
      </c>
      <c r="H289" s="29"/>
    </row>
    <row r="290" spans="3:8" x14ac:dyDescent="0.25">
      <c r="C290" s="27">
        <v>2</v>
      </c>
      <c r="D290" s="31">
        <v>-74.961173450000004</v>
      </c>
      <c r="E290" s="124" t="e">
        <f>((D290^3)*LN(D290))+(_xlfn.SEC(D290))</f>
        <v>#NUM!</v>
      </c>
      <c r="F290" s="31" t="e">
        <f t="shared" ref="F290:F306" si="53">(_xlfn.SEC(D290))+(TAN(D290))+(4*LN(D290^3))</f>
        <v>#NUM!</v>
      </c>
      <c r="G290" s="78" t="e">
        <f>D290-(E290/F290)</f>
        <v>#NUM!</v>
      </c>
      <c r="H290" s="55" t="e">
        <f>ABS((G289-G290)/G290)</f>
        <v>#NUM!</v>
      </c>
    </row>
    <row r="291" spans="3:8" x14ac:dyDescent="0.25">
      <c r="C291" s="27">
        <v>3</v>
      </c>
      <c r="D291" s="31" t="e">
        <f>$G$290</f>
        <v>#NUM!</v>
      </c>
      <c r="E291" s="31" t="e">
        <f t="shared" ref="E290:E306" si="54">((D291^3)*LN(D291))+(_xlfn.SEC(D291))</f>
        <v>#NUM!</v>
      </c>
      <c r="F291" s="31" t="e">
        <f t="shared" si="53"/>
        <v>#NUM!</v>
      </c>
      <c r="G291" s="78" t="e">
        <f t="shared" ref="G290:G305" si="55">D291-(E291/F291)</f>
        <v>#NUM!</v>
      </c>
      <c r="H291" s="55" t="e">
        <f t="shared" ref="H291:H340" si="56">ABS((G290-G291)/G291)</f>
        <v>#NUM!</v>
      </c>
    </row>
    <row r="292" spans="3:8" x14ac:dyDescent="0.25">
      <c r="C292" s="27">
        <v>4</v>
      </c>
      <c r="D292" s="31" t="s">
        <v>25</v>
      </c>
      <c r="E292" s="31" t="e">
        <f t="shared" si="54"/>
        <v>#VALUE!</v>
      </c>
      <c r="F292" s="31" t="e">
        <f t="shared" si="53"/>
        <v>#VALUE!</v>
      </c>
      <c r="G292" s="78" t="e">
        <f t="shared" si="55"/>
        <v>#VALUE!</v>
      </c>
      <c r="H292" s="55" t="e">
        <f t="shared" si="56"/>
        <v>#NUM!</v>
      </c>
    </row>
    <row r="293" spans="3:8" x14ac:dyDescent="0.25">
      <c r="C293" s="27">
        <v>5</v>
      </c>
      <c r="D293" s="31" t="s">
        <v>25</v>
      </c>
      <c r="E293" s="31" t="e">
        <f t="shared" si="54"/>
        <v>#VALUE!</v>
      </c>
      <c r="F293" s="31" t="e">
        <f t="shared" si="53"/>
        <v>#VALUE!</v>
      </c>
      <c r="G293" s="78" t="e">
        <f t="shared" si="55"/>
        <v>#VALUE!</v>
      </c>
      <c r="H293" s="55" t="e">
        <f t="shared" si="56"/>
        <v>#VALUE!</v>
      </c>
    </row>
    <row r="294" spans="3:8" x14ac:dyDescent="0.25">
      <c r="C294" s="27">
        <v>6</v>
      </c>
      <c r="D294" s="31" t="s">
        <v>25</v>
      </c>
      <c r="E294" s="31" t="e">
        <f t="shared" si="54"/>
        <v>#VALUE!</v>
      </c>
      <c r="F294" s="31" t="e">
        <f t="shared" si="53"/>
        <v>#VALUE!</v>
      </c>
      <c r="G294" s="78" t="e">
        <f t="shared" si="55"/>
        <v>#VALUE!</v>
      </c>
      <c r="H294" s="55" t="e">
        <f t="shared" si="56"/>
        <v>#VALUE!</v>
      </c>
    </row>
    <row r="295" spans="3:8" x14ac:dyDescent="0.25">
      <c r="C295" s="27">
        <v>7</v>
      </c>
      <c r="D295" s="31" t="s">
        <v>25</v>
      </c>
      <c r="E295" s="31" t="e">
        <f t="shared" si="54"/>
        <v>#VALUE!</v>
      </c>
      <c r="F295" s="31" t="e">
        <f t="shared" si="53"/>
        <v>#VALUE!</v>
      </c>
      <c r="G295" s="78" t="e">
        <f t="shared" si="55"/>
        <v>#VALUE!</v>
      </c>
      <c r="H295" s="55" t="e">
        <f t="shared" si="56"/>
        <v>#VALUE!</v>
      </c>
    </row>
    <row r="296" spans="3:8" x14ac:dyDescent="0.25">
      <c r="C296" s="27">
        <v>8</v>
      </c>
      <c r="D296" s="31" t="s">
        <v>25</v>
      </c>
      <c r="E296" s="31" t="e">
        <f t="shared" si="54"/>
        <v>#VALUE!</v>
      </c>
      <c r="F296" s="31" t="e">
        <f t="shared" si="53"/>
        <v>#VALUE!</v>
      </c>
      <c r="G296" s="78" t="e">
        <f t="shared" si="55"/>
        <v>#VALUE!</v>
      </c>
      <c r="H296" s="55" t="e">
        <f t="shared" si="56"/>
        <v>#VALUE!</v>
      </c>
    </row>
    <row r="297" spans="3:8" x14ac:dyDescent="0.25">
      <c r="C297" s="27">
        <v>9</v>
      </c>
      <c r="D297" s="31" t="s">
        <v>25</v>
      </c>
      <c r="E297" s="31" t="e">
        <f t="shared" si="54"/>
        <v>#VALUE!</v>
      </c>
      <c r="F297" s="31" t="e">
        <f t="shared" si="53"/>
        <v>#VALUE!</v>
      </c>
      <c r="G297" s="78" t="e">
        <f t="shared" si="55"/>
        <v>#VALUE!</v>
      </c>
      <c r="H297" s="55" t="e">
        <f t="shared" si="56"/>
        <v>#VALUE!</v>
      </c>
    </row>
    <row r="298" spans="3:8" x14ac:dyDescent="0.25">
      <c r="C298" s="27">
        <v>10</v>
      </c>
      <c r="D298" s="31" t="s">
        <v>25</v>
      </c>
      <c r="E298" s="31" t="e">
        <f t="shared" si="54"/>
        <v>#VALUE!</v>
      </c>
      <c r="F298" s="31" t="e">
        <f t="shared" si="53"/>
        <v>#VALUE!</v>
      </c>
      <c r="G298" s="78" t="e">
        <f t="shared" si="55"/>
        <v>#VALUE!</v>
      </c>
      <c r="H298" s="55" t="e">
        <f t="shared" si="56"/>
        <v>#VALUE!</v>
      </c>
    </row>
    <row r="299" spans="3:8" x14ac:dyDescent="0.25">
      <c r="C299" s="27">
        <v>11</v>
      </c>
      <c r="D299" s="31" t="s">
        <v>25</v>
      </c>
      <c r="E299" s="31" t="e">
        <f t="shared" si="54"/>
        <v>#VALUE!</v>
      </c>
      <c r="F299" s="31" t="e">
        <f t="shared" si="53"/>
        <v>#VALUE!</v>
      </c>
      <c r="G299" s="78" t="e">
        <f t="shared" si="55"/>
        <v>#VALUE!</v>
      </c>
      <c r="H299" s="55" t="e">
        <f t="shared" si="56"/>
        <v>#VALUE!</v>
      </c>
    </row>
    <row r="300" spans="3:8" x14ac:dyDescent="0.25">
      <c r="C300" s="27">
        <v>12</v>
      </c>
      <c r="D300" s="31" t="s">
        <v>25</v>
      </c>
      <c r="E300" s="31" t="e">
        <f t="shared" si="54"/>
        <v>#VALUE!</v>
      </c>
      <c r="F300" s="31" t="e">
        <f t="shared" si="53"/>
        <v>#VALUE!</v>
      </c>
      <c r="G300" s="78" t="e">
        <f t="shared" si="55"/>
        <v>#VALUE!</v>
      </c>
      <c r="H300" s="55" t="e">
        <f t="shared" si="56"/>
        <v>#VALUE!</v>
      </c>
    </row>
    <row r="301" spans="3:8" x14ac:dyDescent="0.25">
      <c r="C301" s="27">
        <v>13</v>
      </c>
      <c r="D301" s="31" t="s">
        <v>25</v>
      </c>
      <c r="E301" s="31" t="e">
        <f t="shared" si="54"/>
        <v>#VALUE!</v>
      </c>
      <c r="F301" s="31" t="e">
        <f t="shared" si="53"/>
        <v>#VALUE!</v>
      </c>
      <c r="G301" s="78" t="e">
        <f t="shared" si="55"/>
        <v>#VALUE!</v>
      </c>
      <c r="H301" s="55" t="e">
        <f t="shared" si="56"/>
        <v>#VALUE!</v>
      </c>
    </row>
    <row r="302" spans="3:8" x14ac:dyDescent="0.25">
      <c r="C302" s="27">
        <v>14</v>
      </c>
      <c r="D302" s="31" t="s">
        <v>25</v>
      </c>
      <c r="E302" s="31" t="e">
        <f t="shared" si="54"/>
        <v>#VALUE!</v>
      </c>
      <c r="F302" s="31" t="e">
        <f t="shared" si="53"/>
        <v>#VALUE!</v>
      </c>
      <c r="G302" s="78" t="e">
        <f t="shared" si="55"/>
        <v>#VALUE!</v>
      </c>
      <c r="H302" s="55" t="e">
        <f t="shared" si="56"/>
        <v>#VALUE!</v>
      </c>
    </row>
    <row r="303" spans="3:8" x14ac:dyDescent="0.25">
      <c r="C303" s="27">
        <v>15</v>
      </c>
      <c r="D303" s="31" t="s">
        <v>25</v>
      </c>
      <c r="E303" s="31" t="e">
        <f t="shared" si="54"/>
        <v>#VALUE!</v>
      </c>
      <c r="F303" s="31" t="e">
        <f t="shared" si="53"/>
        <v>#VALUE!</v>
      </c>
      <c r="G303" s="78" t="e">
        <f t="shared" si="55"/>
        <v>#VALUE!</v>
      </c>
      <c r="H303" s="55" t="e">
        <f t="shared" si="56"/>
        <v>#VALUE!</v>
      </c>
    </row>
    <row r="304" spans="3:8" x14ac:dyDescent="0.25">
      <c r="C304" s="27">
        <v>16</v>
      </c>
      <c r="D304" s="28" t="s">
        <v>25</v>
      </c>
      <c r="E304" s="31" t="e">
        <f t="shared" si="54"/>
        <v>#VALUE!</v>
      </c>
      <c r="F304" s="31" t="e">
        <f t="shared" si="53"/>
        <v>#VALUE!</v>
      </c>
      <c r="G304" s="78" t="e">
        <f t="shared" si="55"/>
        <v>#VALUE!</v>
      </c>
      <c r="H304" s="55" t="e">
        <f t="shared" si="56"/>
        <v>#VALUE!</v>
      </c>
    </row>
    <row r="305" spans="3:8" x14ac:dyDescent="0.25">
      <c r="C305" s="27">
        <v>17</v>
      </c>
      <c r="D305" s="28" t="s">
        <v>25</v>
      </c>
      <c r="E305" s="31" t="e">
        <f t="shared" si="54"/>
        <v>#VALUE!</v>
      </c>
      <c r="F305" s="31" t="e">
        <f t="shared" si="53"/>
        <v>#VALUE!</v>
      </c>
      <c r="G305" s="78" t="e">
        <f t="shared" si="55"/>
        <v>#VALUE!</v>
      </c>
      <c r="H305" s="55" t="e">
        <f t="shared" si="56"/>
        <v>#VALUE!</v>
      </c>
    </row>
    <row r="306" spans="3:8" x14ac:dyDescent="0.25">
      <c r="C306" s="27">
        <v>18</v>
      </c>
      <c r="D306" s="28" t="s">
        <v>25</v>
      </c>
      <c r="E306" s="31" t="e">
        <f t="shared" si="54"/>
        <v>#VALUE!</v>
      </c>
      <c r="F306" s="31" t="e">
        <f t="shared" si="53"/>
        <v>#VALUE!</v>
      </c>
      <c r="G306" s="78" t="s">
        <v>25</v>
      </c>
      <c r="H306" s="55" t="e">
        <f t="shared" si="56"/>
        <v>#VALUE!</v>
      </c>
    </row>
    <row r="307" spans="3:8" x14ac:dyDescent="0.25">
      <c r="C307" s="27">
        <v>19</v>
      </c>
      <c r="D307" s="28" t="s">
        <v>25</v>
      </c>
      <c r="E307" s="31" t="s">
        <v>25</v>
      </c>
      <c r="F307" s="31" t="s">
        <v>25</v>
      </c>
      <c r="G307" s="78" t="s">
        <v>25</v>
      </c>
      <c r="H307" s="55" t="e">
        <f t="shared" si="56"/>
        <v>#VALUE!</v>
      </c>
    </row>
    <row r="308" spans="3:8" x14ac:dyDescent="0.25">
      <c r="C308" s="27">
        <v>20</v>
      </c>
      <c r="D308" s="28" t="s">
        <v>25</v>
      </c>
      <c r="E308" s="31" t="s">
        <v>25</v>
      </c>
      <c r="F308" s="31" t="s">
        <v>25</v>
      </c>
      <c r="G308" s="78" t="s">
        <v>25</v>
      </c>
      <c r="H308" s="55" t="e">
        <f t="shared" si="56"/>
        <v>#VALUE!</v>
      </c>
    </row>
    <row r="309" spans="3:8" x14ac:dyDescent="0.25">
      <c r="C309" s="27">
        <v>21</v>
      </c>
      <c r="D309" s="28" t="s">
        <v>25</v>
      </c>
      <c r="E309" s="31" t="s">
        <v>25</v>
      </c>
      <c r="F309" s="31" t="s">
        <v>25</v>
      </c>
      <c r="G309" s="78" t="s">
        <v>25</v>
      </c>
      <c r="H309" s="55" t="e">
        <f t="shared" si="56"/>
        <v>#VALUE!</v>
      </c>
    </row>
    <row r="310" spans="3:8" x14ac:dyDescent="0.25">
      <c r="C310" s="27">
        <v>22</v>
      </c>
      <c r="D310" s="28" t="s">
        <v>25</v>
      </c>
      <c r="E310" s="31" t="s">
        <v>25</v>
      </c>
      <c r="F310" s="31" t="s">
        <v>25</v>
      </c>
      <c r="G310" s="78" t="s">
        <v>25</v>
      </c>
      <c r="H310" s="55" t="e">
        <f t="shared" si="56"/>
        <v>#VALUE!</v>
      </c>
    </row>
    <row r="311" spans="3:8" x14ac:dyDescent="0.25">
      <c r="C311" s="27">
        <v>23</v>
      </c>
      <c r="D311" s="28" t="s">
        <v>25</v>
      </c>
      <c r="E311" s="31" t="s">
        <v>25</v>
      </c>
      <c r="F311" s="31" t="s">
        <v>25</v>
      </c>
      <c r="G311" s="78" t="s">
        <v>25</v>
      </c>
      <c r="H311" s="55" t="e">
        <f t="shared" si="56"/>
        <v>#VALUE!</v>
      </c>
    </row>
    <row r="312" spans="3:8" x14ac:dyDescent="0.25">
      <c r="C312" s="27">
        <v>24</v>
      </c>
      <c r="D312" s="28" t="s">
        <v>25</v>
      </c>
      <c r="E312" s="31" t="s">
        <v>25</v>
      </c>
      <c r="F312" s="31" t="s">
        <v>25</v>
      </c>
      <c r="G312" s="78" t="s">
        <v>25</v>
      </c>
      <c r="H312" s="55" t="e">
        <f t="shared" si="56"/>
        <v>#VALUE!</v>
      </c>
    </row>
    <row r="313" spans="3:8" x14ac:dyDescent="0.25">
      <c r="C313" s="27">
        <v>25</v>
      </c>
      <c r="D313" s="28" t="s">
        <v>25</v>
      </c>
      <c r="E313" s="31" t="s">
        <v>25</v>
      </c>
      <c r="F313" s="31" t="s">
        <v>25</v>
      </c>
      <c r="G313" s="78" t="s">
        <v>25</v>
      </c>
      <c r="H313" s="55" t="e">
        <f t="shared" si="56"/>
        <v>#VALUE!</v>
      </c>
    </row>
    <row r="314" spans="3:8" x14ac:dyDescent="0.25">
      <c r="C314" s="27">
        <v>26</v>
      </c>
      <c r="D314" s="28" t="s">
        <v>25</v>
      </c>
      <c r="E314" s="31" t="s">
        <v>25</v>
      </c>
      <c r="F314" s="31" t="s">
        <v>25</v>
      </c>
      <c r="G314" s="78" t="s">
        <v>25</v>
      </c>
      <c r="H314" s="55" t="e">
        <f t="shared" si="56"/>
        <v>#VALUE!</v>
      </c>
    </row>
    <row r="315" spans="3:8" x14ac:dyDescent="0.25">
      <c r="C315" s="27">
        <v>27</v>
      </c>
      <c r="D315" s="28" t="s">
        <v>25</v>
      </c>
      <c r="E315" s="31" t="s">
        <v>25</v>
      </c>
      <c r="F315" s="31" t="s">
        <v>25</v>
      </c>
      <c r="G315" s="78" t="s">
        <v>25</v>
      </c>
      <c r="H315" s="55" t="e">
        <f t="shared" si="56"/>
        <v>#VALUE!</v>
      </c>
    </row>
    <row r="316" spans="3:8" x14ac:dyDescent="0.25">
      <c r="C316" s="27">
        <v>28</v>
      </c>
      <c r="D316" s="28" t="s">
        <v>25</v>
      </c>
      <c r="E316" s="31" t="s">
        <v>25</v>
      </c>
      <c r="F316" s="31" t="s">
        <v>25</v>
      </c>
      <c r="G316" s="78" t="s">
        <v>25</v>
      </c>
      <c r="H316" s="55" t="e">
        <f t="shared" si="56"/>
        <v>#VALUE!</v>
      </c>
    </row>
    <row r="317" spans="3:8" x14ac:dyDescent="0.25">
      <c r="C317" s="27">
        <v>29</v>
      </c>
      <c r="D317" s="28" t="s">
        <v>25</v>
      </c>
      <c r="E317" s="31" t="s">
        <v>25</v>
      </c>
      <c r="F317" s="31" t="s">
        <v>25</v>
      </c>
      <c r="G317" s="78" t="s">
        <v>25</v>
      </c>
      <c r="H317" s="55" t="e">
        <f t="shared" si="56"/>
        <v>#VALUE!</v>
      </c>
    </row>
    <row r="318" spans="3:8" x14ac:dyDescent="0.25">
      <c r="C318" s="27">
        <v>30</v>
      </c>
      <c r="D318" s="44">
        <f>$G$241</f>
        <v>1.803223507666631</v>
      </c>
      <c r="E318" s="31">
        <f t="shared" ref="E318:E340" si="57">(EXP(((D318)^2)-1))+(10*SIN(2*D318))-(5)</f>
        <v>2.0144865484577501E-2</v>
      </c>
      <c r="F318" s="31">
        <f t="shared" ref="F318:F340" si="58">20*COS(2*D318)+((2*D318)*(EXP(D318^2)-1))</f>
        <v>71.677646789830362</v>
      </c>
      <c r="G318" s="78">
        <f t="shared" ref="G318:G340" si="59">D318-(E318/F318)</f>
        <v>1.8029424595799988</v>
      </c>
      <c r="H318" s="55" t="e">
        <f t="shared" si="56"/>
        <v>#VALUE!</v>
      </c>
    </row>
    <row r="319" spans="3:8" x14ac:dyDescent="0.25">
      <c r="C319" s="27">
        <v>31</v>
      </c>
      <c r="D319" s="44">
        <f>$G$242</f>
        <v>1.8029424595799988</v>
      </c>
      <c r="E319" s="31">
        <f t="shared" si="57"/>
        <v>1.554353637792083E-2</v>
      </c>
      <c r="F319" s="31">
        <f t="shared" si="58"/>
        <v>71.564294417783273</v>
      </c>
      <c r="G319" s="78">
        <f t="shared" si="59"/>
        <v>1.8027252627711099</v>
      </c>
      <c r="H319" s="55">
        <f t="shared" si="56"/>
        <v>1.2048247915215056E-4</v>
      </c>
    </row>
    <row r="320" spans="3:8" x14ac:dyDescent="0.25">
      <c r="C320" s="27">
        <v>32</v>
      </c>
      <c r="D320" s="44">
        <f>$G$243</f>
        <v>1.8027252627711099</v>
      </c>
      <c r="E320" s="31">
        <f t="shared" si="57"/>
        <v>1.1996259019471545E-2</v>
      </c>
      <c r="F320" s="31">
        <f t="shared" si="58"/>
        <v>71.476794113042629</v>
      </c>
      <c r="G320" s="78">
        <f t="shared" si="59"/>
        <v>1.8025574284527366</v>
      </c>
      <c r="H320" s="55">
        <f t="shared" si="56"/>
        <v>9.3108999316249071E-5</v>
      </c>
    </row>
    <row r="321" spans="3:8" x14ac:dyDescent="0.25">
      <c r="C321" s="27">
        <v>33</v>
      </c>
      <c r="D321" s="44">
        <f>$G$244</f>
        <v>1.8025574284527366</v>
      </c>
      <c r="E321" s="31">
        <f t="shared" si="57"/>
        <v>9.2603500856771603E-3</v>
      </c>
      <c r="F321" s="31">
        <f t="shared" si="58"/>
        <v>71.409239459834779</v>
      </c>
      <c r="G321" s="78">
        <f t="shared" si="59"/>
        <v>1.8024277484539615</v>
      </c>
      <c r="H321" s="55">
        <f t="shared" si="56"/>
        <v>7.1947404763572507E-5</v>
      </c>
    </row>
    <row r="322" spans="3:8" x14ac:dyDescent="0.25">
      <c r="C322" s="27">
        <v>34</v>
      </c>
      <c r="D322" s="44">
        <f>$G$245</f>
        <v>1.8024277484539615</v>
      </c>
      <c r="E322" s="31">
        <f t="shared" si="57"/>
        <v>7.1494920326751199E-3</v>
      </c>
      <c r="F322" s="31">
        <f t="shared" si="58"/>
        <v>71.35707765352015</v>
      </c>
      <c r="G322" s="78">
        <f t="shared" si="59"/>
        <v>1.8023275552808695</v>
      </c>
      <c r="H322" s="55">
        <f t="shared" si="56"/>
        <v>5.5590989994236669E-5</v>
      </c>
    </row>
    <row r="323" spans="3:8" x14ac:dyDescent="0.25">
      <c r="C323" s="27">
        <v>35</v>
      </c>
      <c r="D323" s="44">
        <f>$G$246</f>
        <v>1.8023275552808695</v>
      </c>
      <c r="E323" s="31">
        <f t="shared" si="57"/>
        <v>5.5204461518805203E-3</v>
      </c>
      <c r="F323" s="31">
        <f t="shared" si="58"/>
        <v>71.316797610509269</v>
      </c>
      <c r="G323" s="78">
        <f t="shared" si="59"/>
        <v>1.8022501479050921</v>
      </c>
      <c r="H323" s="55">
        <f t="shared" si="56"/>
        <v>4.2950406117272705E-5</v>
      </c>
    </row>
    <row r="324" spans="3:8" x14ac:dyDescent="0.25">
      <c r="C324" s="27">
        <v>36</v>
      </c>
      <c r="D324" s="44">
        <f>$G$247</f>
        <v>1.8022501479050921</v>
      </c>
      <c r="E324" s="31">
        <f t="shared" si="57"/>
        <v>4.2629748124305422E-3</v>
      </c>
      <c r="F324" s="31">
        <f t="shared" si="58"/>
        <v>71.285690611150073</v>
      </c>
      <c r="G324" s="78">
        <f t="shared" si="59"/>
        <v>1.8021903466353577</v>
      </c>
      <c r="H324" s="55">
        <f t="shared" si="56"/>
        <v>3.3182549138618653E-5</v>
      </c>
    </row>
    <row r="325" spans="3:8" x14ac:dyDescent="0.25">
      <c r="C325" s="27">
        <v>37</v>
      </c>
      <c r="D325" s="44">
        <f>$G$248</f>
        <v>1.8021903466353577</v>
      </c>
      <c r="E325" s="31">
        <f t="shared" si="57"/>
        <v>3.2921678232282758E-3</v>
      </c>
      <c r="F325" s="31">
        <f t="shared" si="58"/>
        <v>71.261666341387425</v>
      </c>
      <c r="G325" s="78">
        <f t="shared" si="59"/>
        <v>1.8021441483355951</v>
      </c>
      <c r="H325" s="55">
        <f t="shared" si="56"/>
        <v>2.5635185623341094E-5</v>
      </c>
    </row>
    <row r="326" spans="3:8" x14ac:dyDescent="0.25">
      <c r="C326" s="27">
        <v>38</v>
      </c>
      <c r="D326" s="44">
        <f>$G$249</f>
        <v>1.8021441483355951</v>
      </c>
      <c r="E326" s="31">
        <f t="shared" si="57"/>
        <v>2.5425811598474013E-3</v>
      </c>
      <c r="F326" s="31">
        <f t="shared" si="58"/>
        <v>71.243111351176779</v>
      </c>
      <c r="G326" s="78">
        <f t="shared" si="59"/>
        <v>1.8021084595354904</v>
      </c>
      <c r="H326" s="55">
        <f t="shared" si="56"/>
        <v>1.9803913530230869E-5</v>
      </c>
    </row>
    <row r="327" spans="3:8" x14ac:dyDescent="0.25">
      <c r="C327" s="27">
        <v>39</v>
      </c>
      <c r="D327" s="44">
        <f>$G$250</f>
        <v>1.8021084595354904</v>
      </c>
      <c r="E327" s="31">
        <f t="shared" si="57"/>
        <v>1.9637489576815881E-3</v>
      </c>
      <c r="F327" s="31">
        <f t="shared" si="58"/>
        <v>71.228780053127068</v>
      </c>
      <c r="G327" s="78">
        <f t="shared" si="59"/>
        <v>1.8020808899357272</v>
      </c>
      <c r="H327" s="55">
        <f t="shared" si="56"/>
        <v>1.529875818399939E-5</v>
      </c>
    </row>
    <row r="328" spans="3:8" x14ac:dyDescent="0.25">
      <c r="C328" s="27">
        <v>40</v>
      </c>
      <c r="D328" s="44">
        <f>$G$251</f>
        <v>1.8020808899357272</v>
      </c>
      <c r="E328" s="31">
        <f t="shared" si="57"/>
        <v>1.5167403455738082E-3</v>
      </c>
      <c r="F328" s="31">
        <f t="shared" si="58"/>
        <v>71.217710722747711</v>
      </c>
      <c r="G328" s="78">
        <f t="shared" si="59"/>
        <v>1.8020595927003882</v>
      </c>
      <c r="H328" s="55">
        <f t="shared" si="56"/>
        <v>1.1818274725944729E-5</v>
      </c>
    </row>
    <row r="329" spans="3:8" x14ac:dyDescent="0.25">
      <c r="C329" s="27">
        <v>41</v>
      </c>
      <c r="D329" s="44">
        <f>$G$252</f>
        <v>1.8020595927003882</v>
      </c>
      <c r="E329" s="31">
        <f t="shared" si="57"/>
        <v>1.1715138511991796E-3</v>
      </c>
      <c r="F329" s="31">
        <f t="shared" si="58"/>
        <v>71.209160731139008</v>
      </c>
      <c r="G329" s="78">
        <f t="shared" si="59"/>
        <v>1.802043140970875</v>
      </c>
      <c r="H329" s="52">
        <f t="shared" si="56"/>
        <v>9.1294870467315267E-6</v>
      </c>
    </row>
    <row r="330" spans="3:8" x14ac:dyDescent="0.25">
      <c r="C330" s="27">
        <v>42</v>
      </c>
      <c r="D330" s="44">
        <f>$G$253</f>
        <v>1.802043140970875</v>
      </c>
      <c r="E330" s="31">
        <f t="shared" si="57"/>
        <v>9.0488221167639438E-4</v>
      </c>
      <c r="F330" s="31">
        <f t="shared" si="58"/>
        <v>71.202556586020975</v>
      </c>
      <c r="G330" s="78">
        <f t="shared" si="59"/>
        <v>1.8020304324073759</v>
      </c>
      <c r="H330" s="52">
        <f t="shared" si="56"/>
        <v>7.05235786841345E-6</v>
      </c>
    </row>
    <row r="331" spans="3:8" x14ac:dyDescent="0.25">
      <c r="C331" s="27">
        <v>43</v>
      </c>
      <c r="D331" s="44">
        <f>$G$254</f>
        <v>1.8020304324073759</v>
      </c>
      <c r="E331" s="31">
        <f t="shared" si="57"/>
        <v>6.9894530239533736E-4</v>
      </c>
      <c r="F331" s="31">
        <f t="shared" si="58"/>
        <v>71.197455382966027</v>
      </c>
      <c r="G331" s="78">
        <f t="shared" si="59"/>
        <v>1.8020206154090206</v>
      </c>
      <c r="H331" s="52">
        <f t="shared" si="56"/>
        <v>5.4477725012654295E-6</v>
      </c>
    </row>
    <row r="332" spans="3:8" x14ac:dyDescent="0.25">
      <c r="C332" s="27">
        <v>44</v>
      </c>
      <c r="D332" s="44">
        <f>$G$255</f>
        <v>1.8020206154090206</v>
      </c>
      <c r="E332" s="31">
        <f t="shared" si="57"/>
        <v>5.398826414566571E-4</v>
      </c>
      <c r="F332" s="31">
        <f t="shared" si="58"/>
        <v>71.19351505344784</v>
      </c>
      <c r="G332" s="78">
        <f t="shared" si="59"/>
        <v>1.8020130320969583</v>
      </c>
      <c r="H332" s="52">
        <f t="shared" si="56"/>
        <v>4.2082448501904592E-6</v>
      </c>
    </row>
    <row r="333" spans="3:8" x14ac:dyDescent="0.25">
      <c r="C333" s="27">
        <v>45</v>
      </c>
      <c r="D333" s="44">
        <f>$G$256</f>
        <v>1.8020130320969583</v>
      </c>
      <c r="E333" s="31">
        <f t="shared" si="57"/>
        <v>4.1702244182140191E-4</v>
      </c>
      <c r="F333" s="31">
        <f t="shared" si="58"/>
        <v>71.190471397858843</v>
      </c>
      <c r="G333" s="78">
        <f t="shared" si="59"/>
        <v>1.802007174256244</v>
      </c>
      <c r="H333" s="52">
        <f t="shared" si="56"/>
        <v>3.250731072528458E-6</v>
      </c>
    </row>
    <row r="334" spans="3:8" x14ac:dyDescent="0.25">
      <c r="C334" s="27">
        <v>46</v>
      </c>
      <c r="D334" s="44">
        <f>$G$257</f>
        <v>1.802007174256244</v>
      </c>
      <c r="E334" s="31">
        <f t="shared" si="57"/>
        <v>3.2212356298266798E-4</v>
      </c>
      <c r="F334" s="31">
        <f t="shared" si="58"/>
        <v>71.188120353535965</v>
      </c>
      <c r="G334" s="78">
        <f t="shared" si="59"/>
        <v>1.8020026492939134</v>
      </c>
      <c r="H334" s="52">
        <f t="shared" si="56"/>
        <v>2.5110741831499939E-6</v>
      </c>
    </row>
    <row r="335" spans="3:8" x14ac:dyDescent="0.25">
      <c r="C335" s="27">
        <v>47</v>
      </c>
      <c r="D335" s="44">
        <f>$G$258</f>
        <v>1.8020026492939134</v>
      </c>
      <c r="E335" s="31">
        <f t="shared" si="57"/>
        <v>2.4882148762372935E-4</v>
      </c>
      <c r="F335" s="31">
        <f t="shared" si="58"/>
        <v>71.186304302970044</v>
      </c>
      <c r="G335" s="78">
        <f t="shared" si="59"/>
        <v>1.8019991539377482</v>
      </c>
      <c r="H335" s="52">
        <f t="shared" si="56"/>
        <v>1.9397102143665525E-6</v>
      </c>
    </row>
    <row r="336" spans="3:8" x14ac:dyDescent="0.25">
      <c r="C336" s="27">
        <v>48</v>
      </c>
      <c r="D336" s="44">
        <f>$G$259</f>
        <v>1.8019991539377482</v>
      </c>
      <c r="E336" s="31">
        <f t="shared" si="57"/>
        <v>1.9220074346293359E-4</v>
      </c>
      <c r="F336" s="31">
        <f t="shared" si="58"/>
        <v>71.184901500714062</v>
      </c>
      <c r="G336" s="78">
        <f t="shared" si="59"/>
        <v>1.8019964539165441</v>
      </c>
      <c r="H336" s="52">
        <f t="shared" si="56"/>
        <v>1.498349898693376E-6</v>
      </c>
    </row>
    <row r="337" spans="3:8" x14ac:dyDescent="0.25">
      <c r="C337" s="27">
        <v>49</v>
      </c>
      <c r="D337" s="44">
        <f>$G$260</f>
        <v>1.8019964539165441</v>
      </c>
      <c r="E337" s="31">
        <f t="shared" si="57"/>
        <v>1.4846484499742019E-4</v>
      </c>
      <c r="F337" s="31">
        <f t="shared" si="58"/>
        <v>71.183817908052816</v>
      </c>
      <c r="G337" s="78">
        <f t="shared" si="59"/>
        <v>1.8019943682621165</v>
      </c>
      <c r="H337" s="52">
        <f t="shared" si="56"/>
        <v>1.1574145093581344E-6</v>
      </c>
    </row>
    <row r="338" spans="3:8" x14ac:dyDescent="0.25">
      <c r="C338" s="27">
        <v>50</v>
      </c>
      <c r="D338" s="44">
        <f>$G$261</f>
        <v>1.8019943682621165</v>
      </c>
      <c r="E338" s="31">
        <f t="shared" si="57"/>
        <v>1.1468147365789605E-4</v>
      </c>
      <c r="F338" s="31">
        <f t="shared" si="58"/>
        <v>71.182980886792592</v>
      </c>
      <c r="G338" s="79">
        <f t="shared" si="59"/>
        <v>1.8019927571821612</v>
      </c>
      <c r="H338" s="52">
        <f t="shared" si="56"/>
        <v>8.9405462302794465E-7</v>
      </c>
    </row>
    <row r="339" spans="3:8" x14ac:dyDescent="0.25">
      <c r="C339" s="27">
        <v>51</v>
      </c>
      <c r="D339" s="44">
        <f>$G$262</f>
        <v>1.8019927571821612</v>
      </c>
      <c r="E339" s="31">
        <f t="shared" si="57"/>
        <v>8.8585721607969958E-5</v>
      </c>
      <c r="F339" s="31">
        <f t="shared" si="58"/>
        <v>71.18233432867595</v>
      </c>
      <c r="G339" s="78">
        <f t="shared" si="59"/>
        <v>1.8019915126919033</v>
      </c>
      <c r="H339" s="52">
        <f t="shared" si="56"/>
        <v>6.9061937816655865E-7</v>
      </c>
    </row>
    <row r="340" spans="3:8" x14ac:dyDescent="0.25">
      <c r="C340" s="27">
        <v>52</v>
      </c>
      <c r="D340" s="44">
        <f>$G$263</f>
        <v>1.8019915126919033</v>
      </c>
      <c r="E340" s="31">
        <f t="shared" si="57"/>
        <v>6.8428154586186452E-5</v>
      </c>
      <c r="F340" s="31">
        <f t="shared" si="58"/>
        <v>71.18183489347939</v>
      </c>
      <c r="G340" s="78">
        <f t="shared" si="59"/>
        <v>1.8019905513770582</v>
      </c>
      <c r="H340" s="52">
        <f t="shared" si="56"/>
        <v>5.3347385441384937E-7</v>
      </c>
    </row>
    <row r="341" spans="3:8" ht="15.75" thickBot="1" x14ac:dyDescent="0.3">
      <c r="C341" s="88" t="s">
        <v>100</v>
      </c>
      <c r="D341" s="89"/>
      <c r="E341" s="89"/>
      <c r="F341" s="89"/>
      <c r="G341" s="89"/>
      <c r="H341" s="89"/>
    </row>
    <row r="342" spans="3:8" ht="15.75" thickTop="1" x14ac:dyDescent="0.25"/>
  </sheetData>
  <mergeCells count="40">
    <mergeCell ref="C193:J193"/>
    <mergeCell ref="C194:J194"/>
    <mergeCell ref="C205:J205"/>
    <mergeCell ref="C210:H210"/>
    <mergeCell ref="C211:H211"/>
    <mergeCell ref="C209:H209"/>
    <mergeCell ref="C162:J162"/>
    <mergeCell ref="C175:J175"/>
    <mergeCell ref="C179:J179"/>
    <mergeCell ref="C180:J180"/>
    <mergeCell ref="C189:J189"/>
    <mergeCell ref="A77:B77"/>
    <mergeCell ref="C48:J48"/>
    <mergeCell ref="C51:J51"/>
    <mergeCell ref="C52:J52"/>
    <mergeCell ref="C73:J73"/>
    <mergeCell ref="C265:H265"/>
    <mergeCell ref="C5:J5"/>
    <mergeCell ref="C6:J6"/>
    <mergeCell ref="C23:J23"/>
    <mergeCell ref="C26:J26"/>
    <mergeCell ref="C27:J27"/>
    <mergeCell ref="C80:J80"/>
    <mergeCell ref="C101:J101"/>
    <mergeCell ref="C79:J79"/>
    <mergeCell ref="C117:J117"/>
    <mergeCell ref="C122:J122"/>
    <mergeCell ref="C123:J123"/>
    <mergeCell ref="C155:J155"/>
    <mergeCell ref="C105:J105"/>
    <mergeCell ref="C106:J106"/>
    <mergeCell ref="C161:J161"/>
    <mergeCell ref="C286:H286"/>
    <mergeCell ref="C287:H287"/>
    <mergeCell ref="C341:H341"/>
    <mergeCell ref="C269:H269"/>
    <mergeCell ref="C270:H270"/>
    <mergeCell ref="C271:H271"/>
    <mergeCell ref="C281:H281"/>
    <mergeCell ref="C285:H28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BB78-9F0D-420C-9DA7-FA8FED96FCBD}">
  <dimension ref="A1:W38"/>
  <sheetViews>
    <sheetView zoomScale="160" zoomScaleNormal="160" workbookViewId="0">
      <selection activeCell="B4" sqref="B3:G4"/>
    </sheetView>
  </sheetViews>
  <sheetFormatPr defaultRowHeight="15" x14ac:dyDescent="0.25"/>
  <cols>
    <col min="1" max="1" width="15.28515625" customWidth="1"/>
    <col min="15" max="15" width="11.42578125" customWidth="1"/>
    <col min="22" max="22" width="12.28515625" customWidth="1"/>
  </cols>
  <sheetData>
    <row r="1" spans="1:22" ht="15.75" thickBot="1" x14ac:dyDescent="0.3">
      <c r="O1" s="112" t="s">
        <v>21</v>
      </c>
      <c r="P1" s="113"/>
      <c r="Q1" s="113"/>
      <c r="R1" s="113"/>
      <c r="S1" s="113"/>
      <c r="T1" s="113"/>
      <c r="U1" s="113"/>
      <c r="V1" s="114"/>
    </row>
    <row r="2" spans="1:22" x14ac:dyDescent="0.25">
      <c r="A2" s="1" t="s">
        <v>0</v>
      </c>
      <c r="B2" t="s">
        <v>7</v>
      </c>
      <c r="E2" t="s">
        <v>11</v>
      </c>
      <c r="O2" s="1" t="s">
        <v>0</v>
      </c>
      <c r="P2" t="s">
        <v>7</v>
      </c>
      <c r="S2" t="s">
        <v>11</v>
      </c>
    </row>
    <row r="3" spans="1:22" ht="15.75" thickBot="1" x14ac:dyDescent="0.3">
      <c r="J3" s="6" t="s">
        <v>18</v>
      </c>
      <c r="K3" s="19" t="s">
        <v>19</v>
      </c>
    </row>
    <row r="4" spans="1:22" x14ac:dyDescent="0.25">
      <c r="B4" s="3" t="s">
        <v>1</v>
      </c>
      <c r="C4" s="3" t="s">
        <v>2</v>
      </c>
      <c r="D4" s="3" t="s">
        <v>3</v>
      </c>
      <c r="E4" s="5" t="s">
        <v>4</v>
      </c>
      <c r="F4" s="5" t="s">
        <v>5</v>
      </c>
      <c r="G4" s="5" t="s">
        <v>6</v>
      </c>
      <c r="P4" s="9" t="s">
        <v>1</v>
      </c>
      <c r="Q4" s="10" t="s">
        <v>2</v>
      </c>
      <c r="R4" s="10" t="s">
        <v>3</v>
      </c>
      <c r="S4" s="10" t="s">
        <v>4</v>
      </c>
      <c r="T4" s="10" t="s">
        <v>5</v>
      </c>
      <c r="U4" s="11" t="s">
        <v>6</v>
      </c>
    </row>
    <row r="5" spans="1:22" ht="21" x14ac:dyDescent="0.25">
      <c r="B5">
        <v>0</v>
      </c>
      <c r="C5">
        <v>1</v>
      </c>
      <c r="D5">
        <f>(B5+C5)/2</f>
        <v>0.5</v>
      </c>
      <c r="E5" s="6">
        <f>(8*(B5)^3)-(11*(B5)^2)-(45*(B5))+(18)</f>
        <v>18</v>
      </c>
      <c r="F5" s="125">
        <f t="shared" ref="F5:G7" si="0">(8*(C5)^3)-(11*(C5)^2)-(45*(C5))+(18)</f>
        <v>-30</v>
      </c>
      <c r="G5" s="125">
        <f t="shared" si="0"/>
        <v>-6.25</v>
      </c>
      <c r="P5" s="16">
        <v>0</v>
      </c>
      <c r="Q5" s="16">
        <v>1</v>
      </c>
      <c r="R5" s="16">
        <f>(P5+Q5)/2</f>
        <v>0.5</v>
      </c>
      <c r="S5" s="8" t="s">
        <v>23</v>
      </c>
      <c r="T5" s="15" t="s">
        <v>22</v>
      </c>
      <c r="U5" s="15" t="s">
        <v>22</v>
      </c>
    </row>
    <row r="6" spans="1:22" ht="21" x14ac:dyDescent="0.25">
      <c r="B6">
        <v>0</v>
      </c>
      <c r="C6">
        <f>$D$5</f>
        <v>0.5</v>
      </c>
      <c r="D6">
        <f>(B6+C6)/2</f>
        <v>0.25</v>
      </c>
      <c r="E6" s="6">
        <f>(8*(B6)^3)-(11*(B6)^2)-(45*(B6))+(18)</f>
        <v>18</v>
      </c>
      <c r="F6" s="125">
        <f t="shared" si="0"/>
        <v>-6.25</v>
      </c>
      <c r="G6" s="126">
        <f t="shared" si="0"/>
        <v>6.1875</v>
      </c>
      <c r="P6" s="16">
        <v>0</v>
      </c>
      <c r="Q6" s="16">
        <v>0.5</v>
      </c>
      <c r="R6" s="16">
        <f>(P6+Q6)/2</f>
        <v>0.25</v>
      </c>
      <c r="S6" s="8" t="s">
        <v>23</v>
      </c>
      <c r="T6" s="15" t="s">
        <v>22</v>
      </c>
      <c r="U6" s="8" t="s">
        <v>23</v>
      </c>
    </row>
    <row r="7" spans="1:22" ht="21" x14ac:dyDescent="0.25">
      <c r="B7">
        <f>$D$6</f>
        <v>0.25</v>
      </c>
      <c r="C7">
        <f>$D$5</f>
        <v>0.5</v>
      </c>
      <c r="D7">
        <f>(B7+C7)/2</f>
        <v>0.375</v>
      </c>
      <c r="E7" s="6">
        <f>(8*(B7)^3)-(11*(B7)^2)-(45*(B7))+(18)</f>
        <v>6.1875</v>
      </c>
      <c r="F7" s="125">
        <f t="shared" si="0"/>
        <v>-6.25</v>
      </c>
      <c r="G7" s="126">
        <f t="shared" si="0"/>
        <v>0</v>
      </c>
      <c r="J7" t="s">
        <v>8</v>
      </c>
      <c r="P7" s="16">
        <v>0.25</v>
      </c>
      <c r="Q7" s="16">
        <v>0.5</v>
      </c>
      <c r="R7" s="17">
        <f>(P7+Q7)/2</f>
        <v>0.375</v>
      </c>
      <c r="S7" s="8" t="s">
        <v>23</v>
      </c>
      <c r="T7" s="15" t="s">
        <v>22</v>
      </c>
      <c r="U7" s="18">
        <f>8*(R7)^3-11*(R7)^2-45*(R7)+18</f>
        <v>0</v>
      </c>
    </row>
    <row r="8" spans="1:22" x14ac:dyDescent="0.25">
      <c r="J8" t="s">
        <v>9</v>
      </c>
    </row>
    <row r="9" spans="1:22" x14ac:dyDescent="0.25">
      <c r="G9" s="1" t="s">
        <v>20</v>
      </c>
      <c r="U9" s="1" t="s">
        <v>20</v>
      </c>
    </row>
    <row r="13" spans="1:22" x14ac:dyDescent="0.25">
      <c r="A13" s="1" t="s">
        <v>24</v>
      </c>
      <c r="B13" t="s">
        <v>13</v>
      </c>
      <c r="O13" s="1" t="s">
        <v>24</v>
      </c>
      <c r="P13" t="s">
        <v>10</v>
      </c>
      <c r="S13" t="s">
        <v>12</v>
      </c>
    </row>
    <row r="14" spans="1:22" ht="15.75" thickBot="1" x14ac:dyDescent="0.3">
      <c r="B14" t="s">
        <v>10</v>
      </c>
      <c r="E14" t="s">
        <v>12</v>
      </c>
    </row>
    <row r="15" spans="1:22" x14ac:dyDescent="0.25">
      <c r="P15" s="9" t="s">
        <v>1</v>
      </c>
      <c r="Q15" s="10" t="s">
        <v>2</v>
      </c>
      <c r="R15" s="10" t="s">
        <v>3</v>
      </c>
      <c r="S15" s="10" t="s">
        <v>4</v>
      </c>
      <c r="T15" s="10" t="s">
        <v>5</v>
      </c>
      <c r="U15" s="11" t="s">
        <v>6</v>
      </c>
      <c r="V15" s="12" t="s">
        <v>17</v>
      </c>
    </row>
    <row r="16" spans="1:22" ht="21" x14ac:dyDescent="0.25">
      <c r="B16" s="3" t="s">
        <v>1</v>
      </c>
      <c r="C16" s="3" t="s">
        <v>2</v>
      </c>
      <c r="D16" s="3" t="s">
        <v>3</v>
      </c>
      <c r="E16" s="5" t="s">
        <v>4</v>
      </c>
      <c r="F16" s="5" t="s">
        <v>5</v>
      </c>
      <c r="G16" s="5" t="s">
        <v>6</v>
      </c>
      <c r="P16" s="13">
        <v>0</v>
      </c>
      <c r="Q16" s="13">
        <v>0.5</v>
      </c>
      <c r="R16" s="14">
        <f t="shared" ref="R16:R21" si="1">(P16+Q16)/2</f>
        <v>0.25</v>
      </c>
      <c r="S16" s="15" t="s">
        <v>22</v>
      </c>
      <c r="T16" s="8" t="s">
        <v>23</v>
      </c>
      <c r="U16" s="15" t="s">
        <v>22</v>
      </c>
      <c r="V16" s="13">
        <v>1</v>
      </c>
    </row>
    <row r="17" spans="1:23" ht="21" x14ac:dyDescent="0.25">
      <c r="A17">
        <v>1</v>
      </c>
      <c r="B17">
        <v>0</v>
      </c>
      <c r="C17">
        <v>0.5</v>
      </c>
      <c r="D17" s="2">
        <f>(B17+C17)/2</f>
        <v>0.25</v>
      </c>
      <c r="E17" s="7">
        <f>(3*B17)+(SIN(B17))-(EXP(B17))</f>
        <v>-1</v>
      </c>
      <c r="F17" s="127">
        <f t="shared" ref="F17:G22" si="2">(3*C17)+(SIN(C17))-(EXP(C17))</f>
        <v>0.33070426790407481</v>
      </c>
      <c r="G17" s="7">
        <f t="shared" si="2"/>
        <v>-0.28662145743321843</v>
      </c>
      <c r="J17" t="s">
        <v>14</v>
      </c>
      <c r="P17" s="13">
        <v>0.25</v>
      </c>
      <c r="Q17" s="13">
        <v>0.5</v>
      </c>
      <c r="R17" s="14">
        <f t="shared" si="1"/>
        <v>0.375</v>
      </c>
      <c r="S17" s="15" t="s">
        <v>22</v>
      </c>
      <c r="T17" s="8" t="s">
        <v>23</v>
      </c>
      <c r="U17" s="8" t="s">
        <v>23</v>
      </c>
      <c r="V17" s="13">
        <v>2</v>
      </c>
    </row>
    <row r="18" spans="1:23" ht="21" x14ac:dyDescent="0.25">
      <c r="A18">
        <v>2</v>
      </c>
      <c r="B18" s="2">
        <f>$D$17</f>
        <v>0.25</v>
      </c>
      <c r="C18">
        <v>0.5</v>
      </c>
      <c r="D18" s="2">
        <f>(B18+C18)/2</f>
        <v>0.375</v>
      </c>
      <c r="E18" s="7">
        <f>(3*B18)+(SIN(B18))-(EXP(B18))</f>
        <v>-0.28662145743321843</v>
      </c>
      <c r="F18" s="127">
        <f t="shared" si="2"/>
        <v>0.33070426790407481</v>
      </c>
      <c r="G18" s="127">
        <f t="shared" si="2"/>
        <v>3.628111446784632E-2</v>
      </c>
      <c r="J18" t="s">
        <v>15</v>
      </c>
      <c r="L18" t="s">
        <v>34</v>
      </c>
      <c r="P18" s="13">
        <v>0.25</v>
      </c>
      <c r="Q18" s="13">
        <v>0.375</v>
      </c>
      <c r="R18" s="14">
        <f t="shared" si="1"/>
        <v>0.3125</v>
      </c>
      <c r="S18" s="15" t="s">
        <v>22</v>
      </c>
      <c r="T18" s="8" t="s">
        <v>23</v>
      </c>
      <c r="U18" s="15" t="s">
        <v>22</v>
      </c>
      <c r="V18" s="13">
        <v>3</v>
      </c>
    </row>
    <row r="19" spans="1:23" ht="21" x14ac:dyDescent="0.25">
      <c r="A19">
        <v>3</v>
      </c>
      <c r="B19" s="2">
        <f>$D$17</f>
        <v>0.25</v>
      </c>
      <c r="C19" s="2">
        <f>$D$18</f>
        <v>0.375</v>
      </c>
      <c r="D19" s="2">
        <f t="shared" ref="D19:D22" si="3">(B19+C19)/2</f>
        <v>0.3125</v>
      </c>
      <c r="E19" s="7">
        <f t="shared" ref="E19:E22" si="4">(3*B19)+(SIN(B19))-(EXP(B19))</f>
        <v>-0.28662145743321843</v>
      </c>
      <c r="F19" s="127">
        <f t="shared" si="2"/>
        <v>3.628111446784632E-2</v>
      </c>
      <c r="G19" s="128">
        <f t="shared" si="2"/>
        <v>-0.12189942659341546</v>
      </c>
      <c r="J19" t="s">
        <v>16</v>
      </c>
      <c r="P19" s="13">
        <v>0.3125</v>
      </c>
      <c r="Q19" s="13">
        <v>0.375</v>
      </c>
      <c r="R19" s="14">
        <f t="shared" si="1"/>
        <v>0.34375</v>
      </c>
      <c r="S19" s="15" t="s">
        <v>22</v>
      </c>
      <c r="T19" s="8" t="s">
        <v>23</v>
      </c>
      <c r="U19" s="15" t="s">
        <v>22</v>
      </c>
      <c r="V19" s="13">
        <v>4</v>
      </c>
    </row>
    <row r="20" spans="1:23" ht="21" x14ac:dyDescent="0.25">
      <c r="A20">
        <v>4</v>
      </c>
      <c r="B20" s="2">
        <f>$D$19</f>
        <v>0.3125</v>
      </c>
      <c r="C20" s="2">
        <f>$D$18</f>
        <v>0.375</v>
      </c>
      <c r="D20" s="2">
        <f t="shared" si="3"/>
        <v>0.34375</v>
      </c>
      <c r="E20" s="7">
        <f t="shared" si="4"/>
        <v>-0.12189942659341546</v>
      </c>
      <c r="F20" s="127">
        <f t="shared" si="2"/>
        <v>3.628111446784632E-2</v>
      </c>
      <c r="G20" s="128">
        <f t="shared" si="2"/>
        <v>-4.1955965903457626E-2</v>
      </c>
      <c r="P20" s="13">
        <v>0.34375</v>
      </c>
      <c r="Q20" s="13">
        <v>0.375</v>
      </c>
      <c r="R20" s="14">
        <f t="shared" si="1"/>
        <v>0.359375</v>
      </c>
      <c r="S20" s="15" t="s">
        <v>22</v>
      </c>
      <c r="T20" s="8" t="s">
        <v>23</v>
      </c>
      <c r="U20" s="15" t="s">
        <v>22</v>
      </c>
      <c r="V20" s="13">
        <v>5</v>
      </c>
      <c r="W20" t="s">
        <v>25</v>
      </c>
    </row>
    <row r="21" spans="1:23" ht="21" x14ac:dyDescent="0.25">
      <c r="A21">
        <v>5</v>
      </c>
      <c r="B21" s="2">
        <f>$D$20</f>
        <v>0.34375</v>
      </c>
      <c r="C21" s="2">
        <f>$D$18</f>
        <v>0.375</v>
      </c>
      <c r="D21" s="2">
        <f t="shared" si="3"/>
        <v>0.359375</v>
      </c>
      <c r="E21" s="7">
        <f t="shared" si="4"/>
        <v>-4.1955965903457626E-2</v>
      </c>
      <c r="F21" s="127">
        <f t="shared" si="2"/>
        <v>3.628111446784632E-2</v>
      </c>
      <c r="G21" s="128">
        <f t="shared" si="2"/>
        <v>-2.61963457026404E-3</v>
      </c>
      <c r="P21" s="13">
        <v>0.35937999999999998</v>
      </c>
      <c r="Q21" s="13">
        <v>0.375</v>
      </c>
      <c r="R21" s="14">
        <f t="shared" si="1"/>
        <v>0.36719000000000002</v>
      </c>
      <c r="S21" s="15" t="s">
        <v>22</v>
      </c>
      <c r="T21" s="8" t="s">
        <v>23</v>
      </c>
      <c r="U21" s="8" t="s">
        <v>23</v>
      </c>
      <c r="V21" s="13">
        <v>6</v>
      </c>
    </row>
    <row r="22" spans="1:23" x14ac:dyDescent="0.25">
      <c r="A22">
        <v>6</v>
      </c>
      <c r="B22" s="2">
        <f>$D$21</f>
        <v>0.359375</v>
      </c>
      <c r="C22" s="2">
        <f>$D$18</f>
        <v>0.375</v>
      </c>
      <c r="D22" s="2">
        <f t="shared" si="3"/>
        <v>0.3671875</v>
      </c>
      <c r="E22" s="7">
        <f t="shared" si="4"/>
        <v>-2.61963457026404E-3</v>
      </c>
      <c r="F22" s="127">
        <f t="shared" si="2"/>
        <v>3.628111446784632E-2</v>
      </c>
      <c r="G22" s="127">
        <f t="shared" si="2"/>
        <v>1.6885752947238153E-2</v>
      </c>
    </row>
    <row r="23" spans="1:23" x14ac:dyDescent="0.25">
      <c r="U23" s="1" t="s">
        <v>27</v>
      </c>
    </row>
    <row r="24" spans="1:23" x14ac:dyDescent="0.25">
      <c r="G24" s="1" t="s">
        <v>27</v>
      </c>
    </row>
    <row r="26" spans="1:23" x14ac:dyDescent="0.25">
      <c r="A26" s="1" t="s">
        <v>26</v>
      </c>
      <c r="B26" t="s">
        <v>28</v>
      </c>
      <c r="I26" t="s">
        <v>31</v>
      </c>
      <c r="K26" t="s">
        <v>33</v>
      </c>
      <c r="O26" s="1" t="s">
        <v>26</v>
      </c>
      <c r="P26" t="s">
        <v>28</v>
      </c>
    </row>
    <row r="27" spans="1:23" ht="15.75" thickBot="1" x14ac:dyDescent="0.3">
      <c r="B27" t="s">
        <v>29</v>
      </c>
      <c r="E27" t="s">
        <v>30</v>
      </c>
      <c r="P27" t="s">
        <v>29</v>
      </c>
      <c r="S27" t="s">
        <v>30</v>
      </c>
    </row>
    <row r="28" spans="1:23" x14ac:dyDescent="0.25">
      <c r="P28" s="9" t="s">
        <v>1</v>
      </c>
      <c r="Q28" s="10" t="s">
        <v>2</v>
      </c>
      <c r="R28" s="10" t="s">
        <v>3</v>
      </c>
      <c r="S28" s="10" t="s">
        <v>4</v>
      </c>
      <c r="T28" s="10" t="s">
        <v>5</v>
      </c>
      <c r="U28" s="11" t="s">
        <v>6</v>
      </c>
      <c r="V28" s="12" t="s">
        <v>32</v>
      </c>
    </row>
    <row r="29" spans="1:23" ht="21" x14ac:dyDescent="0.25">
      <c r="B29" s="3" t="s">
        <v>1</v>
      </c>
      <c r="C29" s="3" t="s">
        <v>2</v>
      </c>
      <c r="D29" s="3" t="s">
        <v>3</v>
      </c>
      <c r="E29" s="3" t="s">
        <v>4</v>
      </c>
      <c r="F29" s="5" t="s">
        <v>5</v>
      </c>
      <c r="G29" s="5" t="s">
        <v>6</v>
      </c>
      <c r="H29" t="s">
        <v>32</v>
      </c>
      <c r="P29" s="13">
        <v>1</v>
      </c>
      <c r="Q29" s="13">
        <v>2</v>
      </c>
      <c r="R29" s="14">
        <f t="shared" ref="R29:R35" si="5">(P29+Q29)/2</f>
        <v>1.5</v>
      </c>
      <c r="S29" s="15" t="s">
        <v>22</v>
      </c>
      <c r="T29" s="8" t="s">
        <v>23</v>
      </c>
      <c r="U29" s="8" t="s">
        <v>23</v>
      </c>
      <c r="V29" s="13" t="s">
        <v>25</v>
      </c>
    </row>
    <row r="30" spans="1:23" ht="21" x14ac:dyDescent="0.25">
      <c r="B30">
        <v>1</v>
      </c>
      <c r="C30">
        <v>2</v>
      </c>
      <c r="D30">
        <f>(B30+C30)/2</f>
        <v>1.5</v>
      </c>
      <c r="E30" s="22">
        <f>(B30)^3+4*(B30)^2-10</f>
        <v>-5</v>
      </c>
      <c r="F30" s="6">
        <f t="shared" ref="F30:G36" si="6">(C30)^3+4*(C30)^2-10</f>
        <v>14</v>
      </c>
      <c r="G30" s="6">
        <f t="shared" si="6"/>
        <v>2.375</v>
      </c>
      <c r="H30" s="20" t="s">
        <v>25</v>
      </c>
      <c r="P30" s="13">
        <v>1</v>
      </c>
      <c r="Q30" s="13">
        <v>1.5</v>
      </c>
      <c r="R30" s="14">
        <f t="shared" si="5"/>
        <v>1.25</v>
      </c>
      <c r="S30" s="15" t="s">
        <v>22</v>
      </c>
      <c r="T30" s="8" t="s">
        <v>23</v>
      </c>
      <c r="U30" s="15" t="s">
        <v>22</v>
      </c>
      <c r="V30" s="20">
        <f>ABS((R29-R30)/R30)</f>
        <v>0.2</v>
      </c>
    </row>
    <row r="31" spans="1:23" ht="21" x14ac:dyDescent="0.25">
      <c r="B31">
        <v>1</v>
      </c>
      <c r="C31">
        <v>1.5</v>
      </c>
      <c r="D31">
        <f t="shared" ref="D31:D36" si="7">(B31+C31)/2</f>
        <v>1.25</v>
      </c>
      <c r="E31" s="22">
        <f t="shared" ref="E31:E36" si="8">(B31)^3+4*(B31)^2-10</f>
        <v>-5</v>
      </c>
      <c r="F31" s="6">
        <f t="shared" si="6"/>
        <v>2.375</v>
      </c>
      <c r="G31" s="23">
        <f t="shared" si="6"/>
        <v>-1.796875</v>
      </c>
      <c r="H31" s="20">
        <f>ABS((D30-D31)/D31)</f>
        <v>0.2</v>
      </c>
      <c r="P31" s="13">
        <v>1.25</v>
      </c>
      <c r="Q31" s="13">
        <v>1.5</v>
      </c>
      <c r="R31" s="14">
        <f t="shared" si="5"/>
        <v>1.375</v>
      </c>
      <c r="S31" s="15" t="s">
        <v>22</v>
      </c>
      <c r="T31" s="8" t="s">
        <v>23</v>
      </c>
      <c r="U31" s="8" t="s">
        <v>23</v>
      </c>
      <c r="V31" s="20">
        <f t="shared" ref="V31:V35" si="9">ABS((R30-R31)/R31)</f>
        <v>9.0909090909090912E-2</v>
      </c>
    </row>
    <row r="32" spans="1:23" ht="21" x14ac:dyDescent="0.25">
      <c r="B32">
        <v>1.25</v>
      </c>
      <c r="C32">
        <v>1.5</v>
      </c>
      <c r="D32">
        <f t="shared" si="7"/>
        <v>1.375</v>
      </c>
      <c r="E32" s="22">
        <f t="shared" si="8"/>
        <v>-1.796875</v>
      </c>
      <c r="F32" s="6">
        <f t="shared" si="6"/>
        <v>2.375</v>
      </c>
      <c r="G32" s="6">
        <f t="shared" si="6"/>
        <v>0.162109375</v>
      </c>
      <c r="H32" s="20">
        <f t="shared" ref="H32:H36" si="10">ABS((D31-D32)/D32)</f>
        <v>9.0909090909090912E-2</v>
      </c>
      <c r="P32" s="13">
        <v>1.25</v>
      </c>
      <c r="Q32" s="13">
        <v>1.375</v>
      </c>
      <c r="R32" s="14">
        <f t="shared" si="5"/>
        <v>1.3125</v>
      </c>
      <c r="S32" s="15" t="s">
        <v>22</v>
      </c>
      <c r="T32" s="8" t="s">
        <v>23</v>
      </c>
      <c r="U32" s="15" t="s">
        <v>22</v>
      </c>
      <c r="V32" s="20">
        <f t="shared" si="9"/>
        <v>4.7619047619047616E-2</v>
      </c>
    </row>
    <row r="33" spans="2:23" ht="21" x14ac:dyDescent="0.25">
      <c r="B33">
        <v>1.25</v>
      </c>
      <c r="C33">
        <v>1.375</v>
      </c>
      <c r="D33">
        <f t="shared" si="7"/>
        <v>1.3125</v>
      </c>
      <c r="E33" s="22">
        <f t="shared" si="8"/>
        <v>-1.796875</v>
      </c>
      <c r="F33" s="6">
        <f t="shared" si="6"/>
        <v>0.162109375</v>
      </c>
      <c r="G33" s="23">
        <f t="shared" si="6"/>
        <v>-0.848388671875</v>
      </c>
      <c r="H33" s="20">
        <f t="shared" si="10"/>
        <v>4.7619047619047616E-2</v>
      </c>
      <c r="P33" s="13">
        <v>1.3125</v>
      </c>
      <c r="Q33" s="13">
        <v>1.375</v>
      </c>
      <c r="R33" s="14">
        <f t="shared" si="5"/>
        <v>1.34375</v>
      </c>
      <c r="S33" s="15" t="s">
        <v>22</v>
      </c>
      <c r="T33" s="8" t="s">
        <v>23</v>
      </c>
      <c r="U33" s="15" t="s">
        <v>22</v>
      </c>
      <c r="V33" s="20">
        <f t="shared" si="9"/>
        <v>2.3255813953488372E-2</v>
      </c>
    </row>
    <row r="34" spans="2:23" ht="21" x14ac:dyDescent="0.25">
      <c r="B34">
        <v>1.3125</v>
      </c>
      <c r="C34">
        <v>1.375</v>
      </c>
      <c r="D34">
        <f t="shared" si="7"/>
        <v>1.34375</v>
      </c>
      <c r="E34" s="22">
        <f t="shared" si="8"/>
        <v>-0.848388671875</v>
      </c>
      <c r="F34" s="6">
        <f t="shared" si="6"/>
        <v>0.162109375</v>
      </c>
      <c r="G34" s="23">
        <f t="shared" si="6"/>
        <v>-0.350982666015625</v>
      </c>
      <c r="H34" s="20">
        <f t="shared" si="10"/>
        <v>2.3255813953488372E-2</v>
      </c>
      <c r="P34" s="13">
        <v>1.34375</v>
      </c>
      <c r="Q34" s="13">
        <v>1.375</v>
      </c>
      <c r="R34" s="24">
        <f t="shared" si="5"/>
        <v>1.359375</v>
      </c>
      <c r="S34" s="15" t="s">
        <v>22</v>
      </c>
      <c r="T34" s="8" t="s">
        <v>23</v>
      </c>
      <c r="U34" s="15" t="s">
        <v>22</v>
      </c>
      <c r="V34" s="20">
        <f t="shared" si="9"/>
        <v>1.1494252873563218E-2</v>
      </c>
      <c r="W34" t="s">
        <v>31</v>
      </c>
    </row>
    <row r="35" spans="2:23" ht="21" x14ac:dyDescent="0.25">
      <c r="B35">
        <v>1.34375</v>
      </c>
      <c r="C35">
        <v>1.375</v>
      </c>
      <c r="D35" s="21">
        <f t="shared" si="7"/>
        <v>1.359375</v>
      </c>
      <c r="E35" s="22">
        <f t="shared" si="8"/>
        <v>-0.350982666015625</v>
      </c>
      <c r="F35" s="6">
        <f t="shared" si="6"/>
        <v>0.162109375</v>
      </c>
      <c r="G35" s="23">
        <f t="shared" si="6"/>
        <v>-9.6408843994140625E-2</v>
      </c>
      <c r="H35" s="20">
        <f t="shared" si="10"/>
        <v>1.1494252873563218E-2</v>
      </c>
      <c r="I35" t="s">
        <v>31</v>
      </c>
      <c r="P35" s="13">
        <v>1.359375</v>
      </c>
      <c r="Q35" s="13">
        <v>1.375</v>
      </c>
      <c r="R35" s="14">
        <f t="shared" si="5"/>
        <v>1.3671875</v>
      </c>
      <c r="S35" s="15" t="s">
        <v>22</v>
      </c>
      <c r="T35" s="8" t="s">
        <v>23</v>
      </c>
      <c r="U35" s="8" t="s">
        <v>23</v>
      </c>
      <c r="V35" s="20">
        <f t="shared" si="9"/>
        <v>5.7142857142857143E-3</v>
      </c>
    </row>
    <row r="36" spans="2:23" x14ac:dyDescent="0.25">
      <c r="B36">
        <v>1.359375</v>
      </c>
      <c r="C36">
        <v>1.375</v>
      </c>
      <c r="D36">
        <f t="shared" si="7"/>
        <v>1.3671875</v>
      </c>
      <c r="E36" s="22">
        <f t="shared" si="8"/>
        <v>-9.6408843994140625E-2</v>
      </c>
      <c r="F36" s="6">
        <f t="shared" si="6"/>
        <v>0.162109375</v>
      </c>
      <c r="G36" s="6">
        <f t="shared" si="6"/>
        <v>3.2355785369873047E-2</v>
      </c>
      <c r="H36" s="20">
        <f t="shared" si="10"/>
        <v>5.7142857142857143E-3</v>
      </c>
      <c r="U36" s="1" t="s">
        <v>25</v>
      </c>
    </row>
    <row r="38" spans="2:23" x14ac:dyDescent="0.25">
      <c r="G38" s="1" t="s">
        <v>35</v>
      </c>
      <c r="U38" s="1" t="s">
        <v>35</v>
      </c>
    </row>
  </sheetData>
  <mergeCells count="1">
    <mergeCell ref="O1:V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0F329-8057-4F70-93C9-8967C6C4622B}">
  <dimension ref="A3:K79"/>
  <sheetViews>
    <sheetView topLeftCell="A62" zoomScale="145" zoomScaleNormal="145" workbookViewId="0">
      <selection activeCell="F75" sqref="F75"/>
    </sheetView>
  </sheetViews>
  <sheetFormatPr defaultRowHeight="15" x14ac:dyDescent="0.25"/>
  <cols>
    <col min="2" max="2" width="1.85546875" customWidth="1"/>
  </cols>
  <sheetData>
    <row r="3" spans="1:10" ht="15.75" thickBot="1" x14ac:dyDescent="0.3"/>
    <row r="4" spans="1:10" x14ac:dyDescent="0.25">
      <c r="J4" s="115" t="s">
        <v>64</v>
      </c>
    </row>
    <row r="5" spans="1:10" x14ac:dyDescent="0.25">
      <c r="A5" t="s">
        <v>48</v>
      </c>
      <c r="J5" s="116"/>
    </row>
    <row r="6" spans="1:10" x14ac:dyDescent="0.25">
      <c r="B6" t="s">
        <v>49</v>
      </c>
      <c r="J6" s="116"/>
    </row>
    <row r="7" spans="1:10" x14ac:dyDescent="0.25">
      <c r="B7" t="s">
        <v>50</v>
      </c>
      <c r="E7" t="s">
        <v>12</v>
      </c>
      <c r="J7" s="116"/>
    </row>
    <row r="8" spans="1:10" x14ac:dyDescent="0.25">
      <c r="E8">
        <v>3</v>
      </c>
      <c r="F8">
        <v>1</v>
      </c>
      <c r="G8">
        <v>2</v>
      </c>
      <c r="H8">
        <v>4</v>
      </c>
      <c r="J8" s="116"/>
    </row>
    <row r="9" spans="1:10" x14ac:dyDescent="0.25">
      <c r="B9" s="47" t="s">
        <v>51</v>
      </c>
      <c r="C9" s="48" t="s">
        <v>52</v>
      </c>
      <c r="D9" s="46" t="s">
        <v>53</v>
      </c>
      <c r="E9" s="46" t="s">
        <v>54</v>
      </c>
      <c r="F9" s="46" t="s">
        <v>55</v>
      </c>
      <c r="G9" s="46" t="s">
        <v>56</v>
      </c>
      <c r="H9" s="46" t="s">
        <v>57</v>
      </c>
      <c r="J9" s="116"/>
    </row>
    <row r="10" spans="1:10" x14ac:dyDescent="0.25">
      <c r="B10">
        <v>1</v>
      </c>
      <c r="C10" s="45">
        <v>0</v>
      </c>
      <c r="D10" s="45">
        <v>0.5</v>
      </c>
      <c r="E10" s="49">
        <f>D10-((G10*(D10-C10)/(G10-F10)))</f>
        <v>0.27186368508491776</v>
      </c>
      <c r="F10" s="50">
        <f>EXP((C10^2)-1)+(10*SIN(2*C10)-5)</f>
        <v>-4.6321205588285572</v>
      </c>
      <c r="G10" s="129">
        <f>EXP((D10^2)-1)+(10*SIN(2*D10)-5)</f>
        <v>3.8870764008199803</v>
      </c>
      <c r="H10" s="129">
        <f>EXP((E10^2)-1)+(10*SIN(2*E10)-5)</f>
        <v>0.56939348602240136</v>
      </c>
      <c r="J10" s="116"/>
    </row>
    <row r="11" spans="1:10" x14ac:dyDescent="0.25">
      <c r="B11">
        <v>2</v>
      </c>
      <c r="C11" s="45">
        <v>0</v>
      </c>
      <c r="D11" s="49">
        <f>$E$10</f>
        <v>0.27186368508491776</v>
      </c>
      <c r="E11" s="49">
        <f t="shared" ref="E11:E13" si="0">D11-((G11*(D11-C11)/(G11-F11)))</f>
        <v>0.24210361714342418</v>
      </c>
      <c r="F11" s="50">
        <f t="shared" ref="F11:F13" si="1">EXP((C11^2)-1)+(10*SIN(2*C11)-5)</f>
        <v>-4.6321205588285572</v>
      </c>
      <c r="G11" s="129">
        <f t="shared" ref="G11:G13" si="2">EXP((D11^2)-1)+(10*SIN(2*D11)-5)</f>
        <v>0.56939348602240136</v>
      </c>
      <c r="H11" s="129">
        <f t="shared" ref="H11:H13" si="3">EXP((E11^2)-1)+(10*SIN(2*E11)-5)</f>
        <v>4.5155593720730525E-2</v>
      </c>
      <c r="J11" s="116"/>
    </row>
    <row r="12" spans="1:10" x14ac:dyDescent="0.25">
      <c r="B12">
        <v>3</v>
      </c>
      <c r="C12" s="45">
        <v>0</v>
      </c>
      <c r="D12" s="49">
        <f>$E$11</f>
        <v>0.24210361714342418</v>
      </c>
      <c r="E12" s="49">
        <f t="shared" si="0"/>
        <v>0.23976628827561952</v>
      </c>
      <c r="F12" s="50">
        <f t="shared" si="1"/>
        <v>-4.6321205588285572</v>
      </c>
      <c r="G12" s="129">
        <f t="shared" si="2"/>
        <v>4.5155593720730525E-2</v>
      </c>
      <c r="H12" s="129">
        <f t="shared" si="3"/>
        <v>3.2929890249455696E-3</v>
      </c>
      <c r="J12" s="116"/>
    </row>
    <row r="13" spans="1:10" x14ac:dyDescent="0.25">
      <c r="B13">
        <v>4</v>
      </c>
      <c r="C13" s="45">
        <v>0</v>
      </c>
      <c r="D13" s="49">
        <f>$E$12</f>
        <v>0.23976628827561952</v>
      </c>
      <c r="E13" s="63">
        <f t="shared" si="0"/>
        <v>0.23959595875751014</v>
      </c>
      <c r="F13" s="50">
        <f t="shared" si="1"/>
        <v>-4.6321205588285572</v>
      </c>
      <c r="G13" s="129">
        <f t="shared" si="2"/>
        <v>3.2929890249455696E-3</v>
      </c>
      <c r="H13" s="129">
        <f t="shared" si="3"/>
        <v>2.3854479266632866E-4</v>
      </c>
      <c r="J13" s="116"/>
    </row>
    <row r="14" spans="1:10" x14ac:dyDescent="0.25">
      <c r="B14" t="s">
        <v>25</v>
      </c>
      <c r="C14" s="45"/>
      <c r="D14" s="45"/>
      <c r="E14" s="45"/>
      <c r="F14" s="45"/>
      <c r="G14" s="45"/>
      <c r="H14" s="45"/>
      <c r="J14" s="116"/>
    </row>
    <row r="15" spans="1:10" x14ac:dyDescent="0.25">
      <c r="B15" t="s">
        <v>25</v>
      </c>
      <c r="H15" t="s">
        <v>58</v>
      </c>
      <c r="J15" s="116"/>
    </row>
    <row r="16" spans="1:10" x14ac:dyDescent="0.25">
      <c r="B16" t="s">
        <v>25</v>
      </c>
      <c r="J16" s="116"/>
    </row>
    <row r="17" spans="1:11" x14ac:dyDescent="0.25">
      <c r="B17" t="s">
        <v>25</v>
      </c>
      <c r="J17" s="116"/>
    </row>
    <row r="18" spans="1:11" x14ac:dyDescent="0.25">
      <c r="A18" t="s">
        <v>59</v>
      </c>
      <c r="J18" s="116"/>
    </row>
    <row r="19" spans="1:11" x14ac:dyDescent="0.25">
      <c r="B19" t="s">
        <v>60</v>
      </c>
      <c r="E19" t="s">
        <v>61</v>
      </c>
      <c r="J19" s="116"/>
    </row>
    <row r="20" spans="1:11" x14ac:dyDescent="0.25">
      <c r="J20" s="116"/>
    </row>
    <row r="21" spans="1:11" x14ac:dyDescent="0.25">
      <c r="B21" s="47" t="s">
        <v>51</v>
      </c>
      <c r="C21" s="48" t="s">
        <v>52</v>
      </c>
      <c r="D21" s="46" t="s">
        <v>53</v>
      </c>
      <c r="E21" s="46" t="s">
        <v>54</v>
      </c>
      <c r="F21" s="46" t="s">
        <v>55</v>
      </c>
      <c r="G21" s="46" t="s">
        <v>56</v>
      </c>
      <c r="H21" s="46" t="s">
        <v>57</v>
      </c>
      <c r="I21" s="53" t="s">
        <v>71</v>
      </c>
      <c r="J21" s="116"/>
    </row>
    <row r="22" spans="1:11" x14ac:dyDescent="0.25">
      <c r="B22">
        <v>1</v>
      </c>
      <c r="C22" s="45">
        <v>3</v>
      </c>
      <c r="D22">
        <v>4</v>
      </c>
      <c r="E22" s="49">
        <f>D22-((G22*(D22-C22))/(G22-F22))</f>
        <v>3.5117043624757902</v>
      </c>
      <c r="F22" s="50">
        <f>(EXP(C22))-(3*(C22^2))</f>
        <v>-6.9144630768123321</v>
      </c>
      <c r="G22" s="129">
        <f>(EXP(D22))-(3*(D22^2))</f>
        <v>6.5981500331442362</v>
      </c>
      <c r="H22" s="50">
        <f>(EXP(E22))-(3*(E22^2))</f>
        <v>-3.4908782231221593</v>
      </c>
      <c r="J22" s="116"/>
    </row>
    <row r="23" spans="1:11" x14ac:dyDescent="0.25">
      <c r="B23">
        <v>2</v>
      </c>
      <c r="C23" s="49">
        <f>$E$22</f>
        <v>3.5117043624757902</v>
      </c>
      <c r="D23">
        <v>4</v>
      </c>
      <c r="E23" s="49">
        <f t="shared" ref="E23:E27" si="4">D23-((G23*(D23-C23))/(G23-F23))</f>
        <v>3.6806582561691776</v>
      </c>
      <c r="F23" s="50">
        <f t="shared" ref="F23:F27" si="5">(EXP(C23))-(3*(C23^2))</f>
        <v>-3.4908782231221593</v>
      </c>
      <c r="G23" s="129">
        <f t="shared" ref="G23:G27" si="6">(EXP(D23))-(3*(D23^2))</f>
        <v>6.5981500331442362</v>
      </c>
      <c r="H23" s="50">
        <f t="shared" ref="H23:H27" si="7">(EXP(E23))-(3*(E23^2))</f>
        <v>-0.96923544876273837</v>
      </c>
      <c r="I23" s="130">
        <f>(E23-E22)/E23</f>
        <v>4.590317327347699E-2</v>
      </c>
      <c r="J23" s="116"/>
    </row>
    <row r="24" spans="1:11" x14ac:dyDescent="0.25">
      <c r="B24">
        <v>3</v>
      </c>
      <c r="C24" s="49">
        <f>$E$23</f>
        <v>3.6806582561691776</v>
      </c>
      <c r="D24">
        <v>4</v>
      </c>
      <c r="E24" s="49">
        <f t="shared" si="4"/>
        <v>3.7215597457431624</v>
      </c>
      <c r="F24" s="50">
        <f t="shared" si="5"/>
        <v>-0.96923544876273837</v>
      </c>
      <c r="G24" s="129">
        <f t="shared" si="6"/>
        <v>6.5981500331442362</v>
      </c>
      <c r="H24" s="50">
        <f t="shared" si="7"/>
        <v>-0.22121453148602654</v>
      </c>
      <c r="J24" s="116"/>
    </row>
    <row r="25" spans="1:11" x14ac:dyDescent="0.25">
      <c r="B25">
        <v>4</v>
      </c>
      <c r="C25" s="49">
        <f>$E$24</f>
        <v>3.7215597457431624</v>
      </c>
      <c r="D25">
        <v>4</v>
      </c>
      <c r="E25" s="49">
        <f t="shared" si="4"/>
        <v>3.7305921166933458</v>
      </c>
      <c r="F25" s="50">
        <f t="shared" si="5"/>
        <v>-0.22121453148602654</v>
      </c>
      <c r="G25" s="129">
        <f t="shared" si="6"/>
        <v>6.5981500331442362</v>
      </c>
      <c r="H25" s="50">
        <f t="shared" si="7"/>
        <v>-4.8158255831282304E-2</v>
      </c>
      <c r="J25" s="116"/>
      <c r="K25" t="s">
        <v>63</v>
      </c>
    </row>
    <row r="26" spans="1:11" x14ac:dyDescent="0.25">
      <c r="B26">
        <v>5</v>
      </c>
      <c r="C26" s="49">
        <f>$E$25</f>
        <v>3.7305921166933458</v>
      </c>
      <c r="D26">
        <v>4</v>
      </c>
      <c r="E26" s="49">
        <f t="shared" si="4"/>
        <v>3.7325442099762842</v>
      </c>
      <c r="F26" s="50">
        <f t="shared" si="5"/>
        <v>-4.8158255831282304E-2</v>
      </c>
      <c r="G26" s="129">
        <f t="shared" si="6"/>
        <v>6.5981500331442362</v>
      </c>
      <c r="H26" s="50">
        <f t="shared" si="7"/>
        <v>-1.0375262461465695E-2</v>
      </c>
      <c r="J26" s="116"/>
      <c r="K26" s="1">
        <v>3.7320000000000002</v>
      </c>
    </row>
    <row r="27" spans="1:11" x14ac:dyDescent="0.25">
      <c r="B27">
        <v>6</v>
      </c>
      <c r="C27" s="49">
        <f>$E$26</f>
        <v>3.7325442099762842</v>
      </c>
      <c r="D27">
        <v>4</v>
      </c>
      <c r="E27" s="63">
        <f t="shared" si="4"/>
        <v>3.7329641106188949</v>
      </c>
      <c r="F27" s="50">
        <f t="shared" si="5"/>
        <v>-1.0375262461465695E-2</v>
      </c>
      <c r="G27" s="129">
        <f t="shared" si="6"/>
        <v>6.5981500331442362</v>
      </c>
      <c r="H27" s="50">
        <f t="shared" si="7"/>
        <v>-2.230226025837112E-3</v>
      </c>
      <c r="J27" s="116"/>
    </row>
    <row r="28" spans="1:11" x14ac:dyDescent="0.25">
      <c r="D28" s="45" t="s">
        <v>25</v>
      </c>
      <c r="J28" s="116"/>
    </row>
    <row r="29" spans="1:11" x14ac:dyDescent="0.25">
      <c r="H29" t="s">
        <v>62</v>
      </c>
      <c r="J29" s="116"/>
    </row>
    <row r="30" spans="1:11" ht="15.75" thickBot="1" x14ac:dyDescent="0.3">
      <c r="J30" s="117"/>
    </row>
    <row r="37" spans="1:10" ht="15.75" thickBot="1" x14ac:dyDescent="0.3"/>
    <row r="38" spans="1:10" x14ac:dyDescent="0.25">
      <c r="J38" s="118" t="s">
        <v>68</v>
      </c>
    </row>
    <row r="39" spans="1:10" x14ac:dyDescent="0.25">
      <c r="J39" s="119"/>
    </row>
    <row r="40" spans="1:10" x14ac:dyDescent="0.25">
      <c r="A40" t="s">
        <v>0</v>
      </c>
      <c r="J40" s="119"/>
    </row>
    <row r="41" spans="1:10" x14ac:dyDescent="0.25">
      <c r="B41" t="s">
        <v>69</v>
      </c>
      <c r="E41" t="s">
        <v>70</v>
      </c>
      <c r="J41" s="119"/>
    </row>
    <row r="42" spans="1:10" x14ac:dyDescent="0.25">
      <c r="J42" s="119"/>
    </row>
    <row r="43" spans="1:10" x14ac:dyDescent="0.25">
      <c r="B43" s="47" t="s">
        <v>51</v>
      </c>
      <c r="C43" s="48" t="s">
        <v>52</v>
      </c>
      <c r="D43" s="46" t="s">
        <v>53</v>
      </c>
      <c r="E43" s="46" t="s">
        <v>54</v>
      </c>
      <c r="F43" s="46" t="s">
        <v>55</v>
      </c>
      <c r="G43" s="46" t="s">
        <v>56</v>
      </c>
      <c r="H43" s="46" t="s">
        <v>57</v>
      </c>
      <c r="I43" s="53" t="s">
        <v>71</v>
      </c>
      <c r="J43" s="119"/>
    </row>
    <row r="44" spans="1:10" x14ac:dyDescent="0.25">
      <c r="B44">
        <v>1</v>
      </c>
      <c r="C44" s="45">
        <v>4</v>
      </c>
      <c r="D44" s="45">
        <v>6</v>
      </c>
      <c r="E44" s="49">
        <f>D44-((G44*(D44-C44))/(G44-(F44)))</f>
        <v>4.5209580838323351</v>
      </c>
      <c r="F44" s="50">
        <f>(0.18*((C44)^3))-(0.5*((C44)^2))-(2*(C44))+1</f>
        <v>-3.4800000000000004</v>
      </c>
      <c r="G44" s="50">
        <f t="shared" ref="G44:H47" si="8">(0.18*((D44)^3))-(0.5*((D44)^2))-(2*(D44))+1</f>
        <v>9.8799999999999955</v>
      </c>
      <c r="H44" s="50">
        <f t="shared" si="8"/>
        <v>-1.6287015055192064</v>
      </c>
      <c r="J44" s="119"/>
    </row>
    <row r="45" spans="1:10" x14ac:dyDescent="0.25">
      <c r="B45">
        <v>2</v>
      </c>
      <c r="C45" s="49">
        <f>$D$44</f>
        <v>6</v>
      </c>
      <c r="D45" s="49">
        <f>$E$44</f>
        <v>4.5209580838323351</v>
      </c>
      <c r="E45" s="49">
        <f t="shared" ref="E45:E47" si="9">D45-((G45*(D45-C45))/(G45-(F45)))</f>
        <v>4.7302708194552938</v>
      </c>
      <c r="F45" s="50">
        <f t="shared" ref="F45:F47" si="10">(0.18*((C45)^3))-(0.5*((C45)^2))-(2*(C45))+1</f>
        <v>9.8799999999999955</v>
      </c>
      <c r="G45" s="50">
        <f t="shared" si="8"/>
        <v>-1.6287015055192064</v>
      </c>
      <c r="H45" s="50">
        <f t="shared" si="8"/>
        <v>-0.59671353530967153</v>
      </c>
      <c r="I45" s="54">
        <f>ABS((E44-E45)/E45)</f>
        <v>4.4249630435971903E-2</v>
      </c>
      <c r="J45" s="119"/>
    </row>
    <row r="46" spans="1:10" x14ac:dyDescent="0.25">
      <c r="B46">
        <v>3</v>
      </c>
      <c r="C46" s="49">
        <f>$D$45</f>
        <v>4.5209580838323351</v>
      </c>
      <c r="D46" s="49">
        <f>$E$45</f>
        <v>4.7302708194552938</v>
      </c>
      <c r="E46" s="49">
        <f t="shared" si="9"/>
        <v>4.8512991124823479</v>
      </c>
      <c r="F46" s="50">
        <f t="shared" si="10"/>
        <v>-1.6287015055192064</v>
      </c>
      <c r="G46" s="50">
        <f t="shared" si="8"/>
        <v>-0.59671353530967153</v>
      </c>
      <c r="H46" s="50">
        <f t="shared" si="8"/>
        <v>8.1498677730202473E-2</v>
      </c>
      <c r="I46" s="54">
        <f t="shared" ref="I46:I47" si="11">ABS((E45-E46)/E46)</f>
        <v>2.4947604800464561E-2</v>
      </c>
      <c r="J46" s="119"/>
    </row>
    <row r="47" spans="1:10" x14ac:dyDescent="0.25">
      <c r="B47">
        <v>4</v>
      </c>
      <c r="C47" s="49">
        <f>$D$46</f>
        <v>4.7302708194552938</v>
      </c>
      <c r="D47" s="49">
        <f>$E$46</f>
        <v>4.8512991124823479</v>
      </c>
      <c r="E47" s="51">
        <f t="shared" si="9"/>
        <v>4.8367555143872361</v>
      </c>
      <c r="F47" s="50">
        <f t="shared" si="10"/>
        <v>-0.59671353530967153</v>
      </c>
      <c r="G47" s="50">
        <f t="shared" si="8"/>
        <v>8.1498677730202473E-2</v>
      </c>
      <c r="H47" s="50">
        <f t="shared" si="8"/>
        <v>-3.2449273229406828E-3</v>
      </c>
      <c r="I47" s="54">
        <f t="shared" si="11"/>
        <v>3.0068913038608213E-3</v>
      </c>
      <c r="J47" s="119"/>
    </row>
    <row r="48" spans="1:10" x14ac:dyDescent="0.25">
      <c r="J48" s="119"/>
    </row>
    <row r="49" spans="1:10" x14ac:dyDescent="0.25">
      <c r="H49" t="s">
        <v>72</v>
      </c>
      <c r="J49" s="119"/>
    </row>
    <row r="50" spans="1:10" x14ac:dyDescent="0.25">
      <c r="J50" s="119"/>
    </row>
    <row r="51" spans="1:10" x14ac:dyDescent="0.25">
      <c r="J51" s="119"/>
    </row>
    <row r="52" spans="1:10" x14ac:dyDescent="0.25">
      <c r="J52" s="119"/>
    </row>
    <row r="53" spans="1:10" x14ac:dyDescent="0.25">
      <c r="J53" s="119"/>
    </row>
    <row r="54" spans="1:10" x14ac:dyDescent="0.25">
      <c r="J54" s="119"/>
    </row>
    <row r="55" spans="1:10" x14ac:dyDescent="0.25">
      <c r="A55" t="s">
        <v>0</v>
      </c>
      <c r="J55" s="119"/>
    </row>
    <row r="56" spans="1:10" x14ac:dyDescent="0.25">
      <c r="B56" t="s">
        <v>69</v>
      </c>
      <c r="E56" t="s">
        <v>70</v>
      </c>
      <c r="J56" s="119"/>
    </row>
    <row r="57" spans="1:10" x14ac:dyDescent="0.25">
      <c r="J57" s="119"/>
    </row>
    <row r="58" spans="1:10" x14ac:dyDescent="0.25">
      <c r="B58" s="47" t="s">
        <v>51</v>
      </c>
      <c r="C58" s="48" t="s">
        <v>52</v>
      </c>
      <c r="D58" s="46" t="s">
        <v>53</v>
      </c>
      <c r="E58" s="46" t="s">
        <v>54</v>
      </c>
      <c r="F58" s="46" t="s">
        <v>55</v>
      </c>
      <c r="G58" s="46" t="s">
        <v>56</v>
      </c>
      <c r="H58" s="46" t="s">
        <v>57</v>
      </c>
      <c r="I58" s="53" t="s">
        <v>71</v>
      </c>
      <c r="J58" s="119"/>
    </row>
    <row r="59" spans="1:10" x14ac:dyDescent="0.25">
      <c r="B59">
        <v>1</v>
      </c>
      <c r="C59" s="45">
        <v>4</v>
      </c>
      <c r="D59" s="45">
        <v>6</v>
      </c>
      <c r="E59" s="49">
        <f>D59-((G59*(D59-C59))/(G59-(F59)))</f>
        <v>4.5209580838323351</v>
      </c>
      <c r="F59" s="50">
        <f>(0.18*((C59)^3))-(0.5*((C59)^2))-(2*(C59))+1</f>
        <v>-3.4800000000000004</v>
      </c>
      <c r="G59" s="50">
        <f t="shared" ref="G59:G62" si="12">(0.18*((D59)^3))-(0.5*((D59)^2))-(2*(D59))+1</f>
        <v>9.8799999999999955</v>
      </c>
      <c r="H59" s="50">
        <f t="shared" ref="H59:H62" si="13">(0.18*((E59)^3))-(0.5*((E59)^2))-(2*(E59))+1</f>
        <v>-1.6287015055192064</v>
      </c>
      <c r="J59" s="119"/>
    </row>
    <row r="60" spans="1:10" x14ac:dyDescent="0.25">
      <c r="B60">
        <v>2</v>
      </c>
      <c r="C60" s="49">
        <f>$D$44</f>
        <v>6</v>
      </c>
      <c r="D60" s="49">
        <f>$E$44</f>
        <v>4.5209580838323351</v>
      </c>
      <c r="E60" s="49">
        <f t="shared" ref="E60:E62" si="14">D60-((G60*(D60-C60))/(G60-(F60)))</f>
        <v>4.7302708194552938</v>
      </c>
      <c r="F60" s="50">
        <f t="shared" ref="F60:F62" si="15">(0.18*((C60)^3))-(0.5*((C60)^2))-(2*(C60))+1</f>
        <v>9.8799999999999955</v>
      </c>
      <c r="G60" s="50">
        <f t="shared" si="12"/>
        <v>-1.6287015055192064</v>
      </c>
      <c r="H60" s="50">
        <f t="shared" si="13"/>
        <v>-0.59671353530967153</v>
      </c>
      <c r="I60" s="54">
        <f>ABS((E59-E60)/E60)</f>
        <v>4.4249630435971903E-2</v>
      </c>
      <c r="J60" s="119"/>
    </row>
    <row r="61" spans="1:10" x14ac:dyDescent="0.25">
      <c r="B61">
        <v>3</v>
      </c>
      <c r="C61" s="49">
        <f>$D$45</f>
        <v>4.5209580838323351</v>
      </c>
      <c r="D61" s="49">
        <f>$E$45</f>
        <v>4.7302708194552938</v>
      </c>
      <c r="E61" s="49">
        <f t="shared" si="14"/>
        <v>4.8512991124823479</v>
      </c>
      <c r="F61" s="50">
        <f t="shared" si="15"/>
        <v>-1.6287015055192064</v>
      </c>
      <c r="G61" s="50">
        <f t="shared" si="12"/>
        <v>-0.59671353530967153</v>
      </c>
      <c r="H61" s="50">
        <f t="shared" si="13"/>
        <v>8.1498677730202473E-2</v>
      </c>
      <c r="I61" s="54">
        <f t="shared" ref="I61:I62" si="16">ABS((E60-E61)/E61)</f>
        <v>2.4947604800464561E-2</v>
      </c>
      <c r="J61" s="119"/>
    </row>
    <row r="62" spans="1:10" x14ac:dyDescent="0.25">
      <c r="B62">
        <v>4</v>
      </c>
      <c r="C62" s="49">
        <f>$D$46</f>
        <v>4.7302708194552938</v>
      </c>
      <c r="D62" s="49">
        <f>$E$46</f>
        <v>4.8512991124823479</v>
      </c>
      <c r="E62" s="51">
        <f t="shared" si="14"/>
        <v>4.8367555143872361</v>
      </c>
      <c r="F62" s="50">
        <f t="shared" si="15"/>
        <v>-0.59671353530967153</v>
      </c>
      <c r="G62" s="50">
        <f t="shared" si="12"/>
        <v>8.1498677730202473E-2</v>
      </c>
      <c r="H62" s="50">
        <f t="shared" si="13"/>
        <v>-3.2449273229406828E-3</v>
      </c>
      <c r="I62" s="54">
        <f t="shared" si="16"/>
        <v>3.0068913038608213E-3</v>
      </c>
      <c r="J62" s="119"/>
    </row>
    <row r="63" spans="1:10" x14ac:dyDescent="0.25">
      <c r="J63" s="119"/>
    </row>
    <row r="64" spans="1:10" ht="15.75" thickBot="1" x14ac:dyDescent="0.3">
      <c r="H64" t="s">
        <v>72</v>
      </c>
      <c r="J64" s="120"/>
    </row>
    <row r="69" spans="1:9" x14ac:dyDescent="0.25">
      <c r="A69" t="s">
        <v>24</v>
      </c>
    </row>
    <row r="70" spans="1:9" x14ac:dyDescent="0.25">
      <c r="B70" t="s">
        <v>90</v>
      </c>
      <c r="E70" t="s">
        <v>30</v>
      </c>
    </row>
    <row r="72" spans="1:9" x14ac:dyDescent="0.25">
      <c r="B72" s="47" t="s">
        <v>51</v>
      </c>
      <c r="C72" s="48" t="s">
        <v>52</v>
      </c>
      <c r="D72" s="46" t="s">
        <v>53</v>
      </c>
      <c r="E72" s="46" t="s">
        <v>54</v>
      </c>
      <c r="F72" s="46" t="s">
        <v>55</v>
      </c>
      <c r="G72" s="46" t="s">
        <v>56</v>
      </c>
      <c r="H72" s="46" t="s">
        <v>57</v>
      </c>
      <c r="I72" s="53" t="s">
        <v>71</v>
      </c>
    </row>
    <row r="73" spans="1:9" x14ac:dyDescent="0.25">
      <c r="B73">
        <v>1</v>
      </c>
      <c r="C73" s="45">
        <v>1</v>
      </c>
      <c r="D73" s="45">
        <v>2</v>
      </c>
      <c r="E73" s="49">
        <f>D73-((G73*(D73-C73))/(G73-(F73)))</f>
        <v>0.48714165349848604</v>
      </c>
      <c r="F73" s="50">
        <f xml:space="preserve"> C73-EXP(-1*C73)</f>
        <v>0.63212055882855767</v>
      </c>
      <c r="G73" s="50">
        <f xml:space="preserve"> D73-EXP(-1*D73)</f>
        <v>1.8646647167633872</v>
      </c>
      <c r="H73" s="50">
        <f xml:space="preserve"> E73-EXP(-1*E73)</f>
        <v>-0.1272383442057925</v>
      </c>
    </row>
    <row r="74" spans="1:9" x14ac:dyDescent="0.25">
      <c r="B74">
        <v>2</v>
      </c>
      <c r="C74" s="45">
        <v>2</v>
      </c>
      <c r="D74" s="49">
        <f>$E$73</f>
        <v>0.48714165349848604</v>
      </c>
      <c r="E74" s="49">
        <f t="shared" ref="E74:E77" si="17">D74-((G74*(D74-C74))/(G74-(F74)))</f>
        <v>0.58377968513698664</v>
      </c>
      <c r="F74" s="50">
        <f t="shared" ref="F74:F77" si="18" xml:space="preserve"> C74-EXP(-1*C74)</f>
        <v>1.8646647167633872</v>
      </c>
      <c r="G74" s="50">
        <f t="shared" ref="G74:G77" si="19" xml:space="preserve"> D74-EXP(-1*D74)</f>
        <v>-0.1272383442057925</v>
      </c>
      <c r="H74" s="50">
        <f t="shared" ref="H74:H77" si="20" xml:space="preserve"> E74-EXP(-1*E74)</f>
        <v>2.5993563780373541E-2</v>
      </c>
      <c r="I74" s="62">
        <f>ABS((E73-E74)/E74)</f>
        <v>0.16553853122830753</v>
      </c>
    </row>
    <row r="75" spans="1:9" x14ac:dyDescent="0.25">
      <c r="B75">
        <v>3</v>
      </c>
      <c r="C75" s="49">
        <f>$E$73</f>
        <v>0.48714165349848604</v>
      </c>
      <c r="D75" s="49">
        <f>$E$74</f>
        <v>0.58377968513698664</v>
      </c>
      <c r="E75" s="49">
        <f t="shared" si="17"/>
        <v>0.56738644908048652</v>
      </c>
      <c r="F75" s="50">
        <f t="shared" si="18"/>
        <v>-0.1272383442057925</v>
      </c>
      <c r="G75" s="50">
        <f t="shared" si="19"/>
        <v>2.5993563780373541E-2</v>
      </c>
      <c r="H75" s="50">
        <f t="shared" si="20"/>
        <v>3.8104771415892191E-4</v>
      </c>
      <c r="I75" s="54">
        <f t="shared" ref="I75:I77" si="21">ABS((E74-E75)/E75)</f>
        <v>2.8892540671472143E-2</v>
      </c>
    </row>
    <row r="76" spans="1:9" x14ac:dyDescent="0.25">
      <c r="B76">
        <v>4</v>
      </c>
      <c r="C76" s="49">
        <f>$E$74</f>
        <v>0.58377968513698664</v>
      </c>
      <c r="D76" s="49">
        <f>$E$75</f>
        <v>0.56738644908048652</v>
      </c>
      <c r="E76" s="49">
        <f t="shared" si="17"/>
        <v>0.56714256030708965</v>
      </c>
      <c r="F76" s="50">
        <f t="shared" si="18"/>
        <v>2.5993563780373541E-2</v>
      </c>
      <c r="G76" s="50">
        <f t="shared" si="19"/>
        <v>3.8104771415892191E-4</v>
      </c>
      <c r="H76" s="50">
        <f t="shared" si="20"/>
        <v>-1.1441756897490052E-6</v>
      </c>
      <c r="I76" s="54">
        <f t="shared" si="21"/>
        <v>4.3003080788860912E-4</v>
      </c>
    </row>
    <row r="77" spans="1:9" x14ac:dyDescent="0.25">
      <c r="B77">
        <v>5</v>
      </c>
      <c r="C77" s="2">
        <f>$E$75</f>
        <v>0.56738644908048652</v>
      </c>
      <c r="D77" s="2">
        <f>$E$76</f>
        <v>0.56714256030708965</v>
      </c>
      <c r="E77" s="63">
        <f t="shared" si="17"/>
        <v>0.56714329044190659</v>
      </c>
      <c r="F77" s="50">
        <f t="shared" si="18"/>
        <v>3.8104771415892191E-4</v>
      </c>
      <c r="G77" s="50">
        <f t="shared" si="19"/>
        <v>-1.1441756897490052E-6</v>
      </c>
      <c r="H77" s="50">
        <f t="shared" si="20"/>
        <v>5.0340953627880936E-11</v>
      </c>
      <c r="I77" s="54">
        <f t="shared" si="21"/>
        <v>1.2873903813105594E-6</v>
      </c>
    </row>
    <row r="79" spans="1:9" x14ac:dyDescent="0.25">
      <c r="H79" t="s">
        <v>91</v>
      </c>
    </row>
  </sheetData>
  <mergeCells count="2">
    <mergeCell ref="J4:J30"/>
    <mergeCell ref="J38:J6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9612-825E-4E4B-851C-42AC86E56ADE}">
  <dimension ref="A1:I61"/>
  <sheetViews>
    <sheetView tabSelected="1" topLeftCell="A7" zoomScale="175" zoomScaleNormal="175" workbookViewId="0">
      <selection activeCell="E10" sqref="E10"/>
    </sheetView>
  </sheetViews>
  <sheetFormatPr defaultRowHeight="15" x14ac:dyDescent="0.25"/>
  <cols>
    <col min="2" max="2" width="4.28515625" customWidth="1"/>
    <col min="4" max="4" width="16.7109375" bestFit="1" customWidth="1"/>
    <col min="7" max="7" width="12.140625" bestFit="1" customWidth="1"/>
  </cols>
  <sheetData>
    <row r="1" spans="1:9" ht="15.75" thickBot="1" x14ac:dyDescent="0.3">
      <c r="A1" s="64"/>
      <c r="B1" s="64"/>
      <c r="C1" s="64"/>
      <c r="D1" s="64"/>
      <c r="E1" s="64"/>
      <c r="F1" s="64"/>
      <c r="G1" s="64"/>
    </row>
    <row r="2" spans="1:9" ht="15" customHeight="1" x14ac:dyDescent="0.25">
      <c r="A2" s="64"/>
      <c r="B2" s="64"/>
      <c r="C2" s="64"/>
      <c r="D2" s="64"/>
      <c r="E2" s="64"/>
      <c r="G2" s="64"/>
      <c r="I2" s="121" t="s">
        <v>92</v>
      </c>
    </row>
    <row r="3" spans="1:9" x14ac:dyDescent="0.25">
      <c r="A3" s="64" t="s">
        <v>48</v>
      </c>
      <c r="B3" s="64"/>
      <c r="C3" s="64"/>
      <c r="D3" s="64"/>
      <c r="E3" s="64"/>
      <c r="G3" s="64"/>
      <c r="I3" s="122"/>
    </row>
    <row r="4" spans="1:9" x14ac:dyDescent="0.25">
      <c r="A4" s="64"/>
      <c r="B4" s="64" t="s">
        <v>93</v>
      </c>
      <c r="C4" s="64"/>
      <c r="D4" s="64"/>
      <c r="E4" s="64"/>
      <c r="G4" s="64"/>
      <c r="I4" s="122"/>
    </row>
    <row r="5" spans="1:9" x14ac:dyDescent="0.25">
      <c r="A5" s="64"/>
      <c r="B5" s="64" t="s">
        <v>94</v>
      </c>
      <c r="C5" s="64"/>
      <c r="D5" s="64"/>
      <c r="E5" s="64" t="s">
        <v>95</v>
      </c>
      <c r="G5" s="64"/>
      <c r="I5" s="122"/>
    </row>
    <row r="6" spans="1:9" x14ac:dyDescent="0.25">
      <c r="A6" s="64"/>
      <c r="B6" s="64"/>
      <c r="C6" s="64"/>
      <c r="D6" s="64"/>
      <c r="E6" s="64"/>
      <c r="G6" s="64"/>
      <c r="I6" s="122"/>
    </row>
    <row r="7" spans="1:9" x14ac:dyDescent="0.25">
      <c r="A7" s="64"/>
      <c r="B7" s="65" t="s">
        <v>51</v>
      </c>
      <c r="C7" s="66" t="s">
        <v>53</v>
      </c>
      <c r="D7" s="67" t="s">
        <v>56</v>
      </c>
      <c r="E7" s="67" t="s">
        <v>96</v>
      </c>
      <c r="F7" s="67" t="s">
        <v>54</v>
      </c>
      <c r="G7" s="64"/>
      <c r="I7" s="122"/>
    </row>
    <row r="8" spans="1:9" x14ac:dyDescent="0.25">
      <c r="A8" s="64"/>
      <c r="B8" s="64">
        <v>1</v>
      </c>
      <c r="C8" s="68">
        <v>2</v>
      </c>
      <c r="D8" s="68">
        <f>C8-SIN(C8)-1/2</f>
        <v>0.59070257317431829</v>
      </c>
      <c r="E8" s="69">
        <f>1-COS(C8)</f>
        <v>1.4161468365471424</v>
      </c>
      <c r="F8">
        <f>C8-(D8/E8)</f>
        <v>1.5828804203562867</v>
      </c>
      <c r="G8" s="64"/>
      <c r="I8" s="122"/>
    </row>
    <row r="9" spans="1:9" x14ac:dyDescent="0.25">
      <c r="A9" s="64"/>
      <c r="B9" s="64">
        <v>2</v>
      </c>
      <c r="C9" s="68">
        <f>$F$8</f>
        <v>1.5828804203562867</v>
      </c>
      <c r="D9" s="68">
        <f t="shared" ref="D9:D12" si="0">C9-SIN(C9)-1/2</f>
        <v>8.2953432126416593E-2</v>
      </c>
      <c r="E9" s="69">
        <f t="shared" ref="E9:E12" si="1">1-COS(C9)</f>
        <v>1.0120837994662715</v>
      </c>
      <c r="F9">
        <f t="shared" ref="F9:F12" si="2">C9-(D9/E9)</f>
        <v>1.5009174127771094</v>
      </c>
      <c r="G9" s="64"/>
      <c r="I9" s="122"/>
    </row>
    <row r="10" spans="1:9" x14ac:dyDescent="0.25">
      <c r="A10" s="64"/>
      <c r="B10" s="64">
        <v>3</v>
      </c>
      <c r="C10" s="68">
        <f>$F$9</f>
        <v>1.5009174127771094</v>
      </c>
      <c r="D10" s="68">
        <f t="shared" si="0"/>
        <v>3.357950738436033E-3</v>
      </c>
      <c r="E10" s="69">
        <f t="shared" si="1"/>
        <v>0.93017794261758968</v>
      </c>
      <c r="F10">
        <f t="shared" si="2"/>
        <v>1.4973074037835759</v>
      </c>
      <c r="G10" s="64"/>
      <c r="I10" s="122"/>
    </row>
    <row r="11" spans="1:9" x14ac:dyDescent="0.25">
      <c r="A11" s="64"/>
      <c r="B11" s="64">
        <v>4</v>
      </c>
      <c r="C11" s="68">
        <f>$F$10</f>
        <v>1.4973074037835759</v>
      </c>
      <c r="D11" s="68">
        <f t="shared" si="0"/>
        <v>6.4996251837312613E-6</v>
      </c>
      <c r="E11" s="69">
        <f t="shared" si="1"/>
        <v>0.92657720677573263</v>
      </c>
      <c r="F11">
        <f t="shared" si="2"/>
        <v>1.4973003891223731</v>
      </c>
      <c r="G11" s="64"/>
      <c r="I11" s="122"/>
    </row>
    <row r="12" spans="1:9" x14ac:dyDescent="0.25">
      <c r="A12" s="64"/>
      <c r="B12" s="64">
        <v>5</v>
      </c>
      <c r="C12" s="68">
        <f>$F$11</f>
        <v>1.4973003891223731</v>
      </c>
      <c r="D12" s="68">
        <f t="shared" si="0"/>
        <v>2.4536261911123347E-11</v>
      </c>
      <c r="E12" s="69">
        <f t="shared" si="1"/>
        <v>0.92657021104957926</v>
      </c>
      <c r="F12" s="21">
        <f t="shared" si="2"/>
        <v>1.4973003890958922</v>
      </c>
      <c r="G12" s="64"/>
      <c r="I12" s="122"/>
    </row>
    <row r="13" spans="1:9" x14ac:dyDescent="0.25">
      <c r="A13" s="64"/>
      <c r="B13" s="64"/>
      <c r="C13" s="64"/>
      <c r="D13" s="64"/>
      <c r="E13" s="64"/>
      <c r="G13" s="64"/>
      <c r="I13" s="122"/>
    </row>
    <row r="14" spans="1:9" x14ac:dyDescent="0.25">
      <c r="A14" s="64"/>
      <c r="B14" s="64"/>
      <c r="C14" s="64"/>
      <c r="D14" s="64"/>
      <c r="E14" s="64"/>
      <c r="G14" s="64"/>
      <c r="I14" s="122"/>
    </row>
    <row r="15" spans="1:9" x14ac:dyDescent="0.25">
      <c r="A15" s="64"/>
      <c r="B15" s="64"/>
      <c r="C15" s="64"/>
      <c r="D15" s="64"/>
      <c r="E15" s="64"/>
      <c r="G15" s="64"/>
      <c r="I15" s="122"/>
    </row>
    <row r="16" spans="1:9" x14ac:dyDescent="0.25">
      <c r="A16" s="64" t="s">
        <v>59</v>
      </c>
      <c r="B16" s="64"/>
      <c r="C16" s="64"/>
      <c r="D16" s="64"/>
      <c r="E16" s="64"/>
      <c r="G16" s="64"/>
      <c r="I16" s="122"/>
    </row>
    <row r="17" spans="1:9" x14ac:dyDescent="0.25">
      <c r="A17" s="64"/>
      <c r="B17" s="64" t="s">
        <v>97</v>
      </c>
      <c r="C17" s="64"/>
      <c r="D17" s="64" t="s">
        <v>25</v>
      </c>
      <c r="E17" s="64">
        <v>1E-4</v>
      </c>
      <c r="F17" s="70">
        <v>1E-4</v>
      </c>
      <c r="G17" s="64"/>
      <c r="I17" s="122"/>
    </row>
    <row r="18" spans="1:9" x14ac:dyDescent="0.25">
      <c r="A18" s="64"/>
      <c r="B18" s="64"/>
      <c r="C18" s="64"/>
      <c r="D18" s="64"/>
      <c r="E18" s="64"/>
      <c r="G18" s="64"/>
      <c r="I18" s="122"/>
    </row>
    <row r="19" spans="1:9" x14ac:dyDescent="0.25">
      <c r="A19" s="64"/>
      <c r="B19" s="65" t="s">
        <v>51</v>
      </c>
      <c r="C19" s="66" t="s">
        <v>53</v>
      </c>
      <c r="D19" s="67" t="s">
        <v>56</v>
      </c>
      <c r="E19" s="67" t="s">
        <v>96</v>
      </c>
      <c r="F19" s="67" t="s">
        <v>54</v>
      </c>
      <c r="G19" s="53" t="s">
        <v>71</v>
      </c>
      <c r="I19" s="122"/>
    </row>
    <row r="20" spans="1:9" x14ac:dyDescent="0.25">
      <c r="B20" s="64">
        <v>1</v>
      </c>
      <c r="C20" s="68">
        <v>3</v>
      </c>
      <c r="D20" s="68">
        <f>C20-EXP(-1*C20)</f>
        <v>2.9502129316321359</v>
      </c>
      <c r="E20" s="69">
        <f>1+EXP(-1*C20)</f>
        <v>1.0497870683678638</v>
      </c>
      <c r="F20">
        <f>C20-(D20/E20)</f>
        <v>0.18970349271026699</v>
      </c>
      <c r="G20" s="64"/>
      <c r="I20" s="122"/>
    </row>
    <row r="21" spans="1:9" x14ac:dyDescent="0.25">
      <c r="B21" s="64">
        <v>2</v>
      </c>
      <c r="C21" s="68">
        <f>$F$20</f>
        <v>0.18970349271026699</v>
      </c>
      <c r="D21" s="68">
        <f>C21-EXP(-1*C21)</f>
        <v>-0.63750087699992042</v>
      </c>
      <c r="E21" s="69">
        <f t="shared" ref="E21:E24" si="3">1+EXP(-1*C21)</f>
        <v>1.8272043697101874</v>
      </c>
      <c r="F21">
        <f t="shared" ref="F21:F24" si="4">C21-(D21/E21)</f>
        <v>0.53859762166916081</v>
      </c>
      <c r="G21" s="54">
        <f>ABS((F20-F21)/F21)</f>
        <v>0.64778252803575442</v>
      </c>
      <c r="I21" s="122"/>
    </row>
    <row r="22" spans="1:9" x14ac:dyDescent="0.25">
      <c r="B22" s="64">
        <v>3</v>
      </c>
      <c r="C22" s="68">
        <f>$F$21</f>
        <v>0.53859762166916081</v>
      </c>
      <c r="D22" s="68">
        <f t="shared" ref="D22:D24" si="5">C22-EXP(-1*C22)</f>
        <v>-4.4968437529548155E-2</v>
      </c>
      <c r="E22" s="69">
        <f t="shared" si="3"/>
        <v>1.5835660591987089</v>
      </c>
      <c r="F22">
        <f t="shared" si="4"/>
        <v>0.56699456619088306</v>
      </c>
      <c r="G22" s="54">
        <f t="shared" ref="G22:G24" si="6">ABS((F21-F22)/F22)</f>
        <v>5.0083274540874891E-2</v>
      </c>
      <c r="I22" s="122"/>
    </row>
    <row r="23" spans="1:9" x14ac:dyDescent="0.25">
      <c r="B23" s="64">
        <v>4</v>
      </c>
      <c r="C23" s="68">
        <f>$F$22</f>
        <v>0.56699456619088306</v>
      </c>
      <c r="D23" s="68">
        <f t="shared" si="5"/>
        <v>-2.3307843437370135E-4</v>
      </c>
      <c r="E23" s="69">
        <f t="shared" si="3"/>
        <v>1.5672276446252567</v>
      </c>
      <c r="F23">
        <f t="shared" si="4"/>
        <v>0.56714328640723011</v>
      </c>
      <c r="G23" s="54">
        <f t="shared" si="6"/>
        <v>2.6222688324349799E-4</v>
      </c>
      <c r="I23" s="122"/>
    </row>
    <row r="24" spans="1:9" x14ac:dyDescent="0.25">
      <c r="B24" s="64">
        <v>5</v>
      </c>
      <c r="C24" s="68">
        <f>$F$23</f>
        <v>0.56714328640723011</v>
      </c>
      <c r="D24" s="68">
        <f t="shared" si="5"/>
        <v>-6.2725752369985344E-9</v>
      </c>
      <c r="E24" s="69">
        <f t="shared" si="3"/>
        <v>1.5671432926798055</v>
      </c>
      <c r="F24">
        <f t="shared" si="4"/>
        <v>0.56714329040978384</v>
      </c>
      <c r="G24" s="71">
        <f t="shared" si="6"/>
        <v>7.0573941375623318E-9</v>
      </c>
      <c r="I24" s="122"/>
    </row>
    <row r="25" spans="1:9" x14ac:dyDescent="0.25">
      <c r="G25" s="64"/>
      <c r="I25" s="122"/>
    </row>
    <row r="26" spans="1:9" x14ac:dyDescent="0.25">
      <c r="G26" s="64"/>
      <c r="I26" s="122"/>
    </row>
    <row r="27" spans="1:9" x14ac:dyDescent="0.25">
      <c r="F27" s="64"/>
      <c r="G27" s="64"/>
      <c r="I27" s="122"/>
    </row>
    <row r="28" spans="1:9" ht="15.75" thickBot="1" x14ac:dyDescent="0.3">
      <c r="I28" s="123"/>
    </row>
    <row r="34" spans="9:9" ht="15.75" thickBot="1" x14ac:dyDescent="0.3"/>
    <row r="35" spans="9:9" x14ac:dyDescent="0.25">
      <c r="I35" s="121" t="s">
        <v>110</v>
      </c>
    </row>
    <row r="36" spans="9:9" x14ac:dyDescent="0.25">
      <c r="I36" s="122"/>
    </row>
    <row r="37" spans="9:9" x14ac:dyDescent="0.25">
      <c r="I37" s="122"/>
    </row>
    <row r="38" spans="9:9" x14ac:dyDescent="0.25">
      <c r="I38" s="122"/>
    </row>
    <row r="39" spans="9:9" x14ac:dyDescent="0.25">
      <c r="I39" s="122"/>
    </row>
    <row r="40" spans="9:9" x14ac:dyDescent="0.25">
      <c r="I40" s="122"/>
    </row>
    <row r="41" spans="9:9" x14ac:dyDescent="0.25">
      <c r="I41" s="122"/>
    </row>
    <row r="42" spans="9:9" x14ac:dyDescent="0.25">
      <c r="I42" s="122"/>
    </row>
    <row r="43" spans="9:9" x14ac:dyDescent="0.25">
      <c r="I43" s="122"/>
    </row>
    <row r="44" spans="9:9" x14ac:dyDescent="0.25">
      <c r="I44" s="122"/>
    </row>
    <row r="45" spans="9:9" x14ac:dyDescent="0.25">
      <c r="I45" s="122"/>
    </row>
    <row r="46" spans="9:9" x14ac:dyDescent="0.25">
      <c r="I46" s="122"/>
    </row>
    <row r="47" spans="9:9" x14ac:dyDescent="0.25">
      <c r="I47" s="122"/>
    </row>
    <row r="48" spans="9:9" x14ac:dyDescent="0.25">
      <c r="I48" s="122"/>
    </row>
    <row r="49" spans="9:9" x14ac:dyDescent="0.25">
      <c r="I49" s="122"/>
    </row>
    <row r="50" spans="9:9" x14ac:dyDescent="0.25">
      <c r="I50" s="122"/>
    </row>
    <row r="51" spans="9:9" x14ac:dyDescent="0.25">
      <c r="I51" s="122"/>
    </row>
    <row r="52" spans="9:9" x14ac:dyDescent="0.25">
      <c r="I52" s="122"/>
    </row>
    <row r="53" spans="9:9" x14ac:dyDescent="0.25">
      <c r="I53" s="122"/>
    </row>
    <row r="54" spans="9:9" x14ac:dyDescent="0.25">
      <c r="I54" s="122"/>
    </row>
    <row r="55" spans="9:9" x14ac:dyDescent="0.25">
      <c r="I55" s="122"/>
    </row>
    <row r="56" spans="9:9" x14ac:dyDescent="0.25">
      <c r="I56" s="122"/>
    </row>
    <row r="57" spans="9:9" x14ac:dyDescent="0.25">
      <c r="I57" s="122"/>
    </row>
    <row r="58" spans="9:9" x14ac:dyDescent="0.25">
      <c r="I58" s="122"/>
    </row>
    <row r="59" spans="9:9" x14ac:dyDescent="0.25">
      <c r="I59" s="122"/>
    </row>
    <row r="60" spans="9:9" x14ac:dyDescent="0.25">
      <c r="I60" s="122"/>
    </row>
    <row r="61" spans="9:9" ht="15.75" thickBot="1" x14ac:dyDescent="0.3">
      <c r="I61" s="123"/>
    </row>
  </sheetData>
  <mergeCells count="2">
    <mergeCell ref="I2:I28"/>
    <mergeCell ref="I35:I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ACT1</vt:lpstr>
      <vt:lpstr>lec1</vt:lpstr>
      <vt:lpstr>lec2</vt:lpstr>
      <vt:lpstr>lec3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2022-06-01T04:52:34Z</dcterms:created>
  <dcterms:modified xsi:type="dcterms:W3CDTF">2022-06-03T06:23:49Z</dcterms:modified>
</cp:coreProperties>
</file>