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ilitaryspending" sheetId="1" r:id="rId3"/>
    <sheet state="visible" name="meanmilitaryspending" sheetId="2" r:id="rId4"/>
    <sheet state="visible" name="militaryspending1" sheetId="3" r:id="rId5"/>
    <sheet state="visible" name="eduspending" sheetId="4" r:id="rId6"/>
    <sheet state="visible" name="eduspending1" sheetId="5" r:id="rId7"/>
    <sheet state="visible" name="meanedu" sheetId="6" r:id="rId8"/>
    <sheet state="visible" name="growthedu" sheetId="7" r:id="rId9"/>
    <sheet state="visible" name="growthedu1" sheetId="8" r:id="rId10"/>
    <sheet state="visible" name="hcspending" sheetId="9" r:id="rId11"/>
    <sheet state="visible" name="hcspending1" sheetId="10" r:id="rId12"/>
    <sheet state="visible" name="meanhc" sheetId="11" r:id="rId13"/>
    <sheet state="visible" name="growthhc" sheetId="12" r:id="rId14"/>
    <sheet state="visible" name="growthhc1" sheetId="13" r:id="rId15"/>
    <sheet state="visible" name="CompareSpending" sheetId="14" r:id="rId16"/>
    <sheet state="visible" name="totalgdp" sheetId="15" r:id="rId17"/>
    <sheet state="visible" name="totalSpending" sheetId="16" r:id="rId18"/>
    <sheet state="visible" name="percapitagdp" sheetId="17" r:id="rId19"/>
    <sheet state="visible" name="population" sheetId="18" r:id="rId20"/>
    <sheet state="visible" name="annualgrowth" sheetId="19" r:id="rId21"/>
    <sheet state="visible" name="extra1" sheetId="20" r:id="rId22"/>
    <sheet state="visible" name="finalData" sheetId="21" r:id="rId23"/>
  </sheets>
  <definedNames/>
  <calcPr/>
</workbook>
</file>

<file path=xl/sharedStrings.xml><?xml version="1.0" encoding="utf-8"?>
<sst xmlns="http://schemas.openxmlformats.org/spreadsheetml/2006/main" count="1010" uniqueCount="137">
  <si>
    <t>Year</t>
  </si>
  <si>
    <t>United States</t>
  </si>
  <si>
    <t>China</t>
  </si>
  <si>
    <t>Japan</t>
  </si>
  <si>
    <t>Germany</t>
  </si>
  <si>
    <t>UK</t>
  </si>
  <si>
    <t>Saudi Arabia</t>
  </si>
  <si>
    <t>France</t>
  </si>
  <si>
    <t>India</t>
  </si>
  <si>
    <t>Brazil</t>
  </si>
  <si>
    <t>Italy</t>
  </si>
  <si>
    <t>Russian Federation</t>
  </si>
  <si>
    <t>Country</t>
  </si>
  <si>
    <t>Canada</t>
  </si>
  <si>
    <t>Korea, Rep.</t>
  </si>
  <si>
    <t>Australia</t>
  </si>
  <si>
    <t>Avg</t>
  </si>
  <si>
    <t>MeanSpending</t>
  </si>
  <si>
    <t>{role:'style'}</t>
  </si>
  <si>
    <t>Russia</t>
  </si>
  <si>
    <t>South Korea</t>
  </si>
  <si>
    <t>2013</t>
  </si>
  <si>
    <t>2014</t>
  </si>
  <si>
    <t>red</t>
  </si>
  <si>
    <t>2015</t>
  </si>
  <si>
    <t>percapita</t>
  </si>
  <si>
    <t>2016</t>
  </si>
  <si>
    <t>blue</t>
  </si>
  <si>
    <t>2017</t>
  </si>
  <si>
    <t>green</t>
  </si>
  <si>
    <t>yellow</t>
  </si>
  <si>
    <t>purple</t>
  </si>
  <si>
    <t>Total Spending</t>
  </si>
  <si>
    <t>Spending per capita</t>
  </si>
  <si>
    <t>PerCapitaGDP</t>
  </si>
  <si>
    <t>Average</t>
  </si>
  <si>
    <t>gov expenditure on edu %gdp</t>
  </si>
  <si>
    <t>edu spending</t>
  </si>
  <si>
    <t>per capita gdp</t>
  </si>
  <si>
    <t>per capita edu</t>
  </si>
  <si>
    <t>Pop</t>
  </si>
  <si>
    <t>Population</t>
  </si>
  <si>
    <t>Military Spending % of GDP</t>
  </si>
  <si>
    <t>USA</t>
  </si>
  <si>
    <t>China, P.R.</t>
  </si>
  <si>
    <t>USSR/Russia</t>
  </si>
  <si>
    <t>Korea, South</t>
  </si>
  <si>
    <t>Algeria</t>
  </si>
  <si>
    <t>Bahrain</t>
  </si>
  <si>
    <t>Comoros</t>
  </si>
  <si>
    <t>Djibouti</t>
  </si>
  <si>
    <t>Largest country in Africa and in the Arab world.</t>
  </si>
  <si>
    <t>Egypt</t>
  </si>
  <si>
    <t>Iraq</t>
  </si>
  <si>
    <t>Jordan</t>
  </si>
  <si>
    <t>Kuwait</t>
  </si>
  <si>
    <t>Excluding the Hala'ib Triangle (20,580 km2/7,950 sq mi).</t>
  </si>
  <si>
    <t>Lebanon</t>
  </si>
  <si>
    <t>Libya</t>
  </si>
  <si>
    <t>Mauritania</t>
  </si>
  <si>
    <t>Morocco</t>
  </si>
  <si>
    <t>Oman</t>
  </si>
  <si>
    <t>Palestine</t>
  </si>
  <si>
    <t>Qatar</t>
  </si>
  <si>
    <t>including Western Sahara (266,000 km2/103,000 sq mi).</t>
  </si>
  <si>
    <t>Somalia</t>
  </si>
  <si>
    <t>Sudan</t>
  </si>
  <si>
    <t>Syria</t>
  </si>
  <si>
    <t>Largest country in the Middle East.</t>
  </si>
  <si>
    <t>Tunisia</t>
  </si>
  <si>
    <t>Longest Coastline in Africa and the Arab League.</t>
  </si>
  <si>
    <t>United Arab Emirates</t>
  </si>
  <si>
    <t>Formerly the largest country in Africa.</t>
  </si>
  <si>
    <t>Yemen</t>
  </si>
  <si>
    <t>Including the part of the Golan Heights (1,200 km2/460 sq mi) currently occupied by Israel.</t>
  </si>
  <si>
    <t>Arab League total</t>
  </si>
  <si>
    <t>Difference</t>
  </si>
  <si>
    <t>Rate</t>
  </si>
  <si>
    <t>Current health expenditure (% of GDP)</t>
  </si>
  <si>
    <t>HC spending</t>
  </si>
  <si>
    <t>HC spending per capita</t>
  </si>
  <si>
    <t>AUS</t>
  </si>
  <si>
    <t>BRA</t>
  </si>
  <si>
    <t>CAN</t>
  </si>
  <si>
    <t>CHN</t>
  </si>
  <si>
    <t>DEU</t>
  </si>
  <si>
    <t>FRA</t>
  </si>
  <si>
    <t>GBR</t>
  </si>
  <si>
    <t>IND</t>
  </si>
  <si>
    <t>Fixed</t>
  </si>
  <si>
    <t>ITA</t>
  </si>
  <si>
    <t>JPN</t>
  </si>
  <si>
    <t>KOR</t>
  </si>
  <si>
    <t>RUS</t>
  </si>
  <si>
    <t>SAU</t>
  </si>
  <si>
    <t>pop</t>
  </si>
  <si>
    <t>Military</t>
  </si>
  <si>
    <t>education</t>
  </si>
  <si>
    <t>health care</t>
  </si>
  <si>
    <t>Category</t>
  </si>
  <si>
    <t>Education</t>
  </si>
  <si>
    <t>Health Care</t>
  </si>
  <si>
    <t>military spending</t>
  </si>
  <si>
    <t>shared gdp</t>
  </si>
  <si>
    <t>total gdp</t>
  </si>
  <si>
    <t>World GDP</t>
  </si>
  <si>
    <t>Sum 2013</t>
  </si>
  <si>
    <t>Sum 2014</t>
  </si>
  <si>
    <t>Sum 2015</t>
  </si>
  <si>
    <t>Sum 2016</t>
  </si>
  <si>
    <t>Sum 2017</t>
  </si>
  <si>
    <t>Military Spending</t>
  </si>
  <si>
    <t>Shared GDP</t>
  </si>
  <si>
    <t>Total GDP</t>
  </si>
  <si>
    <t>rate</t>
  </si>
  <si>
    <t>Per Capita:</t>
  </si>
  <si>
    <t>Total gdp</t>
  </si>
  <si>
    <t>Per in billion of $</t>
  </si>
  <si>
    <t>Country Name</t>
  </si>
  <si>
    <t>Annual Growth Rate</t>
  </si>
  <si>
    <t>avg</t>
  </si>
  <si>
    <t>AreaPop</t>
  </si>
  <si>
    <t>GDP</t>
  </si>
  <si>
    <t>GDP Per Capita</t>
  </si>
  <si>
    <t>Spending per Capita</t>
  </si>
  <si>
    <t>Spending in % of GDP</t>
  </si>
  <si>
    <t>Edu Expense</t>
  </si>
  <si>
    <t>Edu Expense per Capita</t>
  </si>
  <si>
    <t>Edu % of GDP</t>
  </si>
  <si>
    <t>Healthcare Expense</t>
  </si>
  <si>
    <t>Healthcare per Capita</t>
  </si>
  <si>
    <t>Healthcare in % of GDP</t>
  </si>
  <si>
    <t>Military Expense</t>
  </si>
  <si>
    <t>Military Expense per Capita</t>
  </si>
  <si>
    <t>Military in % of GDP</t>
  </si>
  <si>
    <t>Spending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</si>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</sst>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11">
    <font>
      <sz val="10.0"/>
      <color rgb="FF000000"/>
      <name val="Arial"/>
    </font>
    <font>
      <sz val="10.0"/>
      <name val="Verdana"/>
    </font>
    <font/>
    <font>
      <sz val="10.0"/>
      <name val="Arial"/>
    </font>
    <font>
      <sz val="12.0"/>
      <name val="Times New Roman"/>
    </font>
    <font>
      <b/>
    </font>
    <font>
      <color rgb="FF000000"/>
      <name val="Arial"/>
    </font>
    <font>
      <name val="Arial"/>
    </font>
    <font>
      <sz val="11.0"/>
      <color rgb="FF000000"/>
      <name val="Inconsolata"/>
    </font>
    <font>
      <sz val="11.0"/>
      <color rgb="FF000000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1" fillId="0" fontId="1" numFmtId="0" xfId="0" applyAlignment="1" applyBorder="1" applyFont="1">
      <alignment horizontal="right"/>
    </xf>
    <xf borderId="2" fillId="0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49" xfId="0" applyFont="1" applyNumberFormat="1"/>
    <xf borderId="0" fillId="0" fontId="0" numFmtId="2" xfId="0" applyFont="1" applyNumberFormat="1"/>
    <xf borderId="0" fillId="0" fontId="2" numFmtId="2" xfId="0" applyFont="1" applyNumberFormat="1"/>
    <xf borderId="0" fillId="0" fontId="2" numFmtId="10" xfId="0" applyFont="1" applyNumberFormat="1"/>
    <xf borderId="0" fillId="0" fontId="1" numFmtId="0" xfId="0" applyAlignment="1" applyFont="1">
      <alignment horizontal="right" readingOrder="0"/>
    </xf>
    <xf borderId="0" fillId="0" fontId="0" numFmtId="2" xfId="0" applyAlignment="1" applyFont="1" applyNumberFormat="1">
      <alignment readingOrder="0"/>
    </xf>
    <xf borderId="0" fillId="0" fontId="4" numFmtId="2" xfId="0" applyFont="1" applyNumberFormat="1"/>
    <xf borderId="2" fillId="0" fontId="0" numFmtId="2" xfId="0" applyBorder="1" applyFont="1" applyNumberFormat="1"/>
    <xf borderId="0" fillId="0" fontId="5" numFmtId="2" xfId="0" applyAlignment="1" applyFont="1" applyNumberFormat="1">
      <alignment readingOrder="0"/>
    </xf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 readingOrder="0"/>
    </xf>
    <xf borderId="3" fillId="0" fontId="0" numFmtId="0" xfId="0" applyBorder="1" applyFont="1"/>
    <xf borderId="0" fillId="0" fontId="2" numFmtId="1" xfId="0" applyAlignment="1" applyFont="1" applyNumberFormat="1">
      <alignment readingOrder="0"/>
    </xf>
    <xf borderId="0" fillId="0" fontId="0" numFmtId="0" xfId="0" applyFont="1"/>
    <xf borderId="4" fillId="0" fontId="1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0" fillId="0" fontId="4" numFmtId="0" xfId="0" applyFont="1"/>
    <xf borderId="0" fillId="0" fontId="6" numFmtId="2" xfId="0" applyAlignment="1" applyFont="1" applyNumberFormat="1">
      <alignment horizontal="right" readingOrder="0" shrinkToFit="0" vertical="bottom" wrapText="0"/>
    </xf>
    <xf borderId="0" fillId="0" fontId="0" numFmtId="3" xfId="0" applyFont="1" applyNumberFormat="1"/>
    <xf borderId="0" fillId="0" fontId="0" numFmtId="10" xfId="0" applyFont="1" applyNumberFormat="1"/>
    <xf borderId="0" fillId="0" fontId="0" numFmtId="49" xfId="0" applyFont="1" applyNumberFormat="1"/>
    <xf borderId="0" fillId="0" fontId="0" numFmtId="4" xfId="0" applyFont="1" applyNumberFormat="1"/>
    <xf borderId="0" fillId="0" fontId="0" numFmtId="4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2" numFmtId="164" xfId="0" applyFont="1" applyNumberFormat="1"/>
    <xf borderId="0" fillId="0" fontId="7" numFmtId="49" xfId="0" applyAlignment="1" applyFont="1" applyNumberFormat="1">
      <alignment horizontal="right" vertical="bottom"/>
    </xf>
    <xf borderId="0" fillId="0" fontId="2" numFmtId="164" xfId="0" applyAlignment="1" applyFont="1" applyNumberFormat="1">
      <alignment readingOrder="0"/>
    </xf>
    <xf borderId="0" fillId="2" fontId="8" numFmtId="2" xfId="0" applyAlignment="1" applyFill="1" applyFont="1" applyNumberFormat="1">
      <alignment readingOrder="0"/>
    </xf>
    <xf borderId="0" fillId="0" fontId="0" numFmtId="0" xfId="0" applyAlignment="1" applyFont="1">
      <alignment horizontal="right"/>
    </xf>
    <xf borderId="0" fillId="0" fontId="2" numFmtId="165" xfId="0" applyFont="1" applyNumberFormat="1"/>
    <xf borderId="7" fillId="0" fontId="0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0" fillId="0" fontId="0" numFmtId="0" xfId="0" applyAlignment="1" applyFont="1">
      <alignment horizontal="center"/>
    </xf>
    <xf borderId="3" fillId="0" fontId="1" numFmtId="0" xfId="0" applyBorder="1" applyFont="1"/>
    <xf borderId="10" fillId="0" fontId="1" numFmtId="1" xfId="0" applyAlignment="1" applyBorder="1" applyFont="1" applyNumberFormat="1">
      <alignment horizontal="right"/>
    </xf>
    <xf borderId="10" fillId="0" fontId="0" numFmtId="166" xfId="0" applyBorder="1" applyFont="1" applyNumberFormat="1"/>
    <xf borderId="10" fillId="0" fontId="3" numFmtId="2" xfId="0" applyAlignment="1" applyBorder="1" applyFont="1" applyNumberFormat="1">
      <alignment readingOrder="0"/>
    </xf>
    <xf borderId="11" fillId="0" fontId="3" numFmtId="2" xfId="0" applyBorder="1" applyFont="1" applyNumberFormat="1"/>
    <xf borderId="2" fillId="0" fontId="1" numFmtId="0" xfId="0" applyBorder="1" applyFont="1"/>
    <xf borderId="2" fillId="0" fontId="0" numFmtId="0" xfId="0" applyBorder="1" applyFont="1"/>
    <xf borderId="2" fillId="0" fontId="1" numFmtId="1" xfId="0" applyAlignment="1" applyBorder="1" applyFont="1" applyNumberFormat="1">
      <alignment horizontal="right"/>
    </xf>
    <xf borderId="2" fillId="0" fontId="0" numFmtId="166" xfId="0" applyBorder="1" applyFont="1" applyNumberFormat="1"/>
    <xf borderId="2" fillId="0" fontId="3" numFmtId="2" xfId="0" applyAlignment="1" applyBorder="1" applyFont="1" applyNumberFormat="1">
      <alignment readingOrder="0"/>
    </xf>
    <xf borderId="0" fillId="0" fontId="0" numFmtId="0" xfId="0" applyAlignment="1" applyFont="1">
      <alignment readingOrder="0"/>
    </xf>
    <xf borderId="12" fillId="3" fontId="4" numFmtId="0" xfId="0" applyBorder="1" applyFill="1" applyFont="1"/>
    <xf borderId="2" fillId="3" fontId="1" numFmtId="1" xfId="0" applyAlignment="1" applyBorder="1" applyFont="1" applyNumberFormat="1">
      <alignment horizontal="right"/>
    </xf>
    <xf borderId="12" fillId="3" fontId="0" numFmtId="0" xfId="0" applyBorder="1" applyFont="1"/>
    <xf borderId="2" fillId="3" fontId="0" numFmtId="166" xfId="0" applyBorder="1" applyFont="1" applyNumberFormat="1"/>
    <xf borderId="2" fillId="3" fontId="3" numFmtId="2" xfId="0" applyAlignment="1" applyBorder="1" applyFont="1" applyNumberFormat="1">
      <alignment readingOrder="0"/>
    </xf>
    <xf borderId="0" fillId="3" fontId="0" numFmtId="0" xfId="0" applyFont="1"/>
    <xf borderId="13" fillId="0" fontId="1" numFmtId="1" xfId="0" applyAlignment="1" applyBorder="1" applyFont="1" applyNumberFormat="1">
      <alignment horizontal="right"/>
    </xf>
    <xf borderId="7" fillId="0" fontId="1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1" fillId="0" fontId="1" numFmtId="0" xfId="0" applyAlignment="1" applyBorder="1" applyFont="1">
      <alignment horizontal="right" readingOrder="0"/>
    </xf>
    <xf borderId="2" fillId="0" fontId="3" numFmtId="2" xfId="0" applyBorder="1" applyFont="1" applyNumberFormat="1"/>
    <xf borderId="2" fillId="0" fontId="0" numFmtId="2" xfId="0" applyAlignment="1" applyBorder="1" applyFont="1" applyNumberFormat="1">
      <alignment readingOrder="0"/>
    </xf>
    <xf borderId="2" fillId="0" fontId="9" numFmtId="0" xfId="0" applyBorder="1" applyFont="1"/>
    <xf borderId="14" fillId="0" fontId="1" numFmtId="0" xfId="0" applyAlignment="1" applyBorder="1" applyFont="1">
      <alignment horizontal="right"/>
    </xf>
    <xf borderId="13" fillId="0" fontId="1" numFmtId="0" xfId="0" applyAlignment="1" applyBorder="1" applyFont="1">
      <alignment horizontal="right"/>
    </xf>
    <xf borderId="9" fillId="0" fontId="0" numFmtId="0" xfId="0" applyBorder="1" applyFont="1"/>
    <xf borderId="2" fillId="0" fontId="0" numFmtId="0" xfId="0" applyAlignment="1" applyBorder="1" applyFont="1">
      <alignment readingOrder="0"/>
    </xf>
    <xf borderId="10" fillId="0" fontId="1" numFmtId="0" xfId="0" applyBorder="1" applyFont="1"/>
    <xf borderId="0" fillId="0" fontId="1" numFmtId="2" xfId="0" applyAlignment="1" applyFont="1" applyNumberFormat="1">
      <alignment horizontal="right"/>
    </xf>
    <xf borderId="12" fillId="3" fontId="4" numFmtId="2" xfId="0" applyBorder="1" applyFont="1" applyNumberFormat="1"/>
    <xf borderId="0" fillId="0" fontId="10" numFmtId="49" xfId="0" applyAlignment="1" applyFont="1" applyNumberForma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0" numFmtId="49" xfId="0" applyAlignment="1" applyFont="1" applyNumberFormat="1">
      <alignment horizontal="right" readingOrder="0" shrinkToFit="0" vertical="bottom" wrapText="0"/>
    </xf>
    <xf borderId="0" fillId="0" fontId="2" numFmtId="49" xfId="0" applyAlignment="1" applyFont="1" applyNumberFormat="1">
      <alignment readingOrder="0"/>
    </xf>
    <xf borderId="0" fillId="0" fontId="10" numFmtId="2" xfId="0" applyAlignment="1" applyFont="1" applyNumberForma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14" fillId="0" fontId="1" numFmtId="49" xfId="0" applyAlignment="1" applyBorder="1" applyFont="1" applyNumberFormat="1">
      <alignment horizontal="right"/>
    </xf>
    <xf borderId="13" fillId="0" fontId="1" numFmtId="49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14.43"/>
    <col customWidth="1" min="34" max="35" width="19.71"/>
  </cols>
  <sheetData>
    <row r="1" ht="15.75" customHeight="1">
      <c r="A1" s="4" t="s">
        <v>12</v>
      </c>
      <c r="B1" s="5">
        <v>2013.0</v>
      </c>
      <c r="C1" s="5">
        <v>2014.0</v>
      </c>
      <c r="D1" s="5">
        <v>2015.0</v>
      </c>
      <c r="E1" s="5">
        <v>2016.0</v>
      </c>
      <c r="F1" s="5">
        <v>2017.0</v>
      </c>
      <c r="I1" s="5">
        <v>2013.0</v>
      </c>
      <c r="J1" s="5">
        <v>2014.0</v>
      </c>
      <c r="K1" s="5">
        <v>2015.0</v>
      </c>
      <c r="L1" s="5">
        <v>2016.0</v>
      </c>
      <c r="M1" s="5">
        <v>2017.0</v>
      </c>
      <c r="N1" s="2" t="s">
        <v>16</v>
      </c>
      <c r="O1" s="6">
        <v>2013.0</v>
      </c>
      <c r="P1" s="6">
        <v>2014.0</v>
      </c>
      <c r="Q1" s="6">
        <v>2015.0</v>
      </c>
      <c r="R1" s="6">
        <v>2016.0</v>
      </c>
      <c r="S1" s="6">
        <v>2017.0</v>
      </c>
      <c r="V1" s="6">
        <v>2013.0</v>
      </c>
      <c r="W1" s="6">
        <v>2014.0</v>
      </c>
      <c r="X1" s="6">
        <v>2015.0</v>
      </c>
      <c r="Y1" s="6">
        <v>2016.0</v>
      </c>
      <c r="Z1" s="6">
        <v>2017.0</v>
      </c>
      <c r="AJ1" s="5">
        <v>2013.0</v>
      </c>
      <c r="AK1" s="5">
        <v>2014.0</v>
      </c>
      <c r="AL1" s="5">
        <v>2015.0</v>
      </c>
      <c r="AM1" s="5">
        <v>2016.0</v>
      </c>
      <c r="AN1" s="5">
        <v>2017.0</v>
      </c>
      <c r="AO1" s="7"/>
      <c r="AP1" s="7">
        <v>2013.0</v>
      </c>
      <c r="AQ1" s="7">
        <v>2014.0</v>
      </c>
      <c r="AR1" s="7">
        <v>2015.0</v>
      </c>
      <c r="AS1" s="7">
        <v>2016.0</v>
      </c>
      <c r="AT1" s="7">
        <v>2017.0</v>
      </c>
      <c r="AU1" s="14" t="s">
        <v>16</v>
      </c>
    </row>
    <row r="2" ht="15.75" customHeight="1">
      <c r="A2" t="s">
        <v>1</v>
      </c>
      <c r="B2" s="11">
        <v>639.7046515273039</v>
      </c>
      <c r="C2" s="11">
        <v>609.9143149731466</v>
      </c>
      <c r="D2" s="11">
        <v>596.105099548706</v>
      </c>
      <c r="E2" s="11">
        <v>600.1056374663717</v>
      </c>
      <c r="F2" s="11">
        <v>610.6530848656154</v>
      </c>
      <c r="G2" s="11"/>
      <c r="H2" s="15" t="s">
        <v>25</v>
      </c>
      <c r="I2" s="16">
        <f t="shared" ref="I2:I15" si="3">B2/O2*(1000000*1000)</f>
        <v>2022.88062</v>
      </c>
      <c r="J2" s="16">
        <f t="shared" ref="J2:M2" si="1">C2/P2*1000000*1000</f>
        <v>1914.222213</v>
      </c>
      <c r="K2" s="16">
        <f t="shared" si="1"/>
        <v>1856.794787</v>
      </c>
      <c r="L2" s="16">
        <f t="shared" si="1"/>
        <v>1855.580163</v>
      </c>
      <c r="M2" s="16">
        <f t="shared" si="1"/>
        <v>1874.783943</v>
      </c>
      <c r="N2" s="12">
        <f t="shared" ref="N2:N15" si="5">average(I2:M2)</f>
        <v>1904.852345</v>
      </c>
      <c r="O2" s="17">
        <v>3.16234505E8</v>
      </c>
      <c r="P2" s="17">
        <v>3.18622525E8</v>
      </c>
      <c r="Q2" s="17">
        <v>3.21039839E8</v>
      </c>
      <c r="R2" s="17">
        <v>3.23405935E8</v>
      </c>
      <c r="S2" s="17">
        <v>3.25719178E8</v>
      </c>
      <c r="T2" s="12"/>
      <c r="U2" s="12" t="s">
        <v>1</v>
      </c>
      <c r="V2" s="12">
        <v>3.83251355480334</v>
      </c>
      <c r="W2" s="12">
        <v>3.4997016227134</v>
      </c>
      <c r="X2" s="12">
        <v>3.28963361790659</v>
      </c>
      <c r="Y2" s="12">
        <v>3.22213451636286</v>
      </c>
      <c r="Z2" s="12">
        <v>3.14922157590148</v>
      </c>
      <c r="AA2" s="18" t="s">
        <v>32</v>
      </c>
      <c r="AB2" s="12">
        <v>1.7183521E13</v>
      </c>
      <c r="AC2" s="12">
        <v>1.7937118E13</v>
      </c>
      <c r="AD2" s="12">
        <v>1.8644756E13</v>
      </c>
      <c r="AE2" s="12">
        <v>1.9145715E13</v>
      </c>
      <c r="AF2" s="12">
        <v>1.72386445E13</v>
      </c>
      <c r="AG2" s="12" t="s">
        <v>1</v>
      </c>
      <c r="AH2" s="12" t="s">
        <v>1</v>
      </c>
      <c r="AI2" s="18" t="s">
        <v>33</v>
      </c>
      <c r="AJ2" s="12">
        <f t="shared" ref="AJ2:AN2" si="2">(AB2/O2)</f>
        <v>54337.90661</v>
      </c>
      <c r="AK2" s="12">
        <f t="shared" si="2"/>
        <v>56295.82529</v>
      </c>
      <c r="AL2" s="12">
        <f t="shared" si="2"/>
        <v>58076.14425</v>
      </c>
      <c r="AM2" s="12">
        <f t="shared" si="2"/>
        <v>59200.25865</v>
      </c>
      <c r="AN2" s="12">
        <f t="shared" si="2"/>
        <v>52924.868</v>
      </c>
      <c r="AO2" s="19" t="s">
        <v>34</v>
      </c>
      <c r="AP2" s="12">
        <v>52782.086508871005</v>
      </c>
      <c r="AQ2" s="12">
        <v>54696.72616523267</v>
      </c>
      <c r="AR2" s="12">
        <v>56443.817242258214</v>
      </c>
      <c r="AS2" s="12">
        <v>57588.538070583025</v>
      </c>
      <c r="AT2" s="12">
        <v>59531.66196434402</v>
      </c>
      <c r="AU2" s="12">
        <f t="shared" ref="AU2:AU15" si="7">average(AP2:AT2)</f>
        <v>56208.56599</v>
      </c>
    </row>
    <row r="3" ht="15.75" customHeight="1">
      <c r="A3" t="s">
        <v>2</v>
      </c>
      <c r="B3" s="11">
        <v>179.87929441170422</v>
      </c>
      <c r="C3" s="11">
        <v>200.77319929723515</v>
      </c>
      <c r="D3" s="11">
        <v>214.0927093568507</v>
      </c>
      <c r="E3" s="11">
        <v>216.0540162871605</v>
      </c>
      <c r="F3" s="11">
        <v>233.5987310013959</v>
      </c>
      <c r="G3" s="11"/>
      <c r="H3" s="11"/>
      <c r="I3" s="16">
        <f t="shared" si="3"/>
        <v>132.519482</v>
      </c>
      <c r="J3" s="16">
        <f t="shared" ref="J3:M3" si="4">C3/P3*1000000*1000</f>
        <v>147.1652967</v>
      </c>
      <c r="K3" s="16">
        <f t="shared" si="4"/>
        <v>156.1330125</v>
      </c>
      <c r="L3" s="16">
        <f t="shared" si="4"/>
        <v>156.7124837</v>
      </c>
      <c r="M3" s="16">
        <f t="shared" si="4"/>
        <v>168.4936335</v>
      </c>
      <c r="N3" s="12">
        <f t="shared" si="5"/>
        <v>152.2047816</v>
      </c>
      <c r="O3" s="17">
        <v>1.35738E9</v>
      </c>
      <c r="P3" s="17">
        <v>1.36427E9</v>
      </c>
      <c r="Q3" s="17">
        <v>1.37122E9</v>
      </c>
      <c r="R3" s="17">
        <v>1.378665E9</v>
      </c>
      <c r="S3" s="17">
        <v>1.386395E9</v>
      </c>
      <c r="T3" s="12"/>
      <c r="U3" s="12" t="s">
        <v>2</v>
      </c>
      <c r="V3" s="12">
        <v>1.87233362515339</v>
      </c>
      <c r="W3" s="12">
        <v>1.91534127190954</v>
      </c>
      <c r="X3" s="12">
        <v>1.93492242683391</v>
      </c>
      <c r="Y3" s="12">
        <v>1.93060638113578</v>
      </c>
      <c r="Z3" s="12">
        <v>1.90884497782157</v>
      </c>
      <c r="AA3" s="12"/>
      <c r="AB3" s="12">
        <v>9.40008963651344E12</v>
      </c>
      <c r="AC3" s="12">
        <v>1.0271675446821E13</v>
      </c>
      <c r="AD3" s="12">
        <v>1.08406620762746E13</v>
      </c>
      <c r="AE3" s="12">
        <v>1.09721975468854E13</v>
      </c>
      <c r="AF3" s="12">
        <v>1.17784231390602E13</v>
      </c>
      <c r="AG3" s="12" t="s">
        <v>2</v>
      </c>
      <c r="AH3" s="12" t="s">
        <v>2</v>
      </c>
      <c r="AI3" s="12"/>
      <c r="AJ3" s="12">
        <f t="shared" ref="AJ3:AN3" si="6">(AB3/O3)</f>
        <v>6925.171755</v>
      </c>
      <c r="AK3" s="12">
        <f t="shared" si="6"/>
        <v>7529.06349</v>
      </c>
      <c r="AL3" s="12">
        <f t="shared" si="6"/>
        <v>7905.851779</v>
      </c>
      <c r="AM3" s="12">
        <f t="shared" si="6"/>
        <v>7958.566836</v>
      </c>
      <c r="AN3" s="12">
        <f t="shared" si="6"/>
        <v>8495.719574</v>
      </c>
      <c r="AO3" s="12"/>
      <c r="AP3" s="12">
        <v>7077.770765395579</v>
      </c>
      <c r="AQ3" s="12">
        <v>7683.502613091177</v>
      </c>
      <c r="AR3" s="12">
        <v>8069.213023895145</v>
      </c>
      <c r="AS3" s="12">
        <v>8117.267465431775</v>
      </c>
      <c r="AT3" s="12">
        <v>8826.994095748325</v>
      </c>
      <c r="AU3" s="12">
        <f t="shared" si="7"/>
        <v>7954.949593</v>
      </c>
    </row>
    <row r="4" ht="15.75" customHeight="1">
      <c r="A4" t="s">
        <v>3</v>
      </c>
      <c r="B4" s="11">
        <v>49.02395336469852</v>
      </c>
      <c r="C4" s="11">
        <v>46.919718996326</v>
      </c>
      <c r="D4" s="11">
        <v>42.2204348508191</v>
      </c>
      <c r="E4" s="11">
        <v>46.629967434212304</v>
      </c>
      <c r="F4" s="11">
        <v>45.55253225715445</v>
      </c>
      <c r="G4" s="11"/>
      <c r="H4" s="11"/>
      <c r="I4" s="16">
        <f t="shared" si="3"/>
        <v>384.66753</v>
      </c>
      <c r="J4" s="16">
        <f t="shared" ref="J4:M4" si="8">C4/P4*1000000*1000</f>
        <v>368.6454555</v>
      </c>
      <c r="K4" s="16">
        <f t="shared" si="8"/>
        <v>332.0756864</v>
      </c>
      <c r="L4" s="16">
        <f t="shared" si="8"/>
        <v>367.1809676</v>
      </c>
      <c r="M4" s="16">
        <f t="shared" si="8"/>
        <v>359.287344</v>
      </c>
      <c r="N4" s="12">
        <f t="shared" si="5"/>
        <v>362.3713967</v>
      </c>
      <c r="O4" s="17">
        <v>1.27445E8</v>
      </c>
      <c r="P4" s="17">
        <v>1.27276E8</v>
      </c>
      <c r="Q4" s="17">
        <v>1.27141E8</v>
      </c>
      <c r="R4" s="17">
        <v>1.26994511E8</v>
      </c>
      <c r="S4" s="17">
        <v>1.26785797E8</v>
      </c>
      <c r="T4" s="12"/>
      <c r="U4" s="12" t="s">
        <v>3</v>
      </c>
      <c r="V4" s="12">
        <v>0.950865860745235</v>
      </c>
      <c r="W4" s="12">
        <v>0.967334406596872</v>
      </c>
      <c r="X4" s="12">
        <v>0.960651844555374</v>
      </c>
      <c r="Y4" s="12">
        <v>0.942157852518746</v>
      </c>
      <c r="Z4" s="12">
        <v>0.934960013781154</v>
      </c>
      <c r="AA4" s="12"/>
      <c r="AB4" s="12">
        <v>5.27516089430344E12</v>
      </c>
      <c r="AC4" s="12">
        <v>4.96998431504518E12</v>
      </c>
      <c r="AD4" s="12">
        <v>4.41337271278945E12</v>
      </c>
      <c r="AE4" s="12">
        <v>4.90118013004946E12</v>
      </c>
      <c r="AF4" s="12">
        <v>5.141707597299533E12</v>
      </c>
      <c r="AG4" s="12" t="s">
        <v>3</v>
      </c>
      <c r="AH4" s="12" t="s">
        <v>3</v>
      </c>
      <c r="AI4" s="12"/>
      <c r="AJ4" s="12">
        <f t="shared" ref="AJ4:AN4" si="9">(AB4/O4)</f>
        <v>41391.66616</v>
      </c>
      <c r="AK4" s="12">
        <f t="shared" si="9"/>
        <v>39048.87265</v>
      </c>
      <c r="AL4" s="12">
        <f t="shared" si="9"/>
        <v>34712.42725</v>
      </c>
      <c r="AM4" s="12">
        <f t="shared" si="9"/>
        <v>38593.63756</v>
      </c>
      <c r="AN4" s="12">
        <f t="shared" si="9"/>
        <v>40554.28699</v>
      </c>
      <c r="AO4" s="12"/>
      <c r="AP4" s="12">
        <v>40454.44745789031</v>
      </c>
      <c r="AQ4" s="12">
        <v>38109.41211255728</v>
      </c>
      <c r="AR4" s="12">
        <v>34567.74567509946</v>
      </c>
      <c r="AS4" s="12">
        <v>38972.34063914683</v>
      </c>
      <c r="AT4" s="12">
        <v>38428.09731682792</v>
      </c>
      <c r="AU4" s="12">
        <f t="shared" si="7"/>
        <v>38106.40864</v>
      </c>
    </row>
    <row r="5" ht="15.75" customHeight="1">
      <c r="A5" t="s">
        <v>4</v>
      </c>
      <c r="B5" s="11">
        <v>45.930529473402885</v>
      </c>
      <c r="C5" s="11">
        <v>46.10267076454476</v>
      </c>
      <c r="D5" s="11">
        <v>39.81438828562593</v>
      </c>
      <c r="E5" s="11">
        <v>41.58909188102297</v>
      </c>
      <c r="F5" s="11">
        <v>44.869753940247215</v>
      </c>
      <c r="G5" s="11"/>
      <c r="H5" s="11"/>
      <c r="I5" s="16">
        <f t="shared" si="3"/>
        <v>569.5354319</v>
      </c>
      <c r="J5" s="16">
        <f t="shared" ref="J5:M5" si="10">C5/P5*1000000*1000</f>
        <v>569.29177</v>
      </c>
      <c r="K5" s="16">
        <f t="shared" si="10"/>
        <v>487.4040898</v>
      </c>
      <c r="L5" s="16">
        <f t="shared" si="10"/>
        <v>505.0366009</v>
      </c>
      <c r="M5" s="16">
        <f t="shared" si="10"/>
        <v>542.5933121</v>
      </c>
      <c r="N5" s="12">
        <f t="shared" si="5"/>
        <v>534.7722409</v>
      </c>
      <c r="O5" s="17">
        <v>8.0645605E7</v>
      </c>
      <c r="P5" s="17">
        <v>8.09825E7</v>
      </c>
      <c r="Q5" s="17">
        <v>8.1686611E7</v>
      </c>
      <c r="R5" s="17">
        <v>8.2348669E7</v>
      </c>
      <c r="S5" s="17">
        <v>8.2695E7</v>
      </c>
      <c r="T5" s="12"/>
      <c r="U5" s="12" t="s">
        <v>4</v>
      </c>
      <c r="V5" s="12">
        <v>1.22399371603261</v>
      </c>
      <c r="W5" s="12">
        <v>1.18497375932235</v>
      </c>
      <c r="X5" s="12">
        <v>1.1794720155077</v>
      </c>
      <c r="Y5" s="12">
        <v>1.19584612204004</v>
      </c>
      <c r="Z5" s="12">
        <v>1.22013587055547</v>
      </c>
      <c r="AA5" s="12"/>
      <c r="AB5" s="12">
        <v>3.52888879809072E12</v>
      </c>
      <c r="AC5" s="12">
        <v>3.62126269639361E12</v>
      </c>
      <c r="AD5" s="12">
        <v>3.10576849910366E12</v>
      </c>
      <c r="AE5" s="12">
        <v>3.20057363983192E12</v>
      </c>
      <c r="AF5" s="12">
        <v>3.39891116234705E12</v>
      </c>
      <c r="AG5" s="12" t="s">
        <v>4</v>
      </c>
      <c r="AH5" s="12" t="s">
        <v>4</v>
      </c>
      <c r="AI5" s="12"/>
      <c r="AJ5" s="12">
        <f t="shared" ref="AJ5:AN5" si="11">(AB5/O5)</f>
        <v>43757.98034</v>
      </c>
      <c r="AK5" s="12">
        <f t="shared" si="11"/>
        <v>44716.60786</v>
      </c>
      <c r="AL5" s="12">
        <f t="shared" si="11"/>
        <v>38020.53312</v>
      </c>
      <c r="AM5" s="12">
        <f t="shared" si="11"/>
        <v>38866.12472</v>
      </c>
      <c r="AN5" s="12">
        <f t="shared" si="11"/>
        <v>41101.77353</v>
      </c>
      <c r="AO5" s="12"/>
      <c r="AP5" s="12">
        <v>46530.911427577616</v>
      </c>
      <c r="AQ5" s="12">
        <v>48042.56343465181</v>
      </c>
      <c r="AR5" s="12">
        <v>41323.92150216907</v>
      </c>
      <c r="AS5" s="12">
        <v>42232.57420829473</v>
      </c>
      <c r="AT5" s="12">
        <v>44469.90906072435</v>
      </c>
      <c r="AU5" s="12">
        <f t="shared" si="7"/>
        <v>44519.97593</v>
      </c>
    </row>
    <row r="6" ht="15.75" customHeight="1">
      <c r="A6" s="2" t="s">
        <v>5</v>
      </c>
      <c r="B6" s="11">
        <v>57.286439190453684</v>
      </c>
      <c r="C6" s="11">
        <v>59.61421822430727</v>
      </c>
      <c r="D6" s="11">
        <v>54.323032049764926</v>
      </c>
      <c r="E6" s="11">
        <v>48.7406963464247</v>
      </c>
      <c r="F6" s="11">
        <v>48.117382578749</v>
      </c>
      <c r="G6" s="11"/>
      <c r="H6" s="11"/>
      <c r="I6" s="16">
        <f t="shared" si="3"/>
        <v>893.3108362</v>
      </c>
      <c r="J6" s="16">
        <f t="shared" ref="J6:M6" si="12">C6/P6*1000000*1000</f>
        <v>922.6327613</v>
      </c>
      <c r="K6" s="16">
        <f t="shared" si="12"/>
        <v>834.0853996</v>
      </c>
      <c r="L6" s="16">
        <f t="shared" si="12"/>
        <v>743.048655</v>
      </c>
      <c r="M6" s="16">
        <f t="shared" si="12"/>
        <v>728.8053015</v>
      </c>
      <c r="N6" s="12">
        <f t="shared" si="5"/>
        <v>824.3765907</v>
      </c>
      <c r="O6" s="17">
        <v>6.4128226E7</v>
      </c>
      <c r="P6" s="17">
        <v>6.461316E7</v>
      </c>
      <c r="Q6" s="17">
        <v>6.5128861E7</v>
      </c>
      <c r="R6" s="17">
        <v>6.5595565E7</v>
      </c>
      <c r="S6" s="17">
        <v>6.6022273E7</v>
      </c>
      <c r="T6" s="12"/>
      <c r="U6" s="20" t="s">
        <v>5</v>
      </c>
      <c r="V6" s="12">
        <v>2.09088431979756</v>
      </c>
      <c r="W6" s="12">
        <v>1.97213412492867</v>
      </c>
      <c r="X6" s="12">
        <v>1.8825752357274</v>
      </c>
      <c r="Y6" s="12">
        <v>1.83868167084872</v>
      </c>
      <c r="Z6" s="12">
        <v>1.83483677072318</v>
      </c>
      <c r="AA6" s="12"/>
      <c r="AB6" s="12">
        <v>2.79510894148048E12</v>
      </c>
      <c r="AC6" s="12">
        <v>3.08343203477785E12</v>
      </c>
      <c r="AD6" s="12">
        <v>2.93502447398505E12</v>
      </c>
      <c r="AE6" s="12">
        <v>2.69388625266029E12</v>
      </c>
      <c r="AF6" s="12">
        <v>2.65293192712378E12</v>
      </c>
      <c r="AG6" s="20" t="s">
        <v>5</v>
      </c>
      <c r="AH6" s="20" t="s">
        <v>5</v>
      </c>
      <c r="AI6" s="12"/>
      <c r="AJ6" s="12">
        <f t="shared" ref="AJ6:AN6" si="13">(AB6/O6)</f>
        <v>43586.2508</v>
      </c>
      <c r="AK6" s="12">
        <f t="shared" si="13"/>
        <v>47721.42447</v>
      </c>
      <c r="AL6" s="12">
        <f t="shared" si="13"/>
        <v>45064.88259</v>
      </c>
      <c r="AM6" s="12">
        <f t="shared" si="13"/>
        <v>41068.1157</v>
      </c>
      <c r="AN6" s="12">
        <f t="shared" si="13"/>
        <v>40182.37795</v>
      </c>
      <c r="AO6" s="12"/>
      <c r="AP6" s="12">
        <v>42724.0678844007</v>
      </c>
      <c r="AQ6" s="12">
        <v>46783.469217128375</v>
      </c>
      <c r="AR6" s="12">
        <v>44305.55463208331</v>
      </c>
      <c r="AS6" s="12">
        <v>40412.03361998849</v>
      </c>
      <c r="AT6" s="12">
        <v>39720.44342678356</v>
      </c>
      <c r="AU6" s="12">
        <f t="shared" si="7"/>
        <v>42789.11376</v>
      </c>
    </row>
    <row r="7" ht="15.75" customHeight="1">
      <c r="A7" t="s">
        <v>6</v>
      </c>
      <c r="B7" s="11">
        <v>67.22807360286465</v>
      </c>
      <c r="C7" s="11">
        <v>81.03224401408312</v>
      </c>
      <c r="D7" s="11">
        <v>88.30173833169829</v>
      </c>
      <c r="E7" s="11">
        <v>63.89043231018731</v>
      </c>
      <c r="F7" s="11">
        <v>70.65625481446554</v>
      </c>
      <c r="G7" s="11"/>
      <c r="H7" s="11"/>
      <c r="I7" s="16">
        <f t="shared" si="3"/>
        <v>2245.091001</v>
      </c>
      <c r="J7" s="16">
        <f t="shared" ref="J7:M7" si="14">C7/P7*1000000*1000</f>
        <v>2632.90691</v>
      </c>
      <c r="K7" s="16">
        <f t="shared" si="14"/>
        <v>2798.153671</v>
      </c>
      <c r="L7" s="16">
        <f t="shared" si="14"/>
        <v>1979.521995</v>
      </c>
      <c r="M7" s="16">
        <f t="shared" si="14"/>
        <v>2145.115001</v>
      </c>
      <c r="N7" s="12">
        <f t="shared" si="5"/>
        <v>2360.157716</v>
      </c>
      <c r="O7" s="17">
        <v>2.9944476E7</v>
      </c>
      <c r="P7" s="17">
        <v>3.0776722E7</v>
      </c>
      <c r="Q7" s="17">
        <v>3.1557144E7</v>
      </c>
      <c r="R7" s="17">
        <v>3.2275687E7</v>
      </c>
      <c r="S7" s="17">
        <v>3.2938213E7</v>
      </c>
      <c r="T7" s="12"/>
      <c r="U7" s="12" t="s">
        <v>6</v>
      </c>
      <c r="V7" s="12">
        <v>9.00399547986852</v>
      </c>
      <c r="W7" s="12">
        <v>10.7135858798477</v>
      </c>
      <c r="X7" s="12">
        <v>13.4962250201342</v>
      </c>
      <c r="Y7" s="12">
        <v>9.90648339329136</v>
      </c>
      <c r="Z7" s="12">
        <v>10.2886710302592</v>
      </c>
      <c r="AA7" s="12"/>
      <c r="AB7" s="12">
        <v>5.88903990213333E11</v>
      </c>
      <c r="AC7" s="12">
        <v>6.57191968106667E11</v>
      </c>
      <c r="AD7" s="12">
        <v>6.89526098666667E11</v>
      </c>
      <c r="AE7" s="12">
        <v>6.4218579768E11</v>
      </c>
      <c r="AF7" s="12">
        <v>6.43632266666667E11</v>
      </c>
      <c r="AG7" s="12" t="s">
        <v>6</v>
      </c>
      <c r="AH7" s="12" t="s">
        <v>6</v>
      </c>
      <c r="AI7" s="12"/>
      <c r="AJ7" s="12">
        <f t="shared" ref="AJ7:AN7" si="15">(AB7/O7)</f>
        <v>19666.53182</v>
      </c>
      <c r="AK7" s="12">
        <f t="shared" si="15"/>
        <v>21353.54012</v>
      </c>
      <c r="AL7" s="12">
        <f t="shared" si="15"/>
        <v>21850.07929</v>
      </c>
      <c r="AM7" s="12">
        <f t="shared" si="15"/>
        <v>19896.89012</v>
      </c>
      <c r="AN7" s="12">
        <f t="shared" si="15"/>
        <v>19540.59459</v>
      </c>
      <c r="AO7" s="12"/>
      <c r="AP7" s="12">
        <v>24934.386142316635</v>
      </c>
      <c r="AQ7" s="12">
        <v>24575.40303783275</v>
      </c>
      <c r="AR7" s="12">
        <v>20732.86172158038</v>
      </c>
      <c r="AS7" s="12">
        <v>19982.08563120593</v>
      </c>
      <c r="AT7" s="12">
        <v>20849.29136866047</v>
      </c>
      <c r="AU7" s="12">
        <f t="shared" si="7"/>
        <v>22214.80558</v>
      </c>
    </row>
    <row r="8" ht="15.75" customHeight="1">
      <c r="A8" t="s">
        <v>7</v>
      </c>
      <c r="B8" s="11">
        <v>62.47412317247922</v>
      </c>
      <c r="C8" s="11">
        <v>63.677428157462636</v>
      </c>
      <c r="D8" s="11">
        <v>55.450308119364735</v>
      </c>
      <c r="E8" s="11">
        <v>57.36421440210099</v>
      </c>
      <c r="F8" s="11">
        <v>58.24130861542363</v>
      </c>
      <c r="G8" s="11"/>
      <c r="H8" s="11"/>
      <c r="I8" s="16">
        <f t="shared" si="3"/>
        <v>946.5968426</v>
      </c>
      <c r="J8" s="16">
        <f t="shared" ref="J8:M8" si="16">C8/P8*1000000*1000</f>
        <v>960.2108061</v>
      </c>
      <c r="K8" s="16">
        <f t="shared" si="16"/>
        <v>832.6701509</v>
      </c>
      <c r="L8" s="16">
        <f t="shared" si="16"/>
        <v>857.9780654</v>
      </c>
      <c r="M8" s="16">
        <f t="shared" si="16"/>
        <v>867.7366179</v>
      </c>
      <c r="N8" s="12">
        <f t="shared" si="5"/>
        <v>893.0384966</v>
      </c>
      <c r="O8" s="17">
        <v>6.599866E7</v>
      </c>
      <c r="P8" s="17">
        <v>6.6316092E7</v>
      </c>
      <c r="Q8" s="17">
        <v>6.6593366E7</v>
      </c>
      <c r="R8" s="17">
        <v>6.6859768E7</v>
      </c>
      <c r="S8" s="17">
        <v>6.7118648E7</v>
      </c>
      <c r="T8" s="12"/>
      <c r="U8" s="12" t="s">
        <v>7</v>
      </c>
      <c r="V8" s="12">
        <v>2.22242603259369</v>
      </c>
      <c r="W8" s="12">
        <v>2.23259913699375</v>
      </c>
      <c r="X8" s="12">
        <v>2.27422395787522</v>
      </c>
      <c r="Y8" s="12">
        <v>2.32702187713254</v>
      </c>
      <c r="Z8" s="12">
        <v>2.25522862089854</v>
      </c>
      <c r="AA8" s="12"/>
      <c r="AB8" s="12">
        <v>2.84016055510796E12</v>
      </c>
      <c r="AC8" s="12">
        <v>2.88483525226761E12</v>
      </c>
      <c r="AD8" s="12">
        <v>2.45201910484598E12</v>
      </c>
      <c r="AE8" s="12">
        <v>2.48529833690641E12</v>
      </c>
      <c r="AF8" s="12">
        <v>2.61096882289706E12</v>
      </c>
      <c r="AG8" s="12" t="s">
        <v>7</v>
      </c>
      <c r="AH8" s="12" t="s">
        <v>7</v>
      </c>
      <c r="AI8" s="12"/>
      <c r="AJ8" s="12">
        <f t="shared" ref="AJ8:AN8" si="17">(AB8/O8)</f>
        <v>43033.6094</v>
      </c>
      <c r="AK8" s="12">
        <f t="shared" si="17"/>
        <v>43501.28551</v>
      </c>
      <c r="AL8" s="12">
        <f t="shared" si="17"/>
        <v>36820.77138</v>
      </c>
      <c r="AM8" s="12">
        <f t="shared" si="17"/>
        <v>37171.80617</v>
      </c>
      <c r="AN8" s="12">
        <f t="shared" si="17"/>
        <v>38900.79584</v>
      </c>
      <c r="AO8" s="12"/>
      <c r="AP8" s="12">
        <v>42592.95151907008</v>
      </c>
      <c r="AQ8" s="12">
        <v>43008.65257003187</v>
      </c>
      <c r="AR8" s="12">
        <v>36613.3752159613</v>
      </c>
      <c r="AS8" s="12">
        <v>36870.21913445632</v>
      </c>
      <c r="AT8" s="12">
        <v>38476.65863615757</v>
      </c>
      <c r="AU8" s="12">
        <f t="shared" si="7"/>
        <v>39512.37142</v>
      </c>
    </row>
    <row r="9" ht="15.75" customHeight="1">
      <c r="A9" t="s">
        <v>8</v>
      </c>
      <c r="B9" s="11">
        <v>45.75182913410307</v>
      </c>
      <c r="C9" s="11">
        <v>50.736711065668786</v>
      </c>
      <c r="D9" s="11">
        <v>50.56519735316586</v>
      </c>
      <c r="E9" s="11">
        <v>57.00290624922814</v>
      </c>
      <c r="F9" s="11">
        <v>64.83958332564501</v>
      </c>
      <c r="G9" s="11"/>
      <c r="H9" s="11"/>
      <c r="I9" s="16">
        <f t="shared" si="3"/>
        <v>35.7838116</v>
      </c>
      <c r="J9" s="16">
        <f t="shared" ref="J9:M9" si="18">C9/P9*1000000*1000</f>
        <v>39.21346881</v>
      </c>
      <c r="K9" s="16">
        <f t="shared" si="18"/>
        <v>38.62728209</v>
      </c>
      <c r="L9" s="16">
        <f t="shared" si="18"/>
        <v>43.04798324</v>
      </c>
      <c r="M9" s="16">
        <f t="shared" si="18"/>
        <v>48.4173727</v>
      </c>
      <c r="N9" s="12">
        <f t="shared" si="5"/>
        <v>41.01798369</v>
      </c>
      <c r="O9" s="17">
        <v>1.278562207E9</v>
      </c>
      <c r="P9" s="17">
        <v>1.293859294E9</v>
      </c>
      <c r="Q9" s="17">
        <v>1.30905398E9</v>
      </c>
      <c r="R9" s="17">
        <v>1.324171354E9</v>
      </c>
      <c r="S9" s="17">
        <v>1.339180127E9</v>
      </c>
      <c r="T9" s="12"/>
      <c r="U9" s="12" t="s">
        <v>8</v>
      </c>
      <c r="V9" s="12">
        <v>2.46411827633853</v>
      </c>
      <c r="W9" s="12">
        <v>2.48815792057366</v>
      </c>
      <c r="X9" s="12">
        <v>2.40512834896271</v>
      </c>
      <c r="Y9" s="12">
        <v>2.50647091563728</v>
      </c>
      <c r="Z9" s="12">
        <v>2.49304554388627</v>
      </c>
      <c r="AA9" s="12"/>
      <c r="AB9" s="12">
        <v>1.89319052634049E12</v>
      </c>
      <c r="AC9" s="12">
        <v>2.09696483967578E12</v>
      </c>
      <c r="AD9" s="12">
        <v>2.1223932743472E12</v>
      </c>
      <c r="AE9" s="12">
        <v>2.28080828734494E12</v>
      </c>
      <c r="AF9" s="12">
        <v>2.62992969648855E12</v>
      </c>
      <c r="AG9" s="12" t="s">
        <v>8</v>
      </c>
      <c r="AH9" s="12" t="s">
        <v>8</v>
      </c>
      <c r="AI9" s="12"/>
      <c r="AJ9" s="12">
        <f t="shared" ref="AJ9:AN9" si="19">(AB9/O9)</f>
        <v>1480.718354</v>
      </c>
      <c r="AK9" s="12">
        <f t="shared" si="19"/>
        <v>1620.705473</v>
      </c>
      <c r="AL9" s="12">
        <f t="shared" si="19"/>
        <v>1621.318377</v>
      </c>
      <c r="AM9" s="12">
        <f t="shared" si="19"/>
        <v>1722.441949</v>
      </c>
      <c r="AN9" s="12">
        <f t="shared" si="19"/>
        <v>1963.835666</v>
      </c>
      <c r="AO9" s="12"/>
      <c r="AP9" s="12">
        <v>1452.1953732318714</v>
      </c>
      <c r="AQ9" s="12">
        <v>1576.004018176145</v>
      </c>
      <c r="AR9" s="12">
        <v>1606.0382849885914</v>
      </c>
      <c r="AS9" s="12">
        <v>1717.4738780298899</v>
      </c>
      <c r="AT9" s="12">
        <v>1942.0974005834016</v>
      </c>
      <c r="AU9" s="12">
        <f t="shared" si="7"/>
        <v>1658.761791</v>
      </c>
    </row>
    <row r="10" ht="15.75" customHeight="1">
      <c r="A10" t="s">
        <v>9</v>
      </c>
      <c r="B10" s="11">
        <v>32.87463478783582</v>
      </c>
      <c r="C10" s="11">
        <v>32.67071822004094</v>
      </c>
      <c r="D10" s="11">
        <v>24.589928480680843</v>
      </c>
      <c r="E10" s="11">
        <v>24.191920717789912</v>
      </c>
      <c r="F10" s="11">
        <v>28.98316250724105</v>
      </c>
      <c r="G10" s="11"/>
      <c r="H10" s="11"/>
      <c r="I10" s="16">
        <f t="shared" si="3"/>
        <v>162.4171581</v>
      </c>
      <c r="J10" s="16">
        <f t="shared" ref="J10:M10" si="20">C10/P10*1000000*1000</f>
        <v>159.9834337</v>
      </c>
      <c r="K10" s="16">
        <f t="shared" si="20"/>
        <v>119.3905458</v>
      </c>
      <c r="L10" s="16">
        <f t="shared" si="20"/>
        <v>116.501743</v>
      </c>
      <c r="M10" s="16">
        <f t="shared" si="20"/>
        <v>138.4844043</v>
      </c>
      <c r="N10" s="12">
        <f t="shared" si="5"/>
        <v>139.355457</v>
      </c>
      <c r="O10" s="17">
        <v>2.02408632E8</v>
      </c>
      <c r="P10" s="17">
        <v>2.04213133E8</v>
      </c>
      <c r="Q10" s="17">
        <v>2.05962108E8</v>
      </c>
      <c r="R10" s="17">
        <v>2.07652865E8</v>
      </c>
      <c r="S10" s="17">
        <v>2.09288278E8</v>
      </c>
      <c r="T10" s="12"/>
      <c r="U10" s="12" t="s">
        <v>9</v>
      </c>
      <c r="V10" s="12">
        <v>1.32944608506446</v>
      </c>
      <c r="W10" s="12">
        <v>1.33024442267927</v>
      </c>
      <c r="X10" s="12">
        <v>1.36442860732673</v>
      </c>
      <c r="Y10" s="12">
        <v>1.34849879597875</v>
      </c>
      <c r="Z10" s="12">
        <v>1.41002602405451</v>
      </c>
      <c r="AA10" s="12"/>
      <c r="AB10" s="12">
        <v>2.52971847316915E12</v>
      </c>
      <c r="AC10" s="12">
        <v>2.52136039099023E12</v>
      </c>
      <c r="AD10" s="12">
        <v>1.82299828669332E12</v>
      </c>
      <c r="AE10" s="12">
        <v>1.78654480192032E12</v>
      </c>
      <c r="AF10" s="12">
        <v>2.03463406805791E12</v>
      </c>
      <c r="AG10" s="12" t="s">
        <v>9</v>
      </c>
      <c r="AH10" s="12" t="s">
        <v>9</v>
      </c>
      <c r="AI10" s="12"/>
      <c r="AJ10" s="12">
        <f t="shared" ref="AJ10:AN10" si="21">(AB10/O10)</f>
        <v>12498.07604</v>
      </c>
      <c r="AK10" s="12">
        <f t="shared" si="21"/>
        <v>12346.71029</v>
      </c>
      <c r="AL10" s="12">
        <f t="shared" si="21"/>
        <v>8851.134339</v>
      </c>
      <c r="AM10" s="12">
        <f t="shared" si="21"/>
        <v>8603.516267</v>
      </c>
      <c r="AN10" s="12">
        <f t="shared" si="21"/>
        <v>9721.681919</v>
      </c>
      <c r="AO10" s="12"/>
      <c r="AP10" s="12">
        <v>12216.904464339594</v>
      </c>
      <c r="AQ10" s="12">
        <v>12026.619390631307</v>
      </c>
      <c r="AR10" s="12">
        <v>8750.22299607324</v>
      </c>
      <c r="AS10" s="12">
        <v>8639.36574344539</v>
      </c>
      <c r="AT10" s="12">
        <v>9821.407686410083</v>
      </c>
      <c r="AU10" s="12">
        <f t="shared" si="7"/>
        <v>10290.90406</v>
      </c>
    </row>
    <row r="11" ht="15.75" customHeight="1">
      <c r="A11" t="s">
        <v>10</v>
      </c>
      <c r="B11" s="11">
        <v>33.891905742146825</v>
      </c>
      <c r="C11" s="11">
        <v>31.572442041623006</v>
      </c>
      <c r="D11" s="11">
        <v>25.30297442518682</v>
      </c>
      <c r="E11" s="11">
        <v>28.219494911969715</v>
      </c>
      <c r="F11" s="11">
        <v>29.453673683217907</v>
      </c>
      <c r="G11" s="11"/>
      <c r="H11" s="11"/>
      <c r="I11" s="16">
        <f t="shared" si="3"/>
        <v>562.6711658</v>
      </c>
      <c r="J11" s="16">
        <f t="shared" ref="J11:M11" si="22">C11/P11*1000000*1000</f>
        <v>519.3763564</v>
      </c>
      <c r="K11" s="16">
        <f t="shared" si="22"/>
        <v>416.643042</v>
      </c>
      <c r="L11" s="16">
        <f t="shared" si="22"/>
        <v>465.457026</v>
      </c>
      <c r="M11" s="16">
        <f t="shared" si="22"/>
        <v>486.4241933</v>
      </c>
      <c r="N11" s="12">
        <f t="shared" si="5"/>
        <v>490.1143567</v>
      </c>
      <c r="O11" s="17">
        <v>6.0233948E7</v>
      </c>
      <c r="P11" s="17">
        <v>6.078914E7</v>
      </c>
      <c r="Q11" s="17">
        <v>6.0730582E7</v>
      </c>
      <c r="R11" s="17">
        <v>6.0627498E7</v>
      </c>
      <c r="S11" s="17">
        <v>6.0551416E7</v>
      </c>
      <c r="T11" s="12"/>
      <c r="U11" s="12" t="s">
        <v>10</v>
      </c>
      <c r="V11" s="12">
        <v>1.59080233810427</v>
      </c>
      <c r="W11" s="12">
        <v>1.46730305176778</v>
      </c>
      <c r="X11" s="12">
        <v>1.38051227111299</v>
      </c>
      <c r="Y11" s="12">
        <v>1.51768009336142</v>
      </c>
      <c r="Z11" s="12">
        <v>1.52231264638547</v>
      </c>
      <c r="AA11" s="12"/>
      <c r="AB11" s="12">
        <v>2.08237227640682E12</v>
      </c>
      <c r="AC11" s="12">
        <v>2.09033826438038E12</v>
      </c>
      <c r="AD11" s="12">
        <v>1.77916636804662E12</v>
      </c>
      <c r="AE11" s="12">
        <v>1.79891593779893E12</v>
      </c>
      <c r="AF11" s="12">
        <v>1.87523589819023E12</v>
      </c>
      <c r="AG11" s="12" t="s">
        <v>10</v>
      </c>
      <c r="AH11" s="12" t="s">
        <v>10</v>
      </c>
      <c r="AI11" s="12"/>
      <c r="AJ11" s="12">
        <f t="shared" ref="AJ11:AN11" si="23">(AB11/O11)</f>
        <v>34571.40608</v>
      </c>
      <c r="AK11" s="12">
        <f t="shared" si="23"/>
        <v>34386.70566</v>
      </c>
      <c r="AL11" s="12">
        <f t="shared" si="23"/>
        <v>29296.05331</v>
      </c>
      <c r="AM11" s="12">
        <f t="shared" si="23"/>
        <v>29671.61762</v>
      </c>
      <c r="AN11" s="12">
        <f t="shared" si="23"/>
        <v>30969.31537</v>
      </c>
      <c r="AO11" s="12"/>
      <c r="AP11" s="12">
        <v>35370.27525837556</v>
      </c>
      <c r="AQ11" s="12">
        <v>35396.665724226565</v>
      </c>
      <c r="AR11" s="12">
        <v>30180.321514687774</v>
      </c>
      <c r="AS11" s="12">
        <v>30668.98142899976</v>
      </c>
      <c r="AT11" s="12">
        <v>31952.97592068417</v>
      </c>
      <c r="AU11" s="12">
        <f t="shared" si="7"/>
        <v>32713.84397</v>
      </c>
    </row>
    <row r="12" ht="15.75" customHeight="1">
      <c r="A12" s="2" t="s">
        <v>19</v>
      </c>
      <c r="B12" s="11">
        <v>90.60163602724899</v>
      </c>
      <c r="C12" s="11">
        <v>84.6965204167294</v>
      </c>
      <c r="D12" s="11">
        <v>66.38580487793416</v>
      </c>
      <c r="E12" s="11">
        <v>70.70826834553758</v>
      </c>
      <c r="F12" s="11">
        <v>67.24147860714822</v>
      </c>
      <c r="G12" s="11"/>
      <c r="H12" s="11"/>
      <c r="I12" s="16">
        <f t="shared" si="3"/>
        <v>631.3398804</v>
      </c>
      <c r="J12" s="16">
        <f t="shared" ref="J12:M12" si="24">C12/P12*1000000*1000</f>
        <v>588.9077813</v>
      </c>
      <c r="K12" s="16">
        <f t="shared" si="24"/>
        <v>460.7026154</v>
      </c>
      <c r="L12" s="16">
        <f t="shared" si="24"/>
        <v>489.8648651</v>
      </c>
      <c r="M12" s="16">
        <f t="shared" si="24"/>
        <v>465.3549128</v>
      </c>
      <c r="N12" s="12">
        <f t="shared" si="5"/>
        <v>527.234011</v>
      </c>
      <c r="O12" s="17">
        <v>1.43506911E8</v>
      </c>
      <c r="P12" s="17">
        <v>1.43819666E8</v>
      </c>
      <c r="Q12" s="17">
        <v>1.4409687E8</v>
      </c>
      <c r="R12" s="17">
        <v>1.44342396E8</v>
      </c>
      <c r="S12" s="17">
        <v>1.44495044E8</v>
      </c>
      <c r="T12" s="12"/>
      <c r="U12" s="12" t="s">
        <v>11</v>
      </c>
      <c r="V12" s="12">
        <v>3.9441265130522</v>
      </c>
      <c r="W12" s="12">
        <v>4.10418436337071</v>
      </c>
      <c r="X12" s="12">
        <v>4.85134249138878</v>
      </c>
      <c r="Y12" s="12">
        <v>5.5037556775358</v>
      </c>
      <c r="Z12" s="12">
        <v>4.26246905819036</v>
      </c>
      <c r="AA12" s="12"/>
      <c r="AB12" s="12">
        <v>2.17325384535652E12</v>
      </c>
      <c r="AC12" s="12">
        <v>1.93144285036818E12</v>
      </c>
      <c r="AD12" s="12">
        <v>1.25844099793724E12</v>
      </c>
      <c r="AE12" s="12">
        <v>1.20395073364163E12</v>
      </c>
      <c r="AF12" s="12">
        <v>1.48647305237321E12</v>
      </c>
      <c r="AG12" s="20" t="s">
        <v>19</v>
      </c>
      <c r="AH12" s="20" t="s">
        <v>19</v>
      </c>
      <c r="AI12" s="12"/>
      <c r="AJ12" s="12">
        <f t="shared" ref="AJ12:AN12" si="25">(AB12/O12)</f>
        <v>15143.89677</v>
      </c>
      <c r="AK12" s="12">
        <f t="shared" si="25"/>
        <v>13429.61574</v>
      </c>
      <c r="AL12" s="12">
        <f t="shared" si="25"/>
        <v>8733.298634</v>
      </c>
      <c r="AM12" s="12">
        <f t="shared" si="25"/>
        <v>8340.936322</v>
      </c>
      <c r="AN12" s="12">
        <f t="shared" si="25"/>
        <v>10287.36357</v>
      </c>
      <c r="AO12" s="12"/>
      <c r="AP12" s="12">
        <v>16007.08999344401</v>
      </c>
      <c r="AQ12" s="12">
        <v>14348.960212246007</v>
      </c>
      <c r="AR12" s="12">
        <v>9496.394373387153</v>
      </c>
      <c r="AS12" s="12">
        <v>8900.556162129247</v>
      </c>
      <c r="AT12" s="12">
        <v>10917.49656107825</v>
      </c>
      <c r="AU12" s="12">
        <f t="shared" si="7"/>
        <v>11934.09946</v>
      </c>
    </row>
    <row r="13" ht="15.75" customHeight="1">
      <c r="A13" t="s">
        <v>13</v>
      </c>
      <c r="B13" s="11">
        <v>18.515802640993442</v>
      </c>
      <c r="C13" s="11">
        <v>17.917227377849525</v>
      </c>
      <c r="D13" s="11">
        <v>18.027834771094696</v>
      </c>
      <c r="E13" s="11">
        <v>18.212173136444168</v>
      </c>
      <c r="F13" s="11">
        <v>20.728496058615583</v>
      </c>
      <c r="G13" s="11"/>
      <c r="H13" s="11"/>
      <c r="I13" s="16">
        <f t="shared" si="3"/>
        <v>526.7298518</v>
      </c>
      <c r="J13" s="16">
        <f t="shared" ref="J13:M13" si="26">C13/P13*1000000*1000</f>
        <v>504.2085806</v>
      </c>
      <c r="K13" s="16">
        <f t="shared" si="26"/>
        <v>503.1138835</v>
      </c>
      <c r="L13" s="16">
        <f t="shared" si="26"/>
        <v>502.2024544</v>
      </c>
      <c r="M13" s="16">
        <f t="shared" si="26"/>
        <v>564.6847878</v>
      </c>
      <c r="N13" s="12">
        <f t="shared" si="5"/>
        <v>520.1879116</v>
      </c>
      <c r="O13" s="17">
        <v>3.515237E7</v>
      </c>
      <c r="P13" s="17">
        <v>3.5535348E7</v>
      </c>
      <c r="Q13" s="17">
        <v>3.5832513E7</v>
      </c>
      <c r="R13" s="17">
        <v>3.6264604E7</v>
      </c>
      <c r="S13" s="17">
        <v>3.6708083E7</v>
      </c>
      <c r="T13" s="12"/>
      <c r="U13" s="12" t="s">
        <v>13</v>
      </c>
      <c r="V13" s="12">
        <v>1.00485841865034</v>
      </c>
      <c r="W13" s="12">
        <v>0.995806097169254</v>
      </c>
      <c r="X13" s="12">
        <v>1.15590948760845</v>
      </c>
      <c r="Y13" s="12">
        <v>1.18586767375765</v>
      </c>
      <c r="Z13" s="12">
        <v>1.25396003770232</v>
      </c>
      <c r="AA13" s="12"/>
      <c r="AB13" s="12">
        <v>1.87307576698668E12</v>
      </c>
      <c r="AC13" s="12">
        <v>1.8174441864514E12</v>
      </c>
      <c r="AD13" s="12">
        <v>1.59734763616745E12</v>
      </c>
      <c r="AE13" s="12">
        <v>1.57374948872957E12</v>
      </c>
      <c r="AF13" s="12">
        <v>1.69078158070844E12</v>
      </c>
      <c r="AG13" s="12" t="s">
        <v>13</v>
      </c>
      <c r="AH13" s="12" t="s">
        <v>13</v>
      </c>
      <c r="AI13" s="12"/>
      <c r="AJ13" s="12">
        <f t="shared" ref="AJ13:AN13" si="27">(AB13/O13)</f>
        <v>53284.48031</v>
      </c>
      <c r="AK13" s="12">
        <f t="shared" si="27"/>
        <v>51144.68519</v>
      </c>
      <c r="AL13" s="12">
        <f t="shared" si="27"/>
        <v>44578.16386</v>
      </c>
      <c r="AM13" s="12">
        <f t="shared" si="27"/>
        <v>43396.29598</v>
      </c>
      <c r="AN13" s="12">
        <f t="shared" si="27"/>
        <v>46060.19826</v>
      </c>
      <c r="AO13" s="12"/>
      <c r="AP13" s="12">
        <v>52418.31506183452</v>
      </c>
      <c r="AQ13" s="12">
        <v>50633.20882243224</v>
      </c>
      <c r="AR13" s="12">
        <v>43525.370186530316</v>
      </c>
      <c r="AS13" s="12">
        <v>42348.94546059788</v>
      </c>
      <c r="AT13" s="12">
        <v>45032.119908169545</v>
      </c>
      <c r="AU13" s="12">
        <f t="shared" si="7"/>
        <v>46791.59189</v>
      </c>
    </row>
    <row r="14" ht="15.75" customHeight="1">
      <c r="A14" s="2" t="s">
        <v>20</v>
      </c>
      <c r="B14" s="11">
        <v>34.136549302650465</v>
      </c>
      <c r="C14" s="11">
        <v>37.55230014260736</v>
      </c>
      <c r="D14" s="11">
        <v>36.5707693225744</v>
      </c>
      <c r="E14" s="11">
        <v>37.044086167470724</v>
      </c>
      <c r="F14" s="11">
        <v>39.109118585888794</v>
      </c>
      <c r="G14" s="11"/>
      <c r="H14" s="11"/>
      <c r="I14" s="16">
        <f t="shared" si="3"/>
        <v>676.9244231</v>
      </c>
      <c r="J14" s="16">
        <f t="shared" ref="J14:M14" si="28">C14/P14*1000000*1000</f>
        <v>739.9955166</v>
      </c>
      <c r="K14" s="16">
        <f t="shared" si="28"/>
        <v>716.863811</v>
      </c>
      <c r="L14" s="16">
        <f t="shared" si="28"/>
        <v>722.8719894</v>
      </c>
      <c r="M14" s="16">
        <f t="shared" si="28"/>
        <v>759.899076</v>
      </c>
      <c r="N14" s="12">
        <f t="shared" si="5"/>
        <v>723.3109632</v>
      </c>
      <c r="O14" s="17">
        <v>5.0428893E7</v>
      </c>
      <c r="P14" s="17">
        <v>5.0746659E7</v>
      </c>
      <c r="Q14" s="17">
        <v>5.1014947E7</v>
      </c>
      <c r="R14" s="17">
        <v>5.1245707E7</v>
      </c>
      <c r="S14" s="17">
        <v>5.1466201E7</v>
      </c>
      <c r="T14" s="12"/>
      <c r="U14" s="12" t="s">
        <v>14</v>
      </c>
      <c r="V14" s="12">
        <v>2.61461543057188</v>
      </c>
      <c r="W14" s="12">
        <v>2.66076648803331</v>
      </c>
      <c r="X14" s="12">
        <v>2.64475851305641</v>
      </c>
      <c r="Y14" s="12">
        <v>2.61831900510852</v>
      </c>
      <c r="Z14" s="12">
        <v>2.55489759924121</v>
      </c>
      <c r="AA14" s="12"/>
      <c r="AB14" s="12">
        <v>1.2405935993776E12</v>
      </c>
      <c r="AC14" s="12">
        <v>1.33718463213445E12</v>
      </c>
      <c r="AD14" s="12">
        <v>1.28922868831264E12</v>
      </c>
      <c r="AE14" s="12">
        <v>1.31688505346365E12</v>
      </c>
      <c r="AF14" s="12">
        <v>1.44663721932449E12</v>
      </c>
      <c r="AG14" s="20" t="s">
        <v>20</v>
      </c>
      <c r="AH14" s="20" t="s">
        <v>20</v>
      </c>
      <c r="AI14" s="12"/>
      <c r="AJ14" s="12">
        <f t="shared" ref="AJ14:AN14" si="29">(AB14/O14)</f>
        <v>24600.84935</v>
      </c>
      <c r="AK14" s="12">
        <f t="shared" si="29"/>
        <v>26350.20036</v>
      </c>
      <c r="AL14" s="12">
        <f t="shared" si="29"/>
        <v>25271.58733</v>
      </c>
      <c r="AM14" s="12">
        <f t="shared" si="29"/>
        <v>25697.47069</v>
      </c>
      <c r="AN14" s="12">
        <f t="shared" si="29"/>
        <v>28108.49045</v>
      </c>
      <c r="AO14" s="12"/>
      <c r="AP14" s="12">
        <v>25890.018669890494</v>
      </c>
      <c r="AQ14" s="12">
        <v>27811.36638377001</v>
      </c>
      <c r="AR14" s="12">
        <v>27105.07622626404</v>
      </c>
      <c r="AS14" s="12">
        <v>27608.247428711642</v>
      </c>
      <c r="AT14" s="12">
        <v>29742.83886134708</v>
      </c>
      <c r="AU14" s="12">
        <f t="shared" si="7"/>
        <v>27631.50951</v>
      </c>
    </row>
    <row r="15" ht="15.75" customHeight="1">
      <c r="A15" t="s">
        <v>15</v>
      </c>
      <c r="B15" s="11">
        <v>25.95864464599615</v>
      </c>
      <c r="C15" s="11">
        <v>26.095177987873498</v>
      </c>
      <c r="D15" s="11">
        <v>26.420173862026203</v>
      </c>
      <c r="E15" s="11">
        <v>25.282438795132116</v>
      </c>
      <c r="F15" s="11">
        <v>26.3267178823122</v>
      </c>
      <c r="G15" s="11"/>
      <c r="H15" s="11"/>
      <c r="I15" s="16">
        <f t="shared" si="3"/>
        <v>1121.522323</v>
      </c>
      <c r="J15" s="16">
        <f t="shared" ref="J15:M15" si="30">C15/P15*1000000*1000</f>
        <v>1110.23761</v>
      </c>
      <c r="K15" s="16">
        <f t="shared" si="30"/>
        <v>1107.72769</v>
      </c>
      <c r="L15" s="16">
        <f t="shared" si="30"/>
        <v>1044.262453</v>
      </c>
      <c r="M15" s="16">
        <f t="shared" si="30"/>
        <v>1070.238204</v>
      </c>
      <c r="N15" s="12">
        <f t="shared" si="5"/>
        <v>1090.797656</v>
      </c>
      <c r="O15" s="17">
        <v>2.3145901E7</v>
      </c>
      <c r="P15" s="17">
        <v>2.3504138E7</v>
      </c>
      <c r="Q15" s="17">
        <v>2.3850784E7</v>
      </c>
      <c r="R15" s="17">
        <v>2.4210809E7</v>
      </c>
      <c r="S15" s="17">
        <v>2.4598933E7</v>
      </c>
      <c r="T15" s="12"/>
      <c r="U15" s="12" t="s">
        <v>15</v>
      </c>
      <c r="V15" s="12">
        <v>1.64953307597667</v>
      </c>
      <c r="W15" s="12">
        <v>1.78129495506829</v>
      </c>
      <c r="X15" s="12">
        <v>1.95845125365234</v>
      </c>
      <c r="Y15" s="12">
        <v>2.09284952414869</v>
      </c>
      <c r="Z15" s="12">
        <v>1.9892926317847</v>
      </c>
      <c r="AA15" s="12"/>
      <c r="AB15" s="12">
        <v>1.5941243459526E12</v>
      </c>
      <c r="AC15" s="12">
        <v>1.47123014780134E12</v>
      </c>
      <c r="AD15" s="12">
        <v>1.36955903153341E12</v>
      </c>
      <c r="AE15" s="12">
        <v>1.23540544475178E12</v>
      </c>
      <c r="AF15" s="12">
        <v>1.3173746134701E12</v>
      </c>
      <c r="AG15" s="12" t="s">
        <v>15</v>
      </c>
      <c r="AH15" s="12" t="s">
        <v>15</v>
      </c>
      <c r="AI15" s="12"/>
      <c r="AJ15" s="12">
        <f t="shared" ref="AJ15:AN15" si="31">(AB15/O15)</f>
        <v>68872.8577</v>
      </c>
      <c r="AK15" s="12">
        <f t="shared" si="31"/>
        <v>62594.51624</v>
      </c>
      <c r="AL15" s="12">
        <f t="shared" si="31"/>
        <v>57421.97118</v>
      </c>
      <c r="AM15" s="12">
        <f t="shared" si="31"/>
        <v>51027.0204</v>
      </c>
      <c r="AN15" s="12">
        <f t="shared" si="31"/>
        <v>53554.13641</v>
      </c>
      <c r="AO15" s="12"/>
      <c r="AP15" s="12">
        <v>67990.2900304797</v>
      </c>
      <c r="AQ15" s="12">
        <v>62327.55593903337</v>
      </c>
      <c r="AR15" s="12">
        <v>56561.41238180557</v>
      </c>
      <c r="AS15" s="12">
        <v>49896.68110092438</v>
      </c>
      <c r="AT15" s="12">
        <v>53799.93808995985</v>
      </c>
      <c r="AU15" s="12">
        <f t="shared" si="7"/>
        <v>58115.17551</v>
      </c>
    </row>
    <row r="16" ht="15.75" customHeight="1">
      <c r="O16" s="24" t="s">
        <v>41</v>
      </c>
      <c r="P16" s="25"/>
      <c r="Q16" s="25"/>
      <c r="R16" s="25"/>
      <c r="S16" s="26"/>
      <c r="U16" s="19" t="s">
        <v>42</v>
      </c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Q16" s="19"/>
      <c r="AR16" s="19"/>
      <c r="AS16" s="19"/>
      <c r="AT16" s="19"/>
      <c r="AU16" s="19"/>
    </row>
    <row r="17" ht="15.75" customHeight="1"/>
    <row r="18" ht="15.75" customHeight="1">
      <c r="V18">
        <f>AB2*(V2/100)/1000000000</f>
        <v>658.5607715</v>
      </c>
    </row>
    <row r="19" ht="15.75" customHeight="1"/>
    <row r="20" ht="15.75" customHeight="1"/>
    <row r="21" ht="15.75" customHeight="1"/>
    <row r="22" ht="15.75" customHeight="1"/>
    <row r="23" ht="15.75" hidden="1" customHeight="1">
      <c r="A23" s="23" t="s">
        <v>43</v>
      </c>
      <c r="I23">
        <f t="shared" ref="I23:I32" si="32">I6/AP6</f>
        <v>0.0209088432</v>
      </c>
    </row>
    <row r="24" ht="15.75" hidden="1" customHeight="1">
      <c r="A24" s="27" t="s">
        <v>44</v>
      </c>
      <c r="I24">
        <f t="shared" si="32"/>
        <v>0.0900399548</v>
      </c>
    </row>
    <row r="25" ht="15.75" hidden="1" customHeight="1">
      <c r="A25" t="s">
        <v>3</v>
      </c>
      <c r="I25">
        <f t="shared" si="32"/>
        <v>0.02222426033</v>
      </c>
    </row>
    <row r="26" ht="15.75" hidden="1" customHeight="1">
      <c r="A26" t="s">
        <v>4</v>
      </c>
      <c r="I26">
        <f t="shared" si="32"/>
        <v>0.02464118276</v>
      </c>
    </row>
    <row r="27" ht="15.75" hidden="1" customHeight="1">
      <c r="A27" s="2" t="s">
        <v>5</v>
      </c>
      <c r="I27">
        <f t="shared" si="32"/>
        <v>0.01329446085</v>
      </c>
      <c r="O27">
        <v>639704.6515273039</v>
      </c>
      <c r="P27">
        <v>609914.3149731465</v>
      </c>
      <c r="Q27">
        <v>596105.099548706</v>
      </c>
      <c r="R27">
        <v>600105.6374663718</v>
      </c>
      <c r="S27">
        <v>610653.0848656154</v>
      </c>
    </row>
    <row r="28" ht="15.75" hidden="1" customHeight="1">
      <c r="A28" t="s">
        <v>7</v>
      </c>
      <c r="I28">
        <f t="shared" si="32"/>
        <v>0.01590802338</v>
      </c>
      <c r="O28">
        <v>179879.29441170424</v>
      </c>
      <c r="P28">
        <v>200773.19929723514</v>
      </c>
      <c r="Q28">
        <v>214092.70935685068</v>
      </c>
      <c r="R28">
        <v>216054.01628716048</v>
      </c>
      <c r="S28">
        <v>233598.73100139588</v>
      </c>
    </row>
    <row r="29" ht="15.75" hidden="1" customHeight="1">
      <c r="A29" t="s">
        <v>8</v>
      </c>
      <c r="I29">
        <f t="shared" si="32"/>
        <v>0.03944126513</v>
      </c>
      <c r="O29">
        <v>49023.95336469852</v>
      </c>
      <c r="P29">
        <v>46919.718996325995</v>
      </c>
      <c r="Q29">
        <v>42220.4348508191</v>
      </c>
      <c r="R29">
        <v>46629.9674342123</v>
      </c>
      <c r="S29">
        <v>45552.53225715445</v>
      </c>
    </row>
    <row r="30" ht="15.75" hidden="1" customHeight="1">
      <c r="A30" t="s">
        <v>9</v>
      </c>
      <c r="I30">
        <f t="shared" si="32"/>
        <v>0.01004858419</v>
      </c>
      <c r="O30">
        <v>45930.52947340289</v>
      </c>
      <c r="P30">
        <v>46102.67076454476</v>
      </c>
      <c r="Q30">
        <v>39814.38828562593</v>
      </c>
      <c r="R30">
        <v>41589.09188102297</v>
      </c>
      <c r="S30">
        <v>44869.75394024722</v>
      </c>
    </row>
    <row r="31" ht="15.75" hidden="1" customHeight="1">
      <c r="A31" t="s">
        <v>10</v>
      </c>
      <c r="I31">
        <f t="shared" si="32"/>
        <v>0.02614615431</v>
      </c>
      <c r="O31">
        <v>57286.43919045368</v>
      </c>
      <c r="P31">
        <v>59614.218224307275</v>
      </c>
      <c r="Q31">
        <v>54323.03204976492</v>
      </c>
      <c r="R31">
        <v>48740.6963464247</v>
      </c>
      <c r="S31">
        <v>48117.382578749</v>
      </c>
    </row>
    <row r="32" ht="15.75" hidden="1" customHeight="1">
      <c r="A32" t="s">
        <v>45</v>
      </c>
      <c r="I32">
        <f t="shared" si="32"/>
        <v>0.01649533076</v>
      </c>
      <c r="O32">
        <v>67228.07360286465</v>
      </c>
      <c r="P32">
        <v>81032.24401408312</v>
      </c>
      <c r="Q32">
        <v>88301.73833169829</v>
      </c>
      <c r="R32">
        <v>63890.43231018731</v>
      </c>
      <c r="S32">
        <v>70656.25481446554</v>
      </c>
    </row>
    <row r="33" ht="15.75" hidden="1" customHeight="1">
      <c r="A33" t="s">
        <v>13</v>
      </c>
      <c r="I33" t="str">
        <f>I16/AO2</f>
        <v>#VALUE!</v>
      </c>
      <c r="O33">
        <v>62474.123172479216</v>
      </c>
      <c r="P33">
        <v>63677.42815746264</v>
      </c>
      <c r="Q33">
        <v>55450.30811936474</v>
      </c>
      <c r="R33">
        <v>57364.21440210099</v>
      </c>
      <c r="S33">
        <v>58241.30861542363</v>
      </c>
    </row>
    <row r="34" ht="15.75" hidden="1" customHeight="1">
      <c r="A34" t="s">
        <v>46</v>
      </c>
      <c r="I34" t="str">
        <f t="shared" ref="I34:I35" si="33">I17/AP17</f>
        <v>#DIV/0!</v>
      </c>
      <c r="O34">
        <v>45751.82913410307</v>
      </c>
      <c r="P34">
        <v>50736.71106566879</v>
      </c>
      <c r="Q34">
        <v>50565.19735316586</v>
      </c>
      <c r="R34">
        <v>57002.90624922814</v>
      </c>
      <c r="S34">
        <v>64839.583325645006</v>
      </c>
    </row>
    <row r="35" ht="15.75" hidden="1" customHeight="1">
      <c r="A35" t="s">
        <v>15</v>
      </c>
      <c r="I35" t="str">
        <f t="shared" si="33"/>
        <v>#DIV/0!</v>
      </c>
      <c r="O35">
        <v>32874.634787835814</v>
      </c>
      <c r="P35">
        <v>32670.718220040937</v>
      </c>
      <c r="Q35">
        <v>24589.928480680843</v>
      </c>
      <c r="R35">
        <v>24191.92071778991</v>
      </c>
      <c r="S35">
        <v>28983.16250724105</v>
      </c>
    </row>
    <row r="36" ht="15.75" hidden="1" customHeight="1">
      <c r="A36" s="23" t="s">
        <v>47</v>
      </c>
      <c r="I36" t="str">
        <f t="shared" ref="I36:I39" si="34">I63/AP19</f>
        <v>#DIV/0!</v>
      </c>
      <c r="O36">
        <v>33891.905742146824</v>
      </c>
      <c r="P36">
        <v>31572.442041623006</v>
      </c>
      <c r="Q36">
        <v>25302.97442518682</v>
      </c>
      <c r="R36">
        <v>28219.494911969716</v>
      </c>
      <c r="S36">
        <v>29453.67368321791</v>
      </c>
    </row>
    <row r="37" ht="15.75" hidden="1" customHeight="1">
      <c r="A37" s="23" t="s">
        <v>48</v>
      </c>
      <c r="I37" t="str">
        <f t="shared" si="34"/>
        <v>#DIV/0!</v>
      </c>
      <c r="O37">
        <v>90601.63602724898</v>
      </c>
      <c r="P37">
        <v>84696.5204167294</v>
      </c>
      <c r="Q37">
        <v>66385.80487793416</v>
      </c>
      <c r="R37">
        <v>70708.26834553758</v>
      </c>
      <c r="S37">
        <v>67241.47860714822</v>
      </c>
    </row>
    <row r="38" ht="15.75" hidden="1" customHeight="1">
      <c r="A38" s="23" t="s">
        <v>49</v>
      </c>
      <c r="I38" t="str">
        <f t="shared" si="34"/>
        <v>#DIV/0!</v>
      </c>
      <c r="M38" t="str">
        <f t="shared" ref="M38:M60" si="35">TRIM(A36)</f>
        <v>Algeria</v>
      </c>
      <c r="O38">
        <v>18515.802640993443</v>
      </c>
      <c r="P38">
        <v>17917.227377849526</v>
      </c>
      <c r="Q38">
        <v>18027.834771094695</v>
      </c>
      <c r="R38">
        <v>18212.17313644417</v>
      </c>
      <c r="S38">
        <v>20728.496058615583</v>
      </c>
    </row>
    <row r="39" ht="15.75" hidden="1" customHeight="1">
      <c r="A39" s="23" t="s">
        <v>50</v>
      </c>
      <c r="B39">
        <v>1.0</v>
      </c>
      <c r="C39" s="29">
        <v>2381741.0</v>
      </c>
      <c r="D39" s="29">
        <v>919595.0</v>
      </c>
      <c r="E39" s="30">
        <v>0.181</v>
      </c>
      <c r="F39" t="s">
        <v>51</v>
      </c>
      <c r="G39" s="29">
        <v>4.0606052E7</v>
      </c>
      <c r="H39">
        <v>34.0</v>
      </c>
      <c r="I39" t="str">
        <f t="shared" si="34"/>
        <v>#DIV/0!</v>
      </c>
      <c r="J39">
        <v>16.0</v>
      </c>
      <c r="K39">
        <v>41.0</v>
      </c>
      <c r="M39" t="str">
        <f t="shared" si="35"/>
        <v>Bahrain</v>
      </c>
      <c r="O39">
        <v>34136.54930265046</v>
      </c>
      <c r="P39">
        <v>37552.30014260736</v>
      </c>
      <c r="Q39">
        <v>36570.7693225744</v>
      </c>
      <c r="R39">
        <v>37044.08616747073</v>
      </c>
      <c r="S39">
        <v>39109.11858588879</v>
      </c>
    </row>
    <row r="40" ht="15.75" hidden="1" customHeight="1">
      <c r="A40" s="23" t="s">
        <v>52</v>
      </c>
      <c r="B40">
        <v>22.0</v>
      </c>
      <c r="C40">
        <v>758.0</v>
      </c>
      <c r="D40">
        <v>293.0</v>
      </c>
      <c r="E40" s="30">
        <v>5.0E-5</v>
      </c>
      <c r="G40" s="29">
        <v>1425171.0</v>
      </c>
      <c r="H40">
        <v>155.0</v>
      </c>
      <c r="I40" t="str">
        <f t="shared" ref="I40:I60" si="36">I23/AP23</f>
        <v>#DIV/0!</v>
      </c>
      <c r="J40" s="29">
        <v>1646.0</v>
      </c>
      <c r="K40" s="29">
        <v>4263.0</v>
      </c>
      <c r="M40" t="str">
        <f t="shared" si="35"/>
        <v>Comoros</v>
      </c>
      <c r="O40">
        <v>25958.644645996148</v>
      </c>
      <c r="P40">
        <v>26095.1779878735</v>
      </c>
      <c r="Q40">
        <v>26420.173862026204</v>
      </c>
      <c r="R40">
        <v>25282.438795132115</v>
      </c>
      <c r="S40">
        <v>26326.717882312198</v>
      </c>
    </row>
    <row r="41" ht="15.75" hidden="1" customHeight="1">
      <c r="A41" s="23" t="s">
        <v>53</v>
      </c>
      <c r="B41">
        <v>21.0</v>
      </c>
      <c r="C41" s="29">
        <v>2235.0</v>
      </c>
      <c r="D41">
        <v>863.0</v>
      </c>
      <c r="E41" s="30">
        <v>1.0E-4</v>
      </c>
      <c r="G41" s="29">
        <v>795601.0</v>
      </c>
      <c r="H41">
        <v>163.0</v>
      </c>
      <c r="I41" t="str">
        <f t="shared" si="36"/>
        <v>#DIV/0!</v>
      </c>
      <c r="J41">
        <v>309.0</v>
      </c>
      <c r="K41">
        <v>800.0</v>
      </c>
      <c r="M41" t="str">
        <f t="shared" si="35"/>
        <v>Djibouti</v>
      </c>
    </row>
    <row r="42" ht="15.75" hidden="1" customHeight="1">
      <c r="A42" s="23" t="s">
        <v>54</v>
      </c>
      <c r="B42">
        <v>16.0</v>
      </c>
      <c r="C42" s="29">
        <v>23200.0</v>
      </c>
      <c r="D42" s="29">
        <v>9000.0</v>
      </c>
      <c r="E42" s="30">
        <v>0.001</v>
      </c>
      <c r="G42" s="29">
        <v>942333.0</v>
      </c>
      <c r="H42">
        <v>159.0</v>
      </c>
      <c r="I42" t="str">
        <f t="shared" si="36"/>
        <v>#DIV/0!</v>
      </c>
      <c r="J42">
        <v>37.0</v>
      </c>
      <c r="K42">
        <v>96.0</v>
      </c>
      <c r="M42" t="str">
        <f t="shared" si="35"/>
        <v>Egypt</v>
      </c>
    </row>
    <row r="43" ht="15.75" hidden="1" customHeight="1">
      <c r="A43" s="23" t="s">
        <v>55</v>
      </c>
      <c r="B43">
        <v>6.0</v>
      </c>
      <c r="C43" s="29">
        <v>1002000.0</v>
      </c>
      <c r="D43" s="29">
        <v>387000.0</v>
      </c>
      <c r="E43" s="30">
        <v>0.076</v>
      </c>
      <c r="F43" t="s">
        <v>56</v>
      </c>
      <c r="G43" s="29">
        <v>9.5688681E7</v>
      </c>
      <c r="H43">
        <v>16.0</v>
      </c>
      <c r="I43" t="str">
        <f t="shared" si="36"/>
        <v>#DIV/0!</v>
      </c>
      <c r="J43">
        <v>101.0</v>
      </c>
      <c r="K43">
        <v>262.0</v>
      </c>
      <c r="M43" t="str">
        <f t="shared" si="35"/>
        <v>Iraq</v>
      </c>
    </row>
    <row r="44" ht="15.75" hidden="1" customHeight="1">
      <c r="A44" s="23" t="s">
        <v>57</v>
      </c>
      <c r="B44">
        <v>10.0</v>
      </c>
      <c r="C44" s="29">
        <v>435244.0</v>
      </c>
      <c r="D44" s="29">
        <v>168049.0</v>
      </c>
      <c r="E44" s="30">
        <v>0.033</v>
      </c>
      <c r="G44" s="29">
        <v>3.7202572E7</v>
      </c>
      <c r="H44">
        <v>40.0</v>
      </c>
      <c r="I44" t="str">
        <f t="shared" si="36"/>
        <v>#DIV/0!</v>
      </c>
      <c r="J44">
        <v>70.0</v>
      </c>
      <c r="K44">
        <v>181.0</v>
      </c>
      <c r="M44" t="str">
        <f t="shared" si="35"/>
        <v>Jordan</v>
      </c>
      <c r="O44">
        <f t="shared" ref="O44:S44" si="37">O32/1000</f>
        <v>67.2280736</v>
      </c>
      <c r="P44">
        <f t="shared" si="37"/>
        <v>81.03224401</v>
      </c>
      <c r="Q44">
        <f t="shared" si="37"/>
        <v>88.30173833</v>
      </c>
      <c r="R44">
        <f t="shared" si="37"/>
        <v>63.89043231</v>
      </c>
      <c r="S44">
        <f t="shared" si="37"/>
        <v>70.65625481</v>
      </c>
    </row>
    <row r="45" ht="15.75" hidden="1" customHeight="1">
      <c r="A45" s="23" t="s">
        <v>58</v>
      </c>
      <c r="B45">
        <v>14.0</v>
      </c>
      <c r="C45" s="29">
        <v>89342.0</v>
      </c>
      <c r="D45" s="29">
        <v>34495.0</v>
      </c>
      <c r="E45" s="30">
        <v>0.007</v>
      </c>
      <c r="G45" s="29">
        <v>9455802.0</v>
      </c>
      <c r="H45">
        <v>106.0</v>
      </c>
      <c r="I45" t="str">
        <f t="shared" si="36"/>
        <v>#DIV/0!</v>
      </c>
      <c r="J45">
        <v>71.0</v>
      </c>
      <c r="K45">
        <v>184.0</v>
      </c>
      <c r="M45" t="str">
        <f t="shared" si="35"/>
        <v>Kuwait</v>
      </c>
    </row>
    <row r="46" ht="15.75" hidden="1" customHeight="1">
      <c r="A46" s="23" t="s">
        <v>59</v>
      </c>
      <c r="B46">
        <v>17.0</v>
      </c>
      <c r="C46" s="29">
        <v>17818.0</v>
      </c>
      <c r="D46" s="29">
        <v>6880.0</v>
      </c>
      <c r="E46" s="30">
        <v>0.001</v>
      </c>
      <c r="G46" s="29">
        <v>4052584.0</v>
      </c>
      <c r="H46">
        <v>134.0</v>
      </c>
      <c r="I46" t="str">
        <f t="shared" si="36"/>
        <v>#DIV/0!</v>
      </c>
      <c r="J46">
        <v>200.0</v>
      </c>
      <c r="K46">
        <v>518.0</v>
      </c>
      <c r="M46" t="str">
        <f t="shared" si="35"/>
        <v>Lebanon</v>
      </c>
    </row>
    <row r="47" ht="15.75" hidden="1" customHeight="1">
      <c r="A47" s="23" t="s">
        <v>60</v>
      </c>
      <c r="B47">
        <v>19.0</v>
      </c>
      <c r="C47" s="29">
        <v>10452.0</v>
      </c>
      <c r="D47" s="29">
        <v>4036.0</v>
      </c>
      <c r="E47" s="30">
        <v>8.0E-4</v>
      </c>
      <c r="G47" s="29">
        <v>6006668.0</v>
      </c>
      <c r="H47">
        <v>125.0</v>
      </c>
      <c r="I47" t="str">
        <f t="shared" si="36"/>
        <v>#DIV/0!</v>
      </c>
      <c r="J47">
        <v>404.0</v>
      </c>
      <c r="K47" s="29">
        <v>1046.0</v>
      </c>
      <c r="M47" t="str">
        <f t="shared" si="35"/>
        <v>Libya</v>
      </c>
    </row>
    <row r="48" ht="15.75" hidden="1" customHeight="1">
      <c r="A48" s="23" t="s">
        <v>61</v>
      </c>
      <c r="B48">
        <v>4.0</v>
      </c>
      <c r="C48" s="29">
        <v>1759540.0</v>
      </c>
      <c r="D48" s="29">
        <v>679360.0</v>
      </c>
      <c r="E48" s="30">
        <v>0.114</v>
      </c>
      <c r="G48" s="29">
        <v>6293253.0</v>
      </c>
      <c r="H48">
        <v>103.0</v>
      </c>
      <c r="I48" t="str">
        <f t="shared" si="36"/>
        <v>#DIV/0!</v>
      </c>
      <c r="J48">
        <v>3.6</v>
      </c>
      <c r="K48">
        <v>9.3</v>
      </c>
      <c r="M48" t="str">
        <f t="shared" si="35"/>
        <v>Mauritania</v>
      </c>
    </row>
    <row r="49" ht="15.75" hidden="1" customHeight="1">
      <c r="A49" s="23" t="s">
        <v>62</v>
      </c>
      <c r="B49">
        <v>5.0</v>
      </c>
      <c r="C49" s="29">
        <v>1025520.0</v>
      </c>
      <c r="D49" s="29">
        <v>395960.0</v>
      </c>
      <c r="E49" s="30">
        <v>0.078</v>
      </c>
      <c r="G49" s="29">
        <v>4301018.0</v>
      </c>
      <c r="H49">
        <v>138.0</v>
      </c>
      <c r="I49" t="str">
        <f t="shared" si="36"/>
        <v>#DIV/0!</v>
      </c>
      <c r="J49">
        <v>3.2</v>
      </c>
      <c r="K49">
        <v>8.3</v>
      </c>
      <c r="M49" t="str">
        <f t="shared" si="35"/>
        <v>Morocco</v>
      </c>
    </row>
    <row r="50" ht="15.75" hidden="1" customHeight="1">
      <c r="A50" s="23" t="s">
        <v>63</v>
      </c>
      <c r="B50">
        <v>9.0</v>
      </c>
      <c r="C50" s="29">
        <v>446550.0</v>
      </c>
      <c r="D50" s="29">
        <v>172410.0</v>
      </c>
      <c r="E50" s="30">
        <v>0.033</v>
      </c>
      <c r="F50" t="s">
        <v>64</v>
      </c>
      <c r="G50" s="29">
        <v>3.5276786E7</v>
      </c>
      <c r="H50">
        <v>35.0</v>
      </c>
      <c r="I50" t="str">
        <f t="shared" si="36"/>
        <v>#VALUE!</v>
      </c>
      <c r="J50">
        <v>80.0</v>
      </c>
      <c r="K50">
        <v>207.0</v>
      </c>
      <c r="M50" t="str">
        <f t="shared" si="35"/>
        <v>Oman</v>
      </c>
    </row>
    <row r="51" ht="15.75" hidden="1" customHeight="1">
      <c r="A51" s="23" t="s">
        <v>6</v>
      </c>
      <c r="B51">
        <v>11.0</v>
      </c>
      <c r="C51" s="29">
        <v>309500.0</v>
      </c>
      <c r="D51" s="29">
        <v>119500.0</v>
      </c>
      <c r="E51" s="30">
        <v>0.024</v>
      </c>
      <c r="G51" s="29">
        <v>4424762.0</v>
      </c>
      <c r="H51">
        <v>139.0</v>
      </c>
      <c r="I51" t="str">
        <f t="shared" si="36"/>
        <v>#DIV/0!</v>
      </c>
      <c r="J51">
        <v>9.2</v>
      </c>
      <c r="K51">
        <v>24.0</v>
      </c>
      <c r="M51" t="str">
        <f t="shared" si="35"/>
        <v>Palestine</v>
      </c>
    </row>
    <row r="52" ht="15.75" hidden="1" customHeight="1">
      <c r="A52" s="23" t="s">
        <v>65</v>
      </c>
      <c r="B52">
        <v>20.0</v>
      </c>
      <c r="C52" s="29">
        <v>27000.0</v>
      </c>
      <c r="D52" s="29">
        <v>10000.0</v>
      </c>
      <c r="E52" s="30">
        <v>5.0E-4</v>
      </c>
      <c r="G52" s="29">
        <v>4790705.0</v>
      </c>
      <c r="H52">
        <v>126.0</v>
      </c>
      <c r="I52" t="str">
        <f t="shared" si="36"/>
        <v>#DIV/0!</v>
      </c>
      <c r="J52">
        <v>687.0</v>
      </c>
      <c r="K52" s="29">
        <v>1779.0</v>
      </c>
      <c r="M52" t="str">
        <f t="shared" si="35"/>
        <v>Qatar</v>
      </c>
    </row>
    <row r="53" ht="15.75" hidden="1" customHeight="1">
      <c r="A53" s="23" t="s">
        <v>66</v>
      </c>
      <c r="B53">
        <v>18.0</v>
      </c>
      <c r="C53" s="29">
        <v>11586.0</v>
      </c>
      <c r="D53" s="29">
        <v>4473.0</v>
      </c>
      <c r="E53" s="30">
        <v>8.0E-4</v>
      </c>
      <c r="G53" s="29">
        <v>2569804.0</v>
      </c>
      <c r="H53">
        <v>149.0</v>
      </c>
      <c r="I53" t="str">
        <f t="shared" si="36"/>
        <v>#DIV/0!</v>
      </c>
      <c r="J53">
        <v>154.0</v>
      </c>
      <c r="K53">
        <v>399.0</v>
      </c>
      <c r="M53" t="str">
        <f t="shared" si="35"/>
        <v>Saudi Arabia</v>
      </c>
    </row>
    <row r="54" ht="15.75" hidden="1" customHeight="1">
      <c r="A54" s="23" t="s">
        <v>67</v>
      </c>
      <c r="B54">
        <v>2.0</v>
      </c>
      <c r="C54" s="29">
        <v>2149690.0</v>
      </c>
      <c r="D54" s="29">
        <v>830000.0</v>
      </c>
      <c r="E54" s="30">
        <v>0.164</v>
      </c>
      <c r="F54" t="s">
        <v>68</v>
      </c>
      <c r="G54" s="29">
        <v>3.2275687E7</v>
      </c>
      <c r="H54">
        <v>45.0</v>
      </c>
      <c r="I54" t="str">
        <f t="shared" si="36"/>
        <v>#DIV/0!</v>
      </c>
      <c r="J54">
        <v>13.0</v>
      </c>
      <c r="K54">
        <v>34.0</v>
      </c>
      <c r="M54" t="str">
        <f t="shared" si="35"/>
        <v>Somalia</v>
      </c>
    </row>
    <row r="55" ht="15.75" hidden="1" customHeight="1">
      <c r="A55" s="23" t="s">
        <v>69</v>
      </c>
      <c r="B55">
        <v>7.0</v>
      </c>
      <c r="C55" s="29">
        <v>637657.0</v>
      </c>
      <c r="D55" s="29">
        <v>246201.0</v>
      </c>
      <c r="E55" s="30">
        <v>0.05</v>
      </c>
      <c r="F55" t="s">
        <v>70</v>
      </c>
      <c r="G55" s="29">
        <v>1.4317996E7</v>
      </c>
      <c r="H55">
        <v>80.0</v>
      </c>
      <c r="I55" t="str">
        <f t="shared" si="36"/>
        <v>#DIV/0!</v>
      </c>
      <c r="J55">
        <v>14.0</v>
      </c>
      <c r="K55">
        <v>36.0</v>
      </c>
      <c r="M55" t="str">
        <f t="shared" si="35"/>
        <v>Sudan</v>
      </c>
    </row>
    <row r="56" ht="15.75" hidden="1" customHeight="1">
      <c r="A56" s="23" t="s">
        <v>71</v>
      </c>
      <c r="B56">
        <v>3.0</v>
      </c>
      <c r="C56" s="29">
        <v>1861484.0</v>
      </c>
      <c r="D56" s="29">
        <v>718723.0</v>
      </c>
      <c r="E56" s="30">
        <v>0.142</v>
      </c>
      <c r="F56" t="s">
        <v>72</v>
      </c>
      <c r="G56" s="29">
        <v>3.9578828E7</v>
      </c>
      <c r="H56">
        <v>39.0</v>
      </c>
      <c r="I56" t="str">
        <f t="shared" si="36"/>
        <v>#DIV/0!</v>
      </c>
      <c r="J56">
        <v>16.0</v>
      </c>
      <c r="K56">
        <v>41.0</v>
      </c>
      <c r="M56" t="str">
        <f t="shared" si="35"/>
        <v>Syria</v>
      </c>
    </row>
    <row r="57" ht="15.75" hidden="1" customHeight="1">
      <c r="A57" s="23" t="s">
        <v>73</v>
      </c>
      <c r="B57">
        <v>12.0</v>
      </c>
      <c r="C57" s="29">
        <v>185180.0</v>
      </c>
      <c r="D57" s="29">
        <v>71500.0</v>
      </c>
      <c r="E57" s="30">
        <v>0.014</v>
      </c>
      <c r="F57" t="s">
        <v>74</v>
      </c>
      <c r="G57" s="29">
        <v>1.8430453E7</v>
      </c>
      <c r="H57">
        <v>55.0</v>
      </c>
      <c r="I57" t="str">
        <f t="shared" si="36"/>
        <v>#DIV/0!</v>
      </c>
      <c r="J57">
        <v>118.0</v>
      </c>
      <c r="K57">
        <v>306.0</v>
      </c>
      <c r="M57" t="str">
        <f t="shared" si="35"/>
        <v>Tunisia</v>
      </c>
    </row>
    <row r="58" ht="15.75" hidden="1" customHeight="1">
      <c r="A58" s="23" t="s">
        <v>75</v>
      </c>
      <c r="B58">
        <v>13.0</v>
      </c>
      <c r="C58" s="29">
        <v>163610.0</v>
      </c>
      <c r="D58" s="29">
        <v>63170.0</v>
      </c>
      <c r="E58" s="30">
        <v>0.012</v>
      </c>
      <c r="G58" s="29">
        <v>1.1403248E7</v>
      </c>
      <c r="H58">
        <v>77.0</v>
      </c>
      <c r="I58" t="str">
        <f t="shared" si="36"/>
        <v>#DIV/0!</v>
      </c>
      <c r="J58">
        <v>65.0</v>
      </c>
      <c r="K58">
        <v>168.0</v>
      </c>
      <c r="M58" t="str">
        <f t="shared" si="35"/>
        <v>United Arab Emirates</v>
      </c>
    </row>
    <row r="59" ht="15.75" hidden="1" customHeight="1">
      <c r="B59">
        <v>15.0</v>
      </c>
      <c r="C59" s="29">
        <v>83600.0</v>
      </c>
      <c r="D59" s="29">
        <v>32300.0</v>
      </c>
      <c r="E59" s="30">
        <v>0.006</v>
      </c>
      <c r="G59" s="29">
        <v>9269612.0</v>
      </c>
      <c r="H59">
        <v>93.0</v>
      </c>
      <c r="I59" t="str">
        <f t="shared" si="36"/>
        <v>#DIV/0!</v>
      </c>
      <c r="J59">
        <v>99.0</v>
      </c>
      <c r="K59">
        <v>256.0</v>
      </c>
      <c r="M59" t="str">
        <f t="shared" si="35"/>
        <v>Yemen</v>
      </c>
    </row>
    <row r="60" ht="15.75" hidden="1" customHeight="1">
      <c r="B60">
        <v>8.0</v>
      </c>
      <c r="C60" s="29">
        <v>527968.0</v>
      </c>
      <c r="D60" s="29">
        <v>203850.0</v>
      </c>
      <c r="E60" s="30">
        <v>0.04</v>
      </c>
      <c r="G60" s="29">
        <v>2.7584213E7</v>
      </c>
      <c r="H60">
        <v>49.0</v>
      </c>
      <c r="I60" t="str">
        <f t="shared" si="36"/>
        <v>#DIV/0!</v>
      </c>
      <c r="J60">
        <v>45.0</v>
      </c>
      <c r="K60">
        <v>117.0</v>
      </c>
      <c r="M60" t="str">
        <f t="shared" si="35"/>
        <v>Arab League total</v>
      </c>
    </row>
    <row r="61" ht="15.75" customHeight="1">
      <c r="U61" s="12"/>
      <c r="V61" s="12"/>
      <c r="W61" s="12"/>
      <c r="X61" s="12"/>
      <c r="Y61" s="20"/>
      <c r="Z61" s="12"/>
      <c r="AA61" s="12"/>
      <c r="AB61" s="12"/>
      <c r="AC61" s="12"/>
      <c r="AD61" s="12"/>
      <c r="AE61" s="12"/>
      <c r="AF61" s="12"/>
      <c r="AG61" s="12"/>
      <c r="AH61" s="12"/>
    </row>
    <row r="62" ht="15.75" customHeight="1">
      <c r="I62" s="5"/>
      <c r="J62" s="5"/>
      <c r="K62" s="5"/>
      <c r="L62" s="5"/>
      <c r="M62" s="5"/>
      <c r="T62" s="6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ht="15.75" customHeight="1">
      <c r="T63" s="6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ht="15.75" customHeight="1">
      <c r="D64" s="4"/>
      <c r="T64" s="6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ht="15.75" customHeight="1">
      <c r="T65" s="6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ht="15.75" customHeight="1">
      <c r="T66" s="6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O16:S16"/>
    <mergeCell ref="U16:Z16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B1" t="s">
        <v>1</v>
      </c>
      <c r="C1" t="s">
        <v>2</v>
      </c>
      <c r="D1" t="s">
        <v>3</v>
      </c>
      <c r="E1" t="s">
        <v>4</v>
      </c>
      <c r="F1" s="8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8" t="s">
        <v>19</v>
      </c>
      <c r="M1" t="s">
        <v>13</v>
      </c>
      <c r="N1" s="8" t="s">
        <v>20</v>
      </c>
      <c r="O1" t="s">
        <v>15</v>
      </c>
      <c r="Q1" t="s">
        <v>1</v>
      </c>
      <c r="R1" t="s">
        <v>2</v>
      </c>
      <c r="S1" t="s">
        <v>3</v>
      </c>
      <c r="T1" t="s">
        <v>4</v>
      </c>
      <c r="U1" s="8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s="8" t="s">
        <v>19</v>
      </c>
      <c r="AB1" t="s">
        <v>13</v>
      </c>
      <c r="AC1" s="8" t="s">
        <v>20</v>
      </c>
      <c r="AD1" t="s">
        <v>15</v>
      </c>
    </row>
    <row r="2">
      <c r="A2" s="10" t="s">
        <v>21</v>
      </c>
      <c r="B2" s="12">
        <v>16.3229202</v>
      </c>
      <c r="C2" s="12">
        <v>4.86611082</v>
      </c>
      <c r="D2" s="12">
        <v>10.79159414</v>
      </c>
      <c r="E2" s="12">
        <v>10.96799989</v>
      </c>
      <c r="F2" s="12">
        <v>9.85475594</v>
      </c>
      <c r="G2" s="12">
        <v>4.39034569</v>
      </c>
      <c r="H2" s="12">
        <v>10.92933097</v>
      </c>
      <c r="I2" s="12">
        <v>3.74842646</v>
      </c>
      <c r="J2" s="12">
        <v>7.98836151</v>
      </c>
      <c r="K2" s="12">
        <v>8.95226727</v>
      </c>
      <c r="L2" s="12">
        <v>5.53627319</v>
      </c>
      <c r="M2" s="12">
        <v>10.11527248</v>
      </c>
      <c r="N2" s="12">
        <v>6.90492637</v>
      </c>
      <c r="O2" s="12">
        <v>8.80584355</v>
      </c>
      <c r="Q2" s="13">
        <v>0.16322922054115627</v>
      </c>
      <c r="R2" s="13">
        <v>0.04866109076304413</v>
      </c>
      <c r="S2" s="13">
        <v>0.1079159962348109</v>
      </c>
      <c r="T2" s="13">
        <v>0.10967989986974741</v>
      </c>
      <c r="U2" s="13">
        <v>0.09854760196529622</v>
      </c>
      <c r="V2" s="13">
        <v>0.0439036190179491</v>
      </c>
      <c r="W2" s="13">
        <v>0.10929340202144787</v>
      </c>
      <c r="X2" s="13">
        <v>0.03748410234616907</v>
      </c>
      <c r="Y2" s="13">
        <v>0.07988374379343131</v>
      </c>
      <c r="Z2" s="13">
        <v>0.08952260520516696</v>
      </c>
      <c r="AA2" s="13">
        <v>0.05536277913768486</v>
      </c>
      <c r="AB2" s="13">
        <v>0.10115282474245807</v>
      </c>
      <c r="AC2" s="13">
        <v>0.06904899670907264</v>
      </c>
      <c r="AD2" s="13">
        <v>0.08805863015555261</v>
      </c>
    </row>
    <row r="3">
      <c r="A3" s="10" t="s">
        <v>22</v>
      </c>
      <c r="B3" s="12">
        <v>16.51620713</v>
      </c>
      <c r="C3" s="12">
        <v>4.96416417</v>
      </c>
      <c r="D3" s="12">
        <v>10.83580344</v>
      </c>
      <c r="E3" s="12">
        <v>11.05036714</v>
      </c>
      <c r="F3" s="12">
        <v>9.79945656</v>
      </c>
      <c r="G3" s="12">
        <v>5.09850361</v>
      </c>
      <c r="H3" s="12">
        <v>11.10007654</v>
      </c>
      <c r="I3" s="12">
        <v>3.62952477</v>
      </c>
      <c r="J3" s="12">
        <v>8.43189215</v>
      </c>
      <c r="K3" s="12">
        <v>9.01144092</v>
      </c>
      <c r="L3" s="12">
        <v>5.69777394</v>
      </c>
      <c r="M3" s="12">
        <v>9.98701726</v>
      </c>
      <c r="N3" s="12">
        <v>7.12494908</v>
      </c>
      <c r="O3" s="12">
        <v>9.07924999</v>
      </c>
      <c r="Q3" s="13">
        <v>0.17244570317922725</v>
      </c>
      <c r="R3" s="13">
        <v>0.054163587338449413</v>
      </c>
      <c r="S3" s="13">
        <v>0.10194138608630118</v>
      </c>
      <c r="T3" s="13">
        <v>0.1145703202242915</v>
      </c>
      <c r="U3" s="13">
        <v>0.10811696573694513</v>
      </c>
      <c r="V3" s="13">
        <v>0.05164758950838093</v>
      </c>
      <c r="W3" s="13">
        <v>0.11262338263165958</v>
      </c>
      <c r="X3" s="13">
        <v>0.039860858554976265</v>
      </c>
      <c r="Y3" s="13">
        <v>0.08374550060020117</v>
      </c>
      <c r="Z3" s="13">
        <v>0.09101274073156933</v>
      </c>
      <c r="AA3" s="13">
        <v>0.05118682240481093</v>
      </c>
      <c r="AB3" s="13">
        <v>0.09752018035464592</v>
      </c>
      <c r="AC3" s="13">
        <v>0.07701911857624966</v>
      </c>
      <c r="AD3" s="13">
        <v>0.08451907879214689</v>
      </c>
    </row>
    <row r="4">
      <c r="A4" s="10" t="s">
        <v>24</v>
      </c>
      <c r="B4" s="12">
        <v>16.83613019</v>
      </c>
      <c r="C4" s="12">
        <v>5.31586777</v>
      </c>
      <c r="D4" s="12">
        <v>10.89815618</v>
      </c>
      <c r="E4" s="12">
        <v>11.15156851</v>
      </c>
      <c r="F4" s="12">
        <v>9.87677211</v>
      </c>
      <c r="G4" s="12">
        <v>5.83317193</v>
      </c>
      <c r="H4" s="12">
        <v>11.0664428</v>
      </c>
      <c r="I4" s="12">
        <v>3.88825688</v>
      </c>
      <c r="J4" s="12">
        <v>8.91148377</v>
      </c>
      <c r="K4" s="12">
        <v>8.99632037</v>
      </c>
      <c r="L4" s="12">
        <v>5.56294786</v>
      </c>
      <c r="M4" s="12">
        <v>10.43562237</v>
      </c>
      <c r="N4" s="12">
        <v>7.39052728</v>
      </c>
      <c r="O4" s="12">
        <v>9.44533327</v>
      </c>
      <c r="Q4" s="13">
        <v>0.18277706467013902</v>
      </c>
      <c r="R4" s="13">
        <v>0.06122304238352268</v>
      </c>
      <c r="S4" s="13">
        <v>0.09290109036889216</v>
      </c>
      <c r="T4" s="13">
        <v>0.10031501015910999</v>
      </c>
      <c r="U4" s="13">
        <v>0.10402190647734877</v>
      </c>
      <c r="V4" s="13">
        <v>0.05111477055734824</v>
      </c>
      <c r="W4" s="13">
        <v>0.09598564507118298</v>
      </c>
      <c r="X4" s="13">
        <v>0.04402720734507632</v>
      </c>
      <c r="Y4" s="13">
        <v>0.06494788992968349</v>
      </c>
      <c r="Z4" s="13">
        <v>0.077395693575803</v>
      </c>
      <c r="AA4" s="13">
        <v>0.03313850881579886</v>
      </c>
      <c r="AB4" s="13">
        <v>0.08832822805498125</v>
      </c>
      <c r="AC4" s="13">
        <v>0.0782727123736328</v>
      </c>
      <c r="AD4" s="13">
        <v>0.08096884302339766</v>
      </c>
    </row>
    <row r="5">
      <c r="A5" s="10" t="s">
        <v>26</v>
      </c>
      <c r="B5" s="12">
        <v>16.01595233350139</v>
      </c>
      <c r="C5" s="12">
        <v>4.295836455126064</v>
      </c>
      <c r="D5" s="12">
        <v>9.873007761021656</v>
      </c>
      <c r="E5" s="12">
        <v>10.814683231218039</v>
      </c>
      <c r="F5" s="12">
        <v>7.736749191100021</v>
      </c>
      <c r="G5" s="12">
        <v>2.965974712500042</v>
      </c>
      <c r="H5" s="12">
        <v>10.2011005950307</v>
      </c>
      <c r="I5" s="12">
        <v>3.501144858262057</v>
      </c>
      <c r="J5" s="12">
        <v>7.817590449557136</v>
      </c>
      <c r="K5" s="12">
        <v>8.890229809290542</v>
      </c>
      <c r="L5" s="12">
        <v>5.487390949347908</v>
      </c>
      <c r="M5" s="12">
        <v>10.02268635667982</v>
      </c>
      <c r="N5" s="12">
        <v>6.715196597377105</v>
      </c>
      <c r="O5" s="12">
        <v>8.249034800000004</v>
      </c>
      <c r="Q5" s="13">
        <v>0.1787068132100874</v>
      </c>
      <c r="R5" s="13">
        <v>0.05004010267295724</v>
      </c>
      <c r="S5" s="13">
        <v>0.09477669729060512</v>
      </c>
      <c r="T5" s="13">
        <v>0.10022963210727902</v>
      </c>
      <c r="U5" s="13">
        <v>0.07485518279119904</v>
      </c>
      <c r="V5" s="13">
        <v>0.025619545404268536</v>
      </c>
      <c r="W5" s="13">
        <v>0.08945694018356444</v>
      </c>
      <c r="X5" s="13">
        <v>0.04288412045977696</v>
      </c>
      <c r="Y5" s="13">
        <v>0.05671562014877415</v>
      </c>
      <c r="Z5" s="13">
        <v>0.07758921100129679</v>
      </c>
      <c r="AA5" s="13">
        <v>0.030689689668717508</v>
      </c>
      <c r="AB5" s="13">
        <v>0.08353579876319886</v>
      </c>
      <c r="AC5" s="13">
        <v>0.07276826838910037</v>
      </c>
      <c r="AD5" s="13">
        <v>0.063323288799791</v>
      </c>
    </row>
    <row r="6">
      <c r="A6" s="10" t="s">
        <v>28</v>
      </c>
      <c r="B6" s="12">
        <v>15.964552127899793</v>
      </c>
      <c r="C6" s="12">
        <v>4.4489185787581675</v>
      </c>
      <c r="D6" s="12">
        <v>8.974735932285398</v>
      </c>
      <c r="E6" s="12">
        <v>10.697152788254968</v>
      </c>
      <c r="F6" s="12">
        <v>8.257199084495568</v>
      </c>
      <c r="G6" s="12">
        <v>3.8137956837500155</v>
      </c>
      <c r="H6" s="12">
        <v>10.57566010143966</v>
      </c>
      <c r="I6" s="12">
        <v>3.3546323858259086</v>
      </c>
      <c r="J6" s="12">
        <v>8.015830992291107</v>
      </c>
      <c r="K6" s="12">
        <v>8.79657849944369</v>
      </c>
      <c r="L6" s="12">
        <v>5.3701445994347665</v>
      </c>
      <c r="M6" s="12">
        <v>10.140959879849804</v>
      </c>
      <c r="N6" s="12">
        <v>6.127565202630251</v>
      </c>
      <c r="O6" s="12">
        <v>8.573313002499987</v>
      </c>
      <c r="Q6" s="13">
        <v>0.18546080575815235</v>
      </c>
      <c r="R6" s="13">
        <v>0.056670442460007936</v>
      </c>
      <c r="S6" s="13">
        <v>0.08481104336869365</v>
      </c>
      <c r="T6" s="13">
        <v>0.10483142496932522</v>
      </c>
      <c r="U6" s="13">
        <v>0.07903415887940099</v>
      </c>
      <c r="V6" s="13">
        <v>0.03507796754524955</v>
      </c>
      <c r="W6" s="13">
        <v>0.09715718450488567</v>
      </c>
      <c r="X6" s="13">
        <v>0.046990372865357295</v>
      </c>
      <c r="Y6" s="13">
        <v>0.06663127449671476</v>
      </c>
      <c r="Z6" s="13">
        <v>0.07988589418187664</v>
      </c>
      <c r="AA6" s="13">
        <v>0.03687869268092544</v>
      </c>
      <c r="AB6" s="13">
        <v>0.09097556817424536</v>
      </c>
      <c r="AC6" s="13">
        <v>0.07184233588672324</v>
      </c>
      <c r="AD6" s="13">
        <v>0.0720983582713983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6" width="10.71"/>
  </cols>
  <sheetData>
    <row r="1" ht="15.75" customHeight="1">
      <c r="A1" s="4" t="s">
        <v>12</v>
      </c>
      <c r="B1" s="5">
        <v>2013.0</v>
      </c>
      <c r="C1" s="5">
        <v>2014.0</v>
      </c>
      <c r="D1" s="5">
        <v>2015.0</v>
      </c>
      <c r="E1" s="5">
        <v>2016.0</v>
      </c>
      <c r="F1" s="5">
        <v>2017.0</v>
      </c>
      <c r="G1" s="41" t="s">
        <v>16</v>
      </c>
    </row>
    <row r="2" ht="12.75" customHeight="1">
      <c r="A2" t="s">
        <v>1</v>
      </c>
      <c r="B2" s="12">
        <v>2724543.000079434</v>
      </c>
      <c r="C2" s="12">
        <v>2878380.000246522</v>
      </c>
      <c r="D2" s="12">
        <v>3050827.0003975565</v>
      </c>
      <c r="E2" s="12">
        <v>2982887.0383648826</v>
      </c>
      <c r="F2" s="12">
        <v>3095623.0834946223</v>
      </c>
      <c r="G2" s="12">
        <f t="shared" ref="G2:G15" si="1">AVERAGE(B2:F2)</f>
        <v>2946452.025</v>
      </c>
    </row>
    <row r="3" ht="12.75" customHeight="1">
      <c r="A3" t="s">
        <v>2</v>
      </c>
      <c r="B3" s="12">
        <v>467498.1899975492</v>
      </c>
      <c r="C3" s="12">
        <v>520362.1604488017</v>
      </c>
      <c r="D3" s="12">
        <v>588183.028776146</v>
      </c>
      <c r="E3" s="12">
        <v>480746.7376632009</v>
      </c>
      <c r="F3" s="12">
        <v>544445.3302396917</v>
      </c>
      <c r="G3" s="12">
        <f t="shared" si="1"/>
        <v>520247.0894</v>
      </c>
    </row>
    <row r="4" ht="12.75" customHeight="1">
      <c r="A4" t="s">
        <v>3</v>
      </c>
      <c r="B4" s="12">
        <v>556384.0597195035</v>
      </c>
      <c r="C4" s="12">
        <v>525581.2767922139</v>
      </c>
      <c r="D4" s="12">
        <v>478971.53958487936</v>
      </c>
      <c r="E4" s="12">
        <v>488642.1411692316</v>
      </c>
      <c r="F4" s="12">
        <v>437261.4251186219</v>
      </c>
      <c r="G4" s="12">
        <f t="shared" si="1"/>
        <v>497368.0885</v>
      </c>
    </row>
    <row r="5" ht="12.75" customHeight="1">
      <c r="A5" t="s">
        <v>4</v>
      </c>
      <c r="B5" s="12">
        <v>411575.6769118111</v>
      </c>
      <c r="C5" s="12">
        <v>429926.3456889575</v>
      </c>
      <c r="D5" s="12">
        <v>376433.5845304339</v>
      </c>
      <c r="E5" s="12">
        <v>376112.6505139311</v>
      </c>
      <c r="F5" s="12">
        <v>393381.28240727686</v>
      </c>
      <c r="G5" s="12">
        <f t="shared" si="1"/>
        <v>397485.908</v>
      </c>
    </row>
    <row r="6" ht="12.75" customHeight="1">
      <c r="A6" s="2" t="s">
        <v>5</v>
      </c>
      <c r="B6" s="12">
        <v>270002.4442041975</v>
      </c>
      <c r="C6" s="12">
        <v>296220.69536907837</v>
      </c>
      <c r="D6" s="12">
        <v>285001.2035096406</v>
      </c>
      <c r="E6" s="12">
        <v>205089.6297115908</v>
      </c>
      <c r="F6" s="12">
        <v>216539.59290393555</v>
      </c>
      <c r="G6" s="12">
        <f t="shared" si="1"/>
        <v>254570.7131</v>
      </c>
    </row>
    <row r="7" ht="12.75" customHeight="1">
      <c r="A7" t="s">
        <v>6</v>
      </c>
      <c r="B7" s="12">
        <v>32780.38997790007</v>
      </c>
      <c r="C7" s="12">
        <v>38562.549763037576</v>
      </c>
      <c r="D7" s="12">
        <v>38164.68832123442</v>
      </c>
      <c r="E7" s="12">
        <v>19128.62507103563</v>
      </c>
      <c r="F7" s="12">
        <v>26190.799457853915</v>
      </c>
      <c r="G7" s="12">
        <f t="shared" si="1"/>
        <v>30965.41052</v>
      </c>
    </row>
    <row r="8" ht="12.75" customHeight="1">
      <c r="A8" t="s">
        <v>7</v>
      </c>
      <c r="B8" s="12">
        <v>307231.9884660941</v>
      </c>
      <c r="C8" s="12">
        <v>316592.58247763314</v>
      </c>
      <c r="D8" s="12">
        <v>269822.88218379323</v>
      </c>
      <c r="E8" s="12">
        <v>251470.82948434656</v>
      </c>
      <c r="F8" s="12">
        <v>273116.5603664446</v>
      </c>
      <c r="G8" s="12">
        <f t="shared" si="1"/>
        <v>283646.9686</v>
      </c>
    </row>
    <row r="9" ht="12.75" customHeight="1">
      <c r="A9" t="s">
        <v>8</v>
      </c>
      <c r="B9" s="12">
        <v>69597.86328702589</v>
      </c>
      <c r="C9" s="12">
        <v>74010.63575527433</v>
      </c>
      <c r="D9" s="12">
        <v>81746.35527530147</v>
      </c>
      <c r="E9" s="12">
        <v>79624.07657530562</v>
      </c>
      <c r="F9" s="12">
        <v>87247.89109492056</v>
      </c>
      <c r="G9" s="12">
        <f t="shared" si="1"/>
        <v>78445.3644</v>
      </c>
    </row>
    <row r="10" ht="12.75" customHeight="1">
      <c r="A10" t="s">
        <v>9</v>
      </c>
      <c r="B10" s="12">
        <v>197536.75620604152</v>
      </c>
      <c r="C10" s="12">
        <v>207086.73368431334</v>
      </c>
      <c r="D10" s="12">
        <v>160604.0414165649</v>
      </c>
      <c r="E10" s="12">
        <v>140246.7165145456</v>
      </c>
      <c r="F10" s="12">
        <v>164765.8470955789</v>
      </c>
      <c r="G10" s="12">
        <f t="shared" si="1"/>
        <v>174048.019</v>
      </c>
    </row>
    <row r="11" ht="12.75" customHeight="1">
      <c r="A11" t="s">
        <v>10</v>
      </c>
      <c r="B11" s="12">
        <v>190727.27718951777</v>
      </c>
      <c r="C11" s="12">
        <v>193902.1361779583</v>
      </c>
      <c r="D11" s="12">
        <v>164890.72136923164</v>
      </c>
      <c r="E11" s="12">
        <v>165303.4759873944</v>
      </c>
      <c r="F11" s="12">
        <v>170196.01937000506</v>
      </c>
      <c r="G11" s="12">
        <f t="shared" si="1"/>
        <v>177003.926</v>
      </c>
    </row>
    <row r="12" ht="12.75" customHeight="1">
      <c r="A12" s="2" t="s">
        <v>19</v>
      </c>
      <c r="B12" s="12">
        <v>127175.28376634965</v>
      </c>
      <c r="C12" s="12">
        <v>117582.83354570875</v>
      </c>
      <c r="D12" s="12">
        <v>76123.4177623198</v>
      </c>
      <c r="E12" s="12">
        <v>70498.02616548694</v>
      </c>
      <c r="F12" s="12">
        <v>84715.32772920343</v>
      </c>
      <c r="G12" s="12">
        <f t="shared" si="1"/>
        <v>95218.97779</v>
      </c>
    </row>
    <row r="13" ht="12.75" customHeight="1">
      <c r="A13" t="s">
        <v>13</v>
      </c>
      <c r="B13" s="12">
        <v>186386.843582513</v>
      </c>
      <c r="C13" s="12">
        <v>179693.2752094949</v>
      </c>
      <c r="D13" s="12">
        <v>162756.40769169544</v>
      </c>
      <c r="E13" s="12">
        <v>153925.18344119523</v>
      </c>
      <c r="F13" s="12">
        <v>167634.40666356136</v>
      </c>
      <c r="G13" s="12">
        <f t="shared" si="1"/>
        <v>170079.2233</v>
      </c>
    </row>
    <row r="14" ht="12.75" customHeight="1">
      <c r="A14" s="2" t="s">
        <v>20</v>
      </c>
      <c r="B14" s="12">
        <v>90151.06263987768</v>
      </c>
      <c r="C14" s="12">
        <v>100556.82359060313</v>
      </c>
      <c r="D14" s="12">
        <v>102193.55264187345</v>
      </c>
      <c r="E14" s="12">
        <v>95006.88071216652</v>
      </c>
      <c r="F14" s="12">
        <v>93797.76090580107</v>
      </c>
      <c r="G14" s="12">
        <f t="shared" si="1"/>
        <v>96341.2161</v>
      </c>
    </row>
    <row r="15" ht="12.75" customHeight="1">
      <c r="A15" t="s">
        <v>15</v>
      </c>
      <c r="B15" s="12">
        <v>138577.2536797075</v>
      </c>
      <c r="C15" s="12">
        <v>133006.9699076679</v>
      </c>
      <c r="D15" s="12">
        <v>127420.76000758076</v>
      </c>
      <c r="E15" s="12">
        <v>99651.55881656107</v>
      </c>
      <c r="F15" s="12">
        <v>113461.0308846729</v>
      </c>
      <c r="G15" s="12">
        <f t="shared" si="1"/>
        <v>122423.5147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12</v>
      </c>
      <c r="B1" s="2">
        <v>2012.0</v>
      </c>
      <c r="C1">
        <v>2013.0</v>
      </c>
      <c r="D1">
        <v>2014.0</v>
      </c>
      <c r="E1">
        <v>2015.0</v>
      </c>
      <c r="F1">
        <v>2016.0</v>
      </c>
      <c r="G1">
        <v>2017.0</v>
      </c>
      <c r="H1" s="2" t="s">
        <v>89</v>
      </c>
      <c r="I1">
        <v>2013.0</v>
      </c>
      <c r="J1">
        <v>2014.0</v>
      </c>
      <c r="K1">
        <v>2015.0</v>
      </c>
      <c r="L1">
        <v>2016.0</v>
      </c>
      <c r="M1">
        <v>2017.0</v>
      </c>
      <c r="N1" s="2" t="s">
        <v>77</v>
      </c>
      <c r="O1">
        <v>2013.0</v>
      </c>
      <c r="P1">
        <v>2014.0</v>
      </c>
      <c r="Q1">
        <v>2015.0</v>
      </c>
      <c r="R1">
        <v>2016.0</v>
      </c>
      <c r="S1">
        <v>2017.0</v>
      </c>
    </row>
    <row r="2">
      <c r="A2" t="s">
        <v>1</v>
      </c>
      <c r="B2" s="8">
        <v>2642.2</v>
      </c>
      <c r="C2" s="20">
        <v>2724.54</v>
      </c>
      <c r="D2" s="20">
        <v>2878.38</v>
      </c>
      <c r="E2" s="20">
        <v>3050.83</v>
      </c>
      <c r="F2" s="20">
        <v>2982.89</v>
      </c>
      <c r="G2" s="20">
        <v>3095.62</v>
      </c>
      <c r="H2" t="s">
        <v>1</v>
      </c>
      <c r="I2" s="12">
        <f t="shared" ref="I2:M2" si="1">C2-B2</f>
        <v>82.34</v>
      </c>
      <c r="J2" s="12">
        <f t="shared" si="1"/>
        <v>153.84</v>
      </c>
      <c r="K2" s="12">
        <f t="shared" si="1"/>
        <v>172.45</v>
      </c>
      <c r="L2" s="12">
        <f t="shared" si="1"/>
        <v>-67.94</v>
      </c>
      <c r="M2" s="12">
        <f t="shared" si="1"/>
        <v>112.73</v>
      </c>
      <c r="N2" t="s">
        <v>1</v>
      </c>
      <c r="O2" s="42">
        <f t="shared" ref="O2:S2" si="2">C2/B2-1</f>
        <v>0.03116342442</v>
      </c>
      <c r="P2" s="42">
        <f t="shared" si="2"/>
        <v>0.05646457751</v>
      </c>
      <c r="Q2" s="42">
        <f t="shared" si="2"/>
        <v>0.05991217282</v>
      </c>
      <c r="R2" s="42">
        <f t="shared" si="2"/>
        <v>-0.02226934965</v>
      </c>
      <c r="S2" s="42">
        <f t="shared" si="2"/>
        <v>0.03779220823</v>
      </c>
    </row>
    <row r="3">
      <c r="A3" t="s">
        <v>2</v>
      </c>
      <c r="B3" s="8">
        <v>410.31</v>
      </c>
      <c r="C3" s="20">
        <v>467.5</v>
      </c>
      <c r="D3" s="20">
        <v>520.36</v>
      </c>
      <c r="E3" s="20">
        <v>588.18</v>
      </c>
      <c r="F3" s="20">
        <v>480.75</v>
      </c>
      <c r="G3" s="20">
        <v>544.45</v>
      </c>
      <c r="H3" t="s">
        <v>2</v>
      </c>
      <c r="I3" s="12">
        <f t="shared" ref="I3:M3" si="3">C3-B3</f>
        <v>57.19</v>
      </c>
      <c r="J3" s="12">
        <f t="shared" si="3"/>
        <v>52.86</v>
      </c>
      <c r="K3" s="12">
        <f t="shared" si="3"/>
        <v>67.82</v>
      </c>
      <c r="L3" s="12">
        <f t="shared" si="3"/>
        <v>-107.43</v>
      </c>
      <c r="M3" s="12">
        <f t="shared" si="3"/>
        <v>63.7</v>
      </c>
      <c r="N3" t="s">
        <v>2</v>
      </c>
      <c r="O3" s="42">
        <f t="shared" ref="O3:S3" si="4">C3/B3-1</f>
        <v>0.1393824182</v>
      </c>
      <c r="P3" s="42">
        <f t="shared" si="4"/>
        <v>0.1130695187</v>
      </c>
      <c r="Q3" s="42">
        <f t="shared" si="4"/>
        <v>0.1303328465</v>
      </c>
      <c r="R3" s="42">
        <f t="shared" si="4"/>
        <v>-0.1826481689</v>
      </c>
      <c r="S3" s="42">
        <f t="shared" si="4"/>
        <v>0.1325013001</v>
      </c>
    </row>
    <row r="4">
      <c r="A4" t="s">
        <v>3</v>
      </c>
      <c r="B4" s="8">
        <v>669.37</v>
      </c>
      <c r="C4" s="20">
        <v>556.38</v>
      </c>
      <c r="D4" s="20">
        <v>525.58</v>
      </c>
      <c r="E4" s="20">
        <v>478.97</v>
      </c>
      <c r="F4" s="20">
        <v>488.64</v>
      </c>
      <c r="G4" s="20">
        <v>437.26</v>
      </c>
      <c r="H4" t="s">
        <v>3</v>
      </c>
      <c r="I4" s="12">
        <f t="shared" ref="I4:M4" si="5">C4-B4</f>
        <v>-112.99</v>
      </c>
      <c r="J4" s="12">
        <f t="shared" si="5"/>
        <v>-30.8</v>
      </c>
      <c r="K4" s="12">
        <f t="shared" si="5"/>
        <v>-46.61</v>
      </c>
      <c r="L4" s="12">
        <f t="shared" si="5"/>
        <v>9.67</v>
      </c>
      <c r="M4" s="12">
        <f t="shared" si="5"/>
        <v>-51.38</v>
      </c>
      <c r="N4" t="s">
        <v>3</v>
      </c>
      <c r="O4" s="42">
        <f t="shared" ref="O4:S4" si="6">C4/B4-1</f>
        <v>-0.1688005139</v>
      </c>
      <c r="P4" s="42">
        <f t="shared" si="6"/>
        <v>-0.05535784895</v>
      </c>
      <c r="Q4" s="42">
        <f t="shared" si="6"/>
        <v>-0.0886829788</v>
      </c>
      <c r="R4" s="42">
        <f t="shared" si="6"/>
        <v>0.0201891559</v>
      </c>
      <c r="S4" s="42">
        <f t="shared" si="6"/>
        <v>-0.1051489849</v>
      </c>
    </row>
    <row r="5">
      <c r="A5" t="s">
        <v>4</v>
      </c>
      <c r="B5" s="8">
        <v>382.93</v>
      </c>
      <c r="C5" s="20">
        <v>411.58</v>
      </c>
      <c r="D5" s="20">
        <v>429.93</v>
      </c>
      <c r="E5" s="20">
        <v>376.43</v>
      </c>
      <c r="F5" s="20">
        <v>376.11</v>
      </c>
      <c r="G5" s="20">
        <v>393.38</v>
      </c>
      <c r="H5" t="s">
        <v>4</v>
      </c>
      <c r="I5" s="12">
        <f t="shared" ref="I5:M5" si="7">C5-B5</f>
        <v>28.65</v>
      </c>
      <c r="J5" s="12">
        <f t="shared" si="7"/>
        <v>18.35</v>
      </c>
      <c r="K5" s="12">
        <f t="shared" si="7"/>
        <v>-53.5</v>
      </c>
      <c r="L5" s="12">
        <f t="shared" si="7"/>
        <v>-0.32</v>
      </c>
      <c r="M5" s="12">
        <f t="shared" si="7"/>
        <v>17.27</v>
      </c>
      <c r="N5" t="s">
        <v>4</v>
      </c>
      <c r="O5" s="42">
        <f t="shared" ref="O5:S5" si="8">C5/B5-1</f>
        <v>0.07481785183</v>
      </c>
      <c r="P5" s="42">
        <f t="shared" si="8"/>
        <v>0.04458428495</v>
      </c>
      <c r="Q5" s="42">
        <f t="shared" si="8"/>
        <v>-0.1244388621</v>
      </c>
      <c r="R5" s="42">
        <f t="shared" si="8"/>
        <v>-0.0008500916505</v>
      </c>
      <c r="S5" s="42">
        <f t="shared" si="8"/>
        <v>0.04591741778</v>
      </c>
    </row>
    <row r="6">
      <c r="A6" s="2" t="s">
        <v>5</v>
      </c>
      <c r="B6" s="8">
        <v>225.63</v>
      </c>
      <c r="C6" s="20">
        <v>270.0</v>
      </c>
      <c r="D6" s="20">
        <v>296.22</v>
      </c>
      <c r="E6" s="20">
        <v>285.0</v>
      </c>
      <c r="F6" s="20">
        <v>205.09</v>
      </c>
      <c r="G6" s="20">
        <v>216.54</v>
      </c>
      <c r="H6" s="2" t="s">
        <v>5</v>
      </c>
      <c r="I6" s="12">
        <f t="shared" ref="I6:M6" si="9">C6-B6</f>
        <v>44.37</v>
      </c>
      <c r="J6" s="12">
        <f t="shared" si="9"/>
        <v>26.22</v>
      </c>
      <c r="K6" s="12">
        <f t="shared" si="9"/>
        <v>-11.22</v>
      </c>
      <c r="L6" s="12">
        <f t="shared" si="9"/>
        <v>-79.91</v>
      </c>
      <c r="M6" s="12">
        <f t="shared" si="9"/>
        <v>11.45</v>
      </c>
      <c r="N6" s="2" t="s">
        <v>5</v>
      </c>
      <c r="O6" s="42">
        <f t="shared" ref="O6:S6" si="10">C6/B6-1</f>
        <v>0.1966493817</v>
      </c>
      <c r="P6" s="42">
        <f t="shared" si="10"/>
        <v>0.09711111111</v>
      </c>
      <c r="Q6" s="42">
        <f t="shared" si="10"/>
        <v>-0.03787725339</v>
      </c>
      <c r="R6" s="42">
        <f t="shared" si="10"/>
        <v>-0.2803859649</v>
      </c>
      <c r="S6" s="42">
        <f t="shared" si="10"/>
        <v>0.05582914818</v>
      </c>
    </row>
    <row r="7">
      <c r="A7" t="s">
        <v>6</v>
      </c>
      <c r="B7" s="8">
        <v>28.92</v>
      </c>
      <c r="C7" s="20">
        <v>32.78</v>
      </c>
      <c r="D7" s="20">
        <v>38.56</v>
      </c>
      <c r="E7" s="20">
        <v>38.16</v>
      </c>
      <c r="F7" s="20">
        <v>19.13</v>
      </c>
      <c r="G7" s="20">
        <v>26.19</v>
      </c>
      <c r="H7" t="s">
        <v>6</v>
      </c>
      <c r="I7" s="12">
        <f t="shared" ref="I7:M7" si="11">C7-B7</f>
        <v>3.86</v>
      </c>
      <c r="J7" s="12">
        <f t="shared" si="11"/>
        <v>5.78</v>
      </c>
      <c r="K7" s="12">
        <f t="shared" si="11"/>
        <v>-0.4</v>
      </c>
      <c r="L7" s="12">
        <f t="shared" si="11"/>
        <v>-19.03</v>
      </c>
      <c r="M7" s="12">
        <f t="shared" si="11"/>
        <v>7.06</v>
      </c>
      <c r="N7" t="s">
        <v>6</v>
      </c>
      <c r="O7" s="42">
        <f t="shared" ref="O7:S7" si="12">C7/B7-1</f>
        <v>0.1334716459</v>
      </c>
      <c r="P7" s="42">
        <f t="shared" si="12"/>
        <v>0.1763270287</v>
      </c>
      <c r="Q7" s="42">
        <f t="shared" si="12"/>
        <v>-0.01037344398</v>
      </c>
      <c r="R7" s="42">
        <f t="shared" si="12"/>
        <v>-0.4986897275</v>
      </c>
      <c r="S7" s="42">
        <f t="shared" si="12"/>
        <v>0.3690538421</v>
      </c>
    </row>
    <row r="8">
      <c r="A8" t="s">
        <v>7</v>
      </c>
      <c r="B8" s="8">
        <v>290.6</v>
      </c>
      <c r="C8" s="20">
        <v>307.23</v>
      </c>
      <c r="D8" s="20">
        <v>316.59</v>
      </c>
      <c r="E8" s="20">
        <v>269.82</v>
      </c>
      <c r="F8" s="20">
        <v>251.47</v>
      </c>
      <c r="G8" s="20">
        <v>273.12</v>
      </c>
      <c r="H8" t="s">
        <v>7</v>
      </c>
      <c r="I8" s="12">
        <f t="shared" ref="I8:M8" si="13">C8-B8</f>
        <v>16.63</v>
      </c>
      <c r="J8" s="12">
        <f t="shared" si="13"/>
        <v>9.36</v>
      </c>
      <c r="K8" s="12">
        <f t="shared" si="13"/>
        <v>-46.77</v>
      </c>
      <c r="L8" s="12">
        <f t="shared" si="13"/>
        <v>-18.35</v>
      </c>
      <c r="M8" s="12">
        <f t="shared" si="13"/>
        <v>21.65</v>
      </c>
      <c r="N8" t="s">
        <v>7</v>
      </c>
      <c r="O8" s="42">
        <f t="shared" ref="O8:S8" si="14">C8/B8-1</f>
        <v>0.05722642808</v>
      </c>
      <c r="P8" s="42">
        <f t="shared" si="14"/>
        <v>0.03046577483</v>
      </c>
      <c r="Q8" s="42">
        <f t="shared" si="14"/>
        <v>-0.1477305032</v>
      </c>
      <c r="R8" s="42">
        <f t="shared" si="14"/>
        <v>-0.06800830183</v>
      </c>
      <c r="S8" s="42">
        <f t="shared" si="14"/>
        <v>0.08609376864</v>
      </c>
    </row>
    <row r="9">
      <c r="A9" t="s">
        <v>8</v>
      </c>
      <c r="B9" s="8">
        <v>60.83</v>
      </c>
      <c r="C9" s="20">
        <v>69.6</v>
      </c>
      <c r="D9" s="20">
        <v>74.01</v>
      </c>
      <c r="E9" s="20">
        <v>81.75</v>
      </c>
      <c r="F9" s="20">
        <v>79.62</v>
      </c>
      <c r="G9" s="20">
        <v>87.25</v>
      </c>
      <c r="H9" t="s">
        <v>8</v>
      </c>
      <c r="I9" s="12">
        <f t="shared" ref="I9:M9" si="15">C9-B9</f>
        <v>8.77</v>
      </c>
      <c r="J9" s="12">
        <f t="shared" si="15"/>
        <v>4.41</v>
      </c>
      <c r="K9" s="12">
        <f t="shared" si="15"/>
        <v>7.74</v>
      </c>
      <c r="L9" s="12">
        <f t="shared" si="15"/>
        <v>-2.13</v>
      </c>
      <c r="M9" s="12">
        <f t="shared" si="15"/>
        <v>7.63</v>
      </c>
      <c r="N9" t="s">
        <v>8</v>
      </c>
      <c r="O9" s="42">
        <f t="shared" ref="O9:S9" si="16">C9/B9-1</f>
        <v>0.1441722834</v>
      </c>
      <c r="P9" s="42">
        <f t="shared" si="16"/>
        <v>0.06336206897</v>
      </c>
      <c r="Q9" s="42">
        <f t="shared" si="16"/>
        <v>0.1045804621</v>
      </c>
      <c r="R9" s="42">
        <f t="shared" si="16"/>
        <v>-0.02605504587</v>
      </c>
      <c r="S9" s="42">
        <f t="shared" si="16"/>
        <v>0.09583019342</v>
      </c>
    </row>
    <row r="10">
      <c r="A10" t="s">
        <v>9</v>
      </c>
      <c r="B10" s="8">
        <v>192.69</v>
      </c>
      <c r="C10" s="20">
        <v>197.54</v>
      </c>
      <c r="D10" s="20">
        <v>207.09</v>
      </c>
      <c r="E10" s="20">
        <v>160.6</v>
      </c>
      <c r="F10" s="20">
        <v>140.25</v>
      </c>
      <c r="G10" s="20">
        <v>164.77</v>
      </c>
      <c r="H10" t="s">
        <v>9</v>
      </c>
      <c r="I10" s="12">
        <f t="shared" ref="I10:M10" si="17">C10-B10</f>
        <v>4.85</v>
      </c>
      <c r="J10" s="12">
        <f t="shared" si="17"/>
        <v>9.55</v>
      </c>
      <c r="K10" s="12">
        <f t="shared" si="17"/>
        <v>-46.49</v>
      </c>
      <c r="L10" s="12">
        <f t="shared" si="17"/>
        <v>-20.35</v>
      </c>
      <c r="M10" s="12">
        <f t="shared" si="17"/>
        <v>24.52</v>
      </c>
      <c r="N10" t="s">
        <v>9</v>
      </c>
      <c r="O10" s="42">
        <f t="shared" ref="O10:S10" si="18">C10/B10-1</f>
        <v>0.02516996212</v>
      </c>
      <c r="P10" s="42">
        <f t="shared" si="18"/>
        <v>0.04834463906</v>
      </c>
      <c r="Q10" s="42">
        <f t="shared" si="18"/>
        <v>-0.2244917669</v>
      </c>
      <c r="R10" s="42">
        <f t="shared" si="18"/>
        <v>-0.1267123288</v>
      </c>
      <c r="S10" s="42">
        <f t="shared" si="18"/>
        <v>0.1748306595</v>
      </c>
    </row>
    <row r="11">
      <c r="A11" t="s">
        <v>10</v>
      </c>
      <c r="B11" s="8">
        <v>185.64</v>
      </c>
      <c r="C11" s="20">
        <v>190.73</v>
      </c>
      <c r="D11" s="20">
        <v>193.9</v>
      </c>
      <c r="E11" s="20">
        <v>164.89</v>
      </c>
      <c r="F11" s="20">
        <v>165.3</v>
      </c>
      <c r="G11" s="20">
        <v>170.2</v>
      </c>
      <c r="H11" t="s">
        <v>10</v>
      </c>
      <c r="I11" s="12">
        <f t="shared" ref="I11:M11" si="19">C11-B11</f>
        <v>5.09</v>
      </c>
      <c r="J11" s="12">
        <f t="shared" si="19"/>
        <v>3.17</v>
      </c>
      <c r="K11" s="12">
        <f t="shared" si="19"/>
        <v>-29.01</v>
      </c>
      <c r="L11" s="12">
        <f t="shared" si="19"/>
        <v>0.41</v>
      </c>
      <c r="M11" s="12">
        <f t="shared" si="19"/>
        <v>4.9</v>
      </c>
      <c r="N11" t="s">
        <v>10</v>
      </c>
      <c r="O11" s="42">
        <f t="shared" ref="O11:S11" si="20">C11/B11-1</f>
        <v>0.02741865977</v>
      </c>
      <c r="P11" s="42">
        <f t="shared" si="20"/>
        <v>0.01662035338</v>
      </c>
      <c r="Q11" s="42">
        <f t="shared" si="20"/>
        <v>-0.1496132027</v>
      </c>
      <c r="R11" s="42">
        <f t="shared" si="20"/>
        <v>0.002486506156</v>
      </c>
      <c r="S11" s="42">
        <f t="shared" si="20"/>
        <v>0.0296430732</v>
      </c>
    </row>
    <row r="12">
      <c r="A12" s="2" t="s">
        <v>19</v>
      </c>
      <c r="B12" s="8">
        <v>118.09</v>
      </c>
      <c r="C12" s="20">
        <v>127.18</v>
      </c>
      <c r="D12" s="20">
        <v>117.58</v>
      </c>
      <c r="E12" s="20">
        <v>76.12</v>
      </c>
      <c r="F12" s="20">
        <v>70.5</v>
      </c>
      <c r="G12" s="20">
        <v>84.72</v>
      </c>
      <c r="H12" s="2" t="s">
        <v>19</v>
      </c>
      <c r="I12" s="12">
        <f t="shared" ref="I12:M12" si="21">C12-B12</f>
        <v>9.09</v>
      </c>
      <c r="J12" s="12">
        <f t="shared" si="21"/>
        <v>-9.6</v>
      </c>
      <c r="K12" s="12">
        <f t="shared" si="21"/>
        <v>-41.46</v>
      </c>
      <c r="L12" s="12">
        <f t="shared" si="21"/>
        <v>-5.62</v>
      </c>
      <c r="M12" s="12">
        <f t="shared" si="21"/>
        <v>14.22</v>
      </c>
      <c r="N12" s="2" t="s">
        <v>19</v>
      </c>
      <c r="O12" s="42">
        <f t="shared" ref="O12:S12" si="22">C12/B12-1</f>
        <v>0.07697518842</v>
      </c>
      <c r="P12" s="42">
        <f t="shared" si="22"/>
        <v>-0.0754835666</v>
      </c>
      <c r="Q12" s="42">
        <f t="shared" si="22"/>
        <v>-0.3526109883</v>
      </c>
      <c r="R12" s="42">
        <f t="shared" si="22"/>
        <v>-0.07383079348</v>
      </c>
      <c r="S12" s="42">
        <f t="shared" si="22"/>
        <v>0.2017021277</v>
      </c>
    </row>
    <row r="13">
      <c r="A13" t="s">
        <v>13</v>
      </c>
      <c r="B13" s="8">
        <v>186.5</v>
      </c>
      <c r="C13" s="20">
        <v>186.39</v>
      </c>
      <c r="D13" s="20">
        <v>179.69</v>
      </c>
      <c r="E13" s="20">
        <v>162.76</v>
      </c>
      <c r="F13" s="20">
        <v>153.93</v>
      </c>
      <c r="G13" s="20">
        <v>167.63</v>
      </c>
      <c r="H13" t="s">
        <v>13</v>
      </c>
      <c r="I13" s="12">
        <f t="shared" ref="I13:M13" si="23">C13-B13</f>
        <v>-0.11</v>
      </c>
      <c r="J13" s="12">
        <f t="shared" si="23"/>
        <v>-6.7</v>
      </c>
      <c r="K13" s="12">
        <f t="shared" si="23"/>
        <v>-16.93</v>
      </c>
      <c r="L13" s="12">
        <f t="shared" si="23"/>
        <v>-8.83</v>
      </c>
      <c r="M13" s="12">
        <f t="shared" si="23"/>
        <v>13.7</v>
      </c>
      <c r="N13" t="s">
        <v>13</v>
      </c>
      <c r="O13" s="42">
        <f t="shared" ref="O13:S13" si="24">C13/B13-1</f>
        <v>-0.0005898123324</v>
      </c>
      <c r="P13" s="42">
        <f t="shared" si="24"/>
        <v>-0.03594613445</v>
      </c>
      <c r="Q13" s="42">
        <f t="shared" si="24"/>
        <v>-0.09421781958</v>
      </c>
      <c r="R13" s="42">
        <f t="shared" si="24"/>
        <v>-0.05425165888</v>
      </c>
      <c r="S13" s="42">
        <f t="shared" si="24"/>
        <v>0.08900149419</v>
      </c>
    </row>
    <row r="14">
      <c r="A14" s="2" t="s">
        <v>20</v>
      </c>
      <c r="B14" s="8">
        <v>82.26</v>
      </c>
      <c r="C14" s="20">
        <v>90.15</v>
      </c>
      <c r="D14" s="20">
        <v>100.56</v>
      </c>
      <c r="E14" s="20">
        <v>102.19</v>
      </c>
      <c r="F14" s="20">
        <v>95.01</v>
      </c>
      <c r="G14" s="20">
        <v>93.8</v>
      </c>
      <c r="H14" s="2" t="s">
        <v>20</v>
      </c>
      <c r="I14" s="12">
        <f t="shared" ref="I14:M14" si="25">C14-B14</f>
        <v>7.89</v>
      </c>
      <c r="J14" s="12">
        <f t="shared" si="25"/>
        <v>10.41</v>
      </c>
      <c r="K14" s="12">
        <f t="shared" si="25"/>
        <v>1.63</v>
      </c>
      <c r="L14" s="12">
        <f t="shared" si="25"/>
        <v>-7.18</v>
      </c>
      <c r="M14" s="12">
        <f t="shared" si="25"/>
        <v>-1.21</v>
      </c>
      <c r="N14" s="2" t="s">
        <v>20</v>
      </c>
      <c r="O14" s="42">
        <f t="shared" ref="O14:S14" si="26">C14/B14-1</f>
        <v>0.09591539023</v>
      </c>
      <c r="P14" s="42">
        <f t="shared" si="26"/>
        <v>0.1154742097</v>
      </c>
      <c r="Q14" s="42">
        <f t="shared" si="26"/>
        <v>0.01620922832</v>
      </c>
      <c r="R14" s="42">
        <f t="shared" si="26"/>
        <v>-0.07026127801</v>
      </c>
      <c r="S14" s="42">
        <f t="shared" si="26"/>
        <v>-0.01273550153</v>
      </c>
    </row>
    <row r="15">
      <c r="A15" t="s">
        <v>15</v>
      </c>
      <c r="B15" s="8">
        <v>134.67</v>
      </c>
      <c r="C15" s="20">
        <v>138.58</v>
      </c>
      <c r="D15" s="20">
        <v>133.01</v>
      </c>
      <c r="E15" s="20">
        <v>127.42</v>
      </c>
      <c r="F15" s="20">
        <v>99.65</v>
      </c>
      <c r="G15" s="20">
        <v>113.46</v>
      </c>
      <c r="H15" t="s">
        <v>15</v>
      </c>
      <c r="I15" s="12">
        <f t="shared" ref="I15:M15" si="27">C15-B15</f>
        <v>3.91</v>
      </c>
      <c r="J15" s="12">
        <f t="shared" si="27"/>
        <v>-5.57</v>
      </c>
      <c r="K15" s="12">
        <f t="shared" si="27"/>
        <v>-5.59</v>
      </c>
      <c r="L15" s="12">
        <f t="shared" si="27"/>
        <v>-27.77</v>
      </c>
      <c r="M15" s="12">
        <f t="shared" si="27"/>
        <v>13.81</v>
      </c>
      <c r="N15" t="s">
        <v>15</v>
      </c>
      <c r="O15" s="42">
        <f t="shared" ref="O15:S15" si="28">C15/B15-1</f>
        <v>0.0290339348</v>
      </c>
      <c r="P15" s="42">
        <f t="shared" si="28"/>
        <v>-0.0401933901</v>
      </c>
      <c r="Q15" s="42">
        <f t="shared" si="28"/>
        <v>-0.04202691527</v>
      </c>
      <c r="R15" s="42">
        <f t="shared" si="28"/>
        <v>-0.2179406687</v>
      </c>
      <c r="S15" s="42">
        <f t="shared" si="28"/>
        <v>0.1385850477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s="8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8" t="s">
        <v>19</v>
      </c>
      <c r="M1" t="s">
        <v>13</v>
      </c>
      <c r="N1" s="8" t="s">
        <v>20</v>
      </c>
      <c r="O1" t="s">
        <v>15</v>
      </c>
      <c r="P1" s="2" t="s">
        <v>89</v>
      </c>
      <c r="Q1" s="2" t="s">
        <v>0</v>
      </c>
      <c r="R1" t="s">
        <v>1</v>
      </c>
      <c r="S1" t="s">
        <v>2</v>
      </c>
      <c r="T1" t="s">
        <v>3</v>
      </c>
      <c r="U1" t="s">
        <v>4</v>
      </c>
      <c r="V1" s="8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s="8" t="s">
        <v>19</v>
      </c>
      <c r="AC1" t="s">
        <v>13</v>
      </c>
      <c r="AD1" s="8" t="s">
        <v>20</v>
      </c>
      <c r="AE1" t="s">
        <v>15</v>
      </c>
    </row>
    <row r="2">
      <c r="A2" s="10" t="s">
        <v>21</v>
      </c>
      <c r="B2">
        <v>82.34000000000015</v>
      </c>
      <c r="C2">
        <v>57.19</v>
      </c>
      <c r="D2">
        <v>-112.99000000000001</v>
      </c>
      <c r="E2">
        <v>28.649999999999977</v>
      </c>
      <c r="F2">
        <v>44.370000000000005</v>
      </c>
      <c r="G2">
        <v>3.8599999999999994</v>
      </c>
      <c r="H2">
        <v>16.629999999999995</v>
      </c>
      <c r="I2">
        <v>8.769999999999996</v>
      </c>
      <c r="J2">
        <v>4.849999999999994</v>
      </c>
      <c r="K2">
        <v>5.090000000000003</v>
      </c>
      <c r="L2">
        <v>9.090000000000003</v>
      </c>
      <c r="M2">
        <v>-0.11000000000001364</v>
      </c>
      <c r="N2">
        <v>7.890000000000001</v>
      </c>
      <c r="O2">
        <v>3.910000000000025</v>
      </c>
      <c r="Q2" s="10" t="s">
        <v>21</v>
      </c>
      <c r="R2" s="13">
        <v>0.03116342441904485</v>
      </c>
      <c r="S2" s="13">
        <v>0.13938241817162633</v>
      </c>
      <c r="T2" s="13">
        <v>-0.16880051391607032</v>
      </c>
      <c r="U2" s="13">
        <v>0.07481785182670464</v>
      </c>
      <c r="V2" s="13">
        <v>0.19664938173115276</v>
      </c>
      <c r="W2" s="13">
        <v>0.13347164591977867</v>
      </c>
      <c r="X2" s="13">
        <v>0.05722642807983491</v>
      </c>
      <c r="Y2" s="13">
        <v>0.14417228341278965</v>
      </c>
      <c r="Z2" s="13">
        <v>0.025169962115314748</v>
      </c>
      <c r="AA2" s="13">
        <v>0.027418659771601073</v>
      </c>
      <c r="AB2" s="13">
        <v>0.07697518841561513</v>
      </c>
      <c r="AC2" s="13">
        <v>-5.898123324397098E-4</v>
      </c>
      <c r="AD2" s="13">
        <v>0.09591539022611228</v>
      </c>
      <c r="AE2" s="13">
        <v>0.029033934803594175</v>
      </c>
    </row>
    <row r="3">
      <c r="A3" s="10" t="s">
        <v>22</v>
      </c>
      <c r="B3">
        <v>153.84000000000015</v>
      </c>
      <c r="C3">
        <v>52.860000000000014</v>
      </c>
      <c r="D3">
        <v>-30.799999999999955</v>
      </c>
      <c r="E3">
        <v>18.350000000000023</v>
      </c>
      <c r="F3">
        <v>26.220000000000027</v>
      </c>
      <c r="G3">
        <v>5.780000000000001</v>
      </c>
      <c r="H3">
        <v>9.359999999999957</v>
      </c>
      <c r="I3">
        <v>4.410000000000011</v>
      </c>
      <c r="J3">
        <v>9.550000000000011</v>
      </c>
      <c r="K3">
        <v>3.170000000000016</v>
      </c>
      <c r="L3">
        <v>-9.600000000000009</v>
      </c>
      <c r="M3">
        <v>-6.699999999999989</v>
      </c>
      <c r="N3">
        <v>10.409999999999997</v>
      </c>
      <c r="O3">
        <v>-5.570000000000022</v>
      </c>
      <c r="Q3" s="10" t="s">
        <v>22</v>
      </c>
      <c r="R3" s="13">
        <v>0.05646457750666167</v>
      </c>
      <c r="S3" s="13">
        <v>0.11306951871657756</v>
      </c>
      <c r="T3" s="13">
        <v>-0.0553578489521549</v>
      </c>
      <c r="U3" s="13">
        <v>0.0445842849506779</v>
      </c>
      <c r="V3" s="13">
        <v>0.09711111111111115</v>
      </c>
      <c r="W3" s="13">
        <v>0.1763270286760219</v>
      </c>
      <c r="X3" s="13">
        <v>0.030465774826677006</v>
      </c>
      <c r="Y3" s="13">
        <v>0.06336206896551744</v>
      </c>
      <c r="Z3" s="13">
        <v>0.04834463906044362</v>
      </c>
      <c r="AA3" s="13">
        <v>0.016620353379122488</v>
      </c>
      <c r="AB3" s="13">
        <v>-0.07548356659852185</v>
      </c>
      <c r="AC3" s="13">
        <v>-0.03594613444927297</v>
      </c>
      <c r="AD3" s="13">
        <v>0.1154742096505823</v>
      </c>
      <c r="AE3" s="13">
        <v>-0.04019339009958167</v>
      </c>
    </row>
    <row r="4">
      <c r="A4" s="10" t="s">
        <v>24</v>
      </c>
      <c r="B4">
        <v>172.44999999999982</v>
      </c>
      <c r="C4">
        <v>67.81999999999994</v>
      </c>
      <c r="D4">
        <v>-46.610000000000014</v>
      </c>
      <c r="E4">
        <v>-53.5</v>
      </c>
      <c r="F4">
        <v>-11.220000000000027</v>
      </c>
      <c r="G4">
        <v>-0.4000000000000057</v>
      </c>
      <c r="H4">
        <v>-46.76999999999998</v>
      </c>
      <c r="I4">
        <v>7.739999999999995</v>
      </c>
      <c r="J4">
        <v>-46.49000000000001</v>
      </c>
      <c r="K4">
        <v>-29.01000000000002</v>
      </c>
      <c r="L4">
        <v>-41.459999999999994</v>
      </c>
      <c r="M4">
        <v>-16.930000000000007</v>
      </c>
      <c r="N4">
        <v>1.6299999999999955</v>
      </c>
      <c r="O4">
        <v>-5.589999999999989</v>
      </c>
      <c r="Q4" s="10" t="s">
        <v>24</v>
      </c>
      <c r="R4" s="13">
        <v>0.059912172819433174</v>
      </c>
      <c r="S4" s="13">
        <v>0.13033284649089083</v>
      </c>
      <c r="T4" s="13">
        <v>-0.08868297880436848</v>
      </c>
      <c r="U4" s="13">
        <v>-0.12443886214034838</v>
      </c>
      <c r="V4" s="13">
        <v>-0.03787725339274872</v>
      </c>
      <c r="W4" s="13">
        <v>-0.010373443983402675</v>
      </c>
      <c r="X4" s="13">
        <v>-0.1477305031744527</v>
      </c>
      <c r="Y4" s="13">
        <v>0.10458046209971616</v>
      </c>
      <c r="Z4" s="13">
        <v>-0.22449176686464822</v>
      </c>
      <c r="AA4" s="13">
        <v>-0.1496132026817948</v>
      </c>
      <c r="AB4" s="13">
        <v>-0.35261098826331005</v>
      </c>
      <c r="AC4" s="13">
        <v>-0.09421781957816244</v>
      </c>
      <c r="AD4" s="13">
        <v>0.01620922832140015</v>
      </c>
      <c r="AE4" s="13">
        <v>-0.04202691526952851</v>
      </c>
    </row>
    <row r="5">
      <c r="A5" s="10" t="s">
        <v>26</v>
      </c>
      <c r="B5">
        <v>-67.94000000000005</v>
      </c>
      <c r="C5">
        <v>-107.42999999999995</v>
      </c>
      <c r="D5">
        <v>9.669999999999959</v>
      </c>
      <c r="E5">
        <v>-0.3199999999999932</v>
      </c>
      <c r="F5">
        <v>-79.91</v>
      </c>
      <c r="G5">
        <v>-19.029999999999998</v>
      </c>
      <c r="H5">
        <v>-18.349999999999994</v>
      </c>
      <c r="I5">
        <v>-2.1299999999999955</v>
      </c>
      <c r="J5">
        <v>-20.349999999999994</v>
      </c>
      <c r="K5">
        <v>0.410000000000025</v>
      </c>
      <c r="L5">
        <v>-5.6200000000000045</v>
      </c>
      <c r="M5">
        <v>-8.829999999999984</v>
      </c>
      <c r="N5">
        <v>-7.179999999999993</v>
      </c>
      <c r="O5">
        <v>-27.769999999999996</v>
      </c>
      <c r="Q5" s="10" t="s">
        <v>26</v>
      </c>
      <c r="R5" s="13">
        <v>-0.02226934965238969</v>
      </c>
      <c r="S5" s="13">
        <v>-0.18264816892787916</v>
      </c>
      <c r="T5" s="13">
        <v>0.020189155897028854</v>
      </c>
      <c r="U5" s="13">
        <v>-8.500916505060907E-4</v>
      </c>
      <c r="V5" s="13">
        <v>-0.28038596491228074</v>
      </c>
      <c r="W5" s="13">
        <v>-0.4986897274633123</v>
      </c>
      <c r="X5" s="13">
        <v>-0.06800830183085016</v>
      </c>
      <c r="Y5" s="13">
        <v>-0.0260550458715596</v>
      </c>
      <c r="Z5" s="13">
        <v>-0.12671232876712324</v>
      </c>
      <c r="AA5" s="13">
        <v>0.0024865061556189616</v>
      </c>
      <c r="AB5" s="13">
        <v>-0.0738307934839727</v>
      </c>
      <c r="AC5" s="13">
        <v>-0.054251658884246656</v>
      </c>
      <c r="AD5" s="13">
        <v>-0.07026127801154702</v>
      </c>
      <c r="AE5" s="13">
        <v>-0.21794066865484218</v>
      </c>
    </row>
    <row r="6">
      <c r="A6" s="10" t="s">
        <v>28</v>
      </c>
      <c r="B6">
        <v>112.73000000000002</v>
      </c>
      <c r="C6">
        <v>63.700000000000045</v>
      </c>
      <c r="D6">
        <v>-51.379999999999995</v>
      </c>
      <c r="E6">
        <v>17.269999999999982</v>
      </c>
      <c r="F6">
        <v>11.449999999999989</v>
      </c>
      <c r="G6">
        <v>7.060000000000002</v>
      </c>
      <c r="H6">
        <v>21.650000000000006</v>
      </c>
      <c r="I6">
        <v>7.6299999999999955</v>
      </c>
      <c r="J6">
        <v>24.52000000000001</v>
      </c>
      <c r="K6">
        <v>4.899999999999977</v>
      </c>
      <c r="L6">
        <v>14.219999999999999</v>
      </c>
      <c r="M6">
        <v>13.699999999999989</v>
      </c>
      <c r="N6">
        <v>-1.210000000000008</v>
      </c>
      <c r="O6">
        <v>13.809999999999988</v>
      </c>
      <c r="Q6" s="10" t="s">
        <v>28</v>
      </c>
      <c r="R6" s="13">
        <v>0.03779220822759144</v>
      </c>
      <c r="S6" s="13">
        <v>0.1325013000520021</v>
      </c>
      <c r="T6" s="13">
        <v>-0.10514898493778646</v>
      </c>
      <c r="U6" s="13">
        <v>0.04591741777671432</v>
      </c>
      <c r="V6" s="13">
        <v>0.05582914817884821</v>
      </c>
      <c r="W6" s="13">
        <v>0.3690538421327758</v>
      </c>
      <c r="X6" s="13">
        <v>0.08609376864039442</v>
      </c>
      <c r="Y6" s="13">
        <v>0.09583019341873888</v>
      </c>
      <c r="Z6" s="13">
        <v>0.17483065953654187</v>
      </c>
      <c r="AA6" s="13">
        <v>0.029643073200241954</v>
      </c>
      <c r="AB6" s="13">
        <v>0.20170212765957451</v>
      </c>
      <c r="AC6" s="13">
        <v>0.08900149418566872</v>
      </c>
      <c r="AD6" s="13">
        <v>-0.012735501526155213</v>
      </c>
      <c r="AE6" s="13">
        <v>0.13858504766683377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12</v>
      </c>
      <c r="B1" s="5">
        <v>2013.0</v>
      </c>
      <c r="C1" s="5">
        <v>2014.0</v>
      </c>
      <c r="D1" s="5">
        <v>2015.0</v>
      </c>
      <c r="E1" s="5">
        <v>2016.0</v>
      </c>
      <c r="F1" s="5">
        <v>2017.0</v>
      </c>
      <c r="G1" s="2" t="s">
        <v>96</v>
      </c>
      <c r="H1" s="2" t="s">
        <v>97</v>
      </c>
      <c r="I1">
        <v>2013.0</v>
      </c>
      <c r="J1">
        <v>2014.0</v>
      </c>
      <c r="K1">
        <v>2015.0</v>
      </c>
      <c r="L1">
        <v>2016.0</v>
      </c>
      <c r="M1">
        <v>2017.0</v>
      </c>
      <c r="N1" s="2" t="s">
        <v>98</v>
      </c>
      <c r="O1">
        <v>2013.0</v>
      </c>
      <c r="P1">
        <v>2014.0</v>
      </c>
      <c r="Q1">
        <v>2015.0</v>
      </c>
      <c r="R1">
        <v>2016.0</v>
      </c>
      <c r="S1">
        <v>2017.0</v>
      </c>
      <c r="U1" s="2" t="s">
        <v>99</v>
      </c>
      <c r="V1" s="2" t="s">
        <v>16</v>
      </c>
    </row>
    <row r="2">
      <c r="A2" t="s">
        <v>1</v>
      </c>
      <c r="B2" s="11">
        <v>639.7046515273039</v>
      </c>
      <c r="C2" s="11">
        <v>609.9143149731466</v>
      </c>
      <c r="D2" s="11">
        <v>596.105099548706</v>
      </c>
      <c r="E2" s="11">
        <v>600.1056374663717</v>
      </c>
      <c r="F2" s="11">
        <v>610.6530848656154</v>
      </c>
      <c r="I2" s="12">
        <v>825.2287488</v>
      </c>
      <c r="J2" s="12">
        <v>869.4634629</v>
      </c>
      <c r="K2" s="12">
        <v>964.5653933000001</v>
      </c>
      <c r="L2" s="12">
        <v>984.303768</v>
      </c>
      <c r="M2" s="12">
        <v>990.277942</v>
      </c>
      <c r="N2" s="12"/>
      <c r="O2" s="12">
        <v>2724.54348976704</v>
      </c>
      <c r="P2" s="12">
        <v>2878.3801654085933</v>
      </c>
      <c r="Q2" s="12">
        <v>3050.8263269523486</v>
      </c>
      <c r="R2" s="12">
        <v>2982.887839162499</v>
      </c>
      <c r="S2" s="12">
        <v>3095.622444912537</v>
      </c>
      <c r="U2" s="2" t="s">
        <v>96</v>
      </c>
      <c r="V2" s="12">
        <f t="shared" ref="V2:V4" si="1">average(V18:Z18)</f>
        <v>1366.821995</v>
      </c>
    </row>
    <row r="3">
      <c r="A3" t="s">
        <v>2</v>
      </c>
      <c r="B3" s="11">
        <v>179.87929441170422</v>
      </c>
      <c r="C3" s="11">
        <v>200.77319929723515</v>
      </c>
      <c r="D3" s="11">
        <v>214.0927093568507</v>
      </c>
      <c r="E3" s="11">
        <v>216.0540162871605</v>
      </c>
      <c r="F3" s="11">
        <v>233.5987310013959</v>
      </c>
      <c r="I3" s="12">
        <v>0.0</v>
      </c>
      <c r="J3" s="12">
        <v>0.0</v>
      </c>
      <c r="K3" s="12">
        <v>0.0</v>
      </c>
      <c r="L3" s="12">
        <v>0.0</v>
      </c>
      <c r="M3" s="12">
        <v>0.0</v>
      </c>
      <c r="N3" s="12"/>
      <c r="O3" s="12">
        <v>467.497971921204</v>
      </c>
      <c r="P3" s="12">
        <v>520.3620557068291</v>
      </c>
      <c r="Q3" s="12">
        <v>588.183226386859</v>
      </c>
      <c r="R3" s="12">
        <v>480.74662810951236</v>
      </c>
      <c r="S3" s="12">
        <v>544.4453089126882</v>
      </c>
      <c r="U3" s="2" t="s">
        <v>100</v>
      </c>
      <c r="V3" s="12">
        <f t="shared" si="1"/>
        <v>2022.871147</v>
      </c>
    </row>
    <row r="4">
      <c r="A4" t="s">
        <v>3</v>
      </c>
      <c r="B4" s="11">
        <v>49.02395336469852</v>
      </c>
      <c r="C4" s="11">
        <v>46.919718996326</v>
      </c>
      <c r="D4" s="11">
        <v>42.2204348508191</v>
      </c>
      <c r="E4" s="11">
        <v>46.629967434212304</v>
      </c>
      <c r="F4" s="11">
        <v>45.55253225715445</v>
      </c>
      <c r="I4" s="12">
        <v>188.95713800000001</v>
      </c>
      <c r="J4" s="12">
        <v>174.17822310000003</v>
      </c>
      <c r="K4" s="12">
        <v>160.9002178</v>
      </c>
      <c r="L4" s="12">
        <v>171.59119090000002</v>
      </c>
      <c r="M4" s="12">
        <v>179.538359</v>
      </c>
      <c r="N4" s="12"/>
      <c r="O4" s="12">
        <v>556.3843773948081</v>
      </c>
      <c r="P4" s="12">
        <v>525.580893634104</v>
      </c>
      <c r="Q4" s="12">
        <v>478.97178447976404</v>
      </c>
      <c r="R4" s="12">
        <v>488.6418112139165</v>
      </c>
      <c r="S4" s="12">
        <v>437.2616992512498</v>
      </c>
      <c r="U4" s="2" t="s">
        <v>101</v>
      </c>
      <c r="V4" s="12">
        <f t="shared" si="1"/>
        <v>5844.296339</v>
      </c>
    </row>
    <row r="5">
      <c r="A5" t="s">
        <v>4</v>
      </c>
      <c r="B5" s="11">
        <v>45.930529473402885</v>
      </c>
      <c r="C5" s="11">
        <v>46.10267076454476</v>
      </c>
      <c r="D5" s="11">
        <v>39.81438828562593</v>
      </c>
      <c r="E5" s="11">
        <v>41.58909188102297</v>
      </c>
      <c r="F5" s="11">
        <v>44.869753940247215</v>
      </c>
      <c r="I5" s="12">
        <v>185.18636850000001</v>
      </c>
      <c r="J5" s="12">
        <v>191.8459791</v>
      </c>
      <c r="K5" s="12">
        <v>162.4681093</v>
      </c>
      <c r="L5" s="12">
        <v>163.17837600000001</v>
      </c>
      <c r="M5" s="12">
        <v>181.07714560000002</v>
      </c>
      <c r="N5" s="12"/>
      <c r="O5" s="12">
        <v>411.575292672239</v>
      </c>
      <c r="P5" s="12">
        <v>429.92668898555405</v>
      </c>
      <c r="Q5" s="12">
        <v>376.43346178041105</v>
      </c>
      <c r="R5" s="12">
        <v>376.113053415301</v>
      </c>
      <c r="S5" s="12">
        <v>393.3813754964035</v>
      </c>
    </row>
    <row r="6">
      <c r="A6" s="2" t="s">
        <v>5</v>
      </c>
      <c r="B6" s="11">
        <v>57.286439190453684</v>
      </c>
      <c r="C6" s="11">
        <v>59.61421822430727</v>
      </c>
      <c r="D6" s="11">
        <v>54.323032049764926</v>
      </c>
      <c r="E6" s="11">
        <v>48.7406963464247</v>
      </c>
      <c r="F6" s="11">
        <v>48.117382578749</v>
      </c>
      <c r="I6" s="12">
        <v>153.9504858</v>
      </c>
      <c r="J6" s="12">
        <v>172.08971189999997</v>
      </c>
      <c r="K6" s="12">
        <v>162.48644670000002</v>
      </c>
      <c r="L6" s="12">
        <v>146.91010699999998</v>
      </c>
      <c r="M6" s="12">
        <v>136.104117</v>
      </c>
      <c r="N6" s="12"/>
      <c r="O6" s="12">
        <v>270.002574195308</v>
      </c>
      <c r="P6" s="12">
        <v>296.220912732648</v>
      </c>
      <c r="Q6" s="12">
        <v>285.001172974527</v>
      </c>
      <c r="R6" s="12">
        <v>205.08961593227488</v>
      </c>
      <c r="S6" s="12">
        <v>216.5392659515371</v>
      </c>
    </row>
    <row r="7">
      <c r="A7" t="s">
        <v>6</v>
      </c>
      <c r="B7" s="11">
        <v>67.22807360286465</v>
      </c>
      <c r="C7" s="11">
        <v>81.03224401408312</v>
      </c>
      <c r="D7" s="11">
        <v>88.30173833169829</v>
      </c>
      <c r="E7" s="11">
        <v>63.89043231018731</v>
      </c>
      <c r="F7" s="11">
        <v>70.65625481446554</v>
      </c>
      <c r="I7" s="12">
        <v>0.0</v>
      </c>
      <c r="J7" s="12">
        <v>0.0</v>
      </c>
      <c r="K7" s="12">
        <v>0.0</v>
      </c>
      <c r="L7" s="12">
        <v>0.0</v>
      </c>
      <c r="M7" s="12">
        <v>0.0</v>
      </c>
      <c r="N7" s="12"/>
      <c r="O7" s="12">
        <v>32.780516094385</v>
      </c>
      <c r="P7" s="12">
        <v>38.562532054235</v>
      </c>
      <c r="Q7" s="12">
        <v>38.164693986411</v>
      </c>
      <c r="R7" s="12">
        <v>19.128757310797774</v>
      </c>
      <c r="S7" s="12">
        <v>26.190860478584856</v>
      </c>
    </row>
    <row r="8">
      <c r="A8" t="s">
        <v>7</v>
      </c>
      <c r="B8" s="11">
        <v>62.47412317247922</v>
      </c>
      <c r="C8" s="11">
        <v>63.677428157462636</v>
      </c>
      <c r="D8" s="11">
        <v>55.450308119364735</v>
      </c>
      <c r="E8" s="11">
        <v>57.36421440210099</v>
      </c>
      <c r="F8" s="11">
        <v>58.24130861542363</v>
      </c>
      <c r="I8" s="12">
        <v>154.6094</v>
      </c>
      <c r="J8" s="12">
        <v>157.21161039999998</v>
      </c>
      <c r="K8" s="12">
        <v>133.2237944</v>
      </c>
      <c r="L8" s="12">
        <v>138.41704950000002</v>
      </c>
      <c r="M8" s="12">
        <v>145.8596</v>
      </c>
      <c r="N8" s="12"/>
      <c r="O8" s="12">
        <v>307.232237031476</v>
      </c>
      <c r="P8" s="12">
        <v>316.593053050918</v>
      </c>
      <c r="Q8" s="12">
        <v>269.82311499388004</v>
      </c>
      <c r="R8" s="12">
        <v>251.47039109828032</v>
      </c>
      <c r="S8" s="12">
        <v>273.1164221196792</v>
      </c>
    </row>
    <row r="9">
      <c r="A9" t="s">
        <v>8</v>
      </c>
      <c r="B9" s="11">
        <v>45.75182913410307</v>
      </c>
      <c r="C9" s="11">
        <v>50.736711065668786</v>
      </c>
      <c r="D9" s="11">
        <v>50.56519735316586</v>
      </c>
      <c r="E9" s="11">
        <v>57.00290624922814</v>
      </c>
      <c r="F9" s="11">
        <v>64.83958332564501</v>
      </c>
      <c r="I9" s="12">
        <v>71.39088400000001</v>
      </c>
      <c r="J9" s="12">
        <v>68.41281149999999</v>
      </c>
      <c r="K9" s="12">
        <v>77.6202388</v>
      </c>
      <c r="L9" s="12">
        <v>88.2628663</v>
      </c>
      <c r="M9" s="12">
        <v>97.6087746</v>
      </c>
      <c r="N9" s="12"/>
      <c r="O9" s="12">
        <v>69.59778376811201</v>
      </c>
      <c r="P9" s="12">
        <v>74.01072844250102</v>
      </c>
      <c r="Q9" s="12">
        <v>81.746323819432</v>
      </c>
      <c r="R9" s="12">
        <v>79.62408671005318</v>
      </c>
      <c r="S9" s="12">
        <v>87.2479500170374</v>
      </c>
    </row>
    <row r="10">
      <c r="A10" t="s">
        <v>9</v>
      </c>
      <c r="B10" s="11">
        <v>32.87463478783582</v>
      </c>
      <c r="C10" s="11">
        <v>32.67071822004094</v>
      </c>
      <c r="D10" s="11">
        <v>24.589928480680843</v>
      </c>
      <c r="E10" s="11">
        <v>24.191920717789912</v>
      </c>
      <c r="F10" s="11">
        <v>28.98316250724105</v>
      </c>
      <c r="I10" s="12">
        <v>144.3873759</v>
      </c>
      <c r="J10" s="12">
        <v>146.0822852</v>
      </c>
      <c r="K10" s="12">
        <v>112.4759261</v>
      </c>
      <c r="L10" s="12">
        <v>102.3291896</v>
      </c>
      <c r="M10" s="12">
        <v>119.40457590000001</v>
      </c>
      <c r="N10" s="12"/>
      <c r="O10" s="12">
        <v>197.537002255431</v>
      </c>
      <c r="P10" s="12">
        <v>207.08642801478496</v>
      </c>
      <c r="Q10" s="12">
        <v>160.60365165131702</v>
      </c>
      <c r="R10" s="12">
        <v>140.24679090601006</v>
      </c>
      <c r="S10" s="12">
        <v>164.76620762964296</v>
      </c>
    </row>
    <row r="11">
      <c r="A11" t="s">
        <v>10</v>
      </c>
      <c r="B11" s="11">
        <v>33.891905742146825</v>
      </c>
      <c r="C11" s="11">
        <v>31.572442041623006</v>
      </c>
      <c r="D11" s="11">
        <v>25.30297442518682</v>
      </c>
      <c r="E11" s="11">
        <v>28.219494911969715</v>
      </c>
      <c r="F11" s="11">
        <v>29.453673683217907</v>
      </c>
      <c r="I11" s="12">
        <v>88.73490849999999</v>
      </c>
      <c r="J11" s="12">
        <v>87.6829975</v>
      </c>
      <c r="K11" s="12">
        <v>74.781096</v>
      </c>
      <c r="L11" s="12">
        <v>82.7795976</v>
      </c>
      <c r="M11" s="12">
        <v>83.854232</v>
      </c>
      <c r="N11" s="12"/>
      <c r="O11" s="12">
        <v>190.72715896062297</v>
      </c>
      <c r="P11" s="12">
        <v>193.901877707916</v>
      </c>
      <c r="Q11" s="12">
        <v>164.89085716561897</v>
      </c>
      <c r="R11" s="12">
        <v>165.3031550279865</v>
      </c>
      <c r="S11" s="12">
        <v>170.19620080723652</v>
      </c>
    </row>
    <row r="12">
      <c r="A12" s="2" t="s">
        <v>19</v>
      </c>
      <c r="B12" s="11">
        <v>90.60163602724899</v>
      </c>
      <c r="C12" s="11">
        <v>84.6965204167294</v>
      </c>
      <c r="D12" s="11">
        <v>66.38580487793416</v>
      </c>
      <c r="E12" s="11">
        <v>70.70826834553758</v>
      </c>
      <c r="F12" s="11">
        <v>67.24147860714822</v>
      </c>
      <c r="I12" s="12">
        <v>0.0</v>
      </c>
      <c r="J12" s="12">
        <v>0.0</v>
      </c>
      <c r="K12" s="12">
        <v>52.27288</v>
      </c>
      <c r="L12" s="12">
        <v>0.0</v>
      </c>
      <c r="M12" s="12">
        <v>0.0</v>
      </c>
      <c r="N12" s="12"/>
      <c r="O12" s="12">
        <v>127.175392329447</v>
      </c>
      <c r="P12" s="12">
        <v>117.582681690204</v>
      </c>
      <c r="Q12" s="12">
        <v>76.12337851624001</v>
      </c>
      <c r="R12" s="12">
        <v>70.49815774355739</v>
      </c>
      <c r="S12" s="12">
        <v>84.71510508500333</v>
      </c>
    </row>
    <row r="13">
      <c r="A13" t="s">
        <v>13</v>
      </c>
      <c r="B13" s="11">
        <v>18.515802640993442</v>
      </c>
      <c r="C13" s="11">
        <v>17.917227377849525</v>
      </c>
      <c r="D13" s="11">
        <v>18.027834771094696</v>
      </c>
      <c r="E13" s="11">
        <v>18.212173136444168</v>
      </c>
      <c r="F13" s="11">
        <v>20.728496058615583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/>
      <c r="O13" s="12">
        <v>186.387045298224</v>
      </c>
      <c r="P13" s="12">
        <v>179.693405454002</v>
      </c>
      <c r="Q13" s="12">
        <v>162.75605360699402</v>
      </c>
      <c r="R13" s="12">
        <v>153.92541025998167</v>
      </c>
      <c r="S13" s="12">
        <v>167.6341231978692</v>
      </c>
    </row>
    <row r="14">
      <c r="A14" s="2" t="s">
        <v>20</v>
      </c>
      <c r="B14" s="11">
        <v>34.136549302650465</v>
      </c>
      <c r="C14" s="11">
        <v>37.55230014260736</v>
      </c>
      <c r="D14" s="11">
        <v>36.5707693225744</v>
      </c>
      <c r="E14" s="11">
        <v>37.044086167470724</v>
      </c>
      <c r="F14" s="11">
        <v>39.109118585888794</v>
      </c>
      <c r="I14" s="12">
        <v>68.517888</v>
      </c>
      <c r="J14" s="12">
        <v>74.3206378</v>
      </c>
      <c r="K14" s="12">
        <v>72.6363828</v>
      </c>
      <c r="L14" s="12">
        <v>70.11748800000001</v>
      </c>
      <c r="M14" s="12">
        <v>79.8898425</v>
      </c>
      <c r="N14" s="12"/>
      <c r="O14" s="12">
        <v>90.15071868672</v>
      </c>
      <c r="P14" s="12">
        <v>100.556543850764</v>
      </c>
      <c r="Q14" s="12">
        <v>102.19325501692799</v>
      </c>
      <c r="R14" s="12">
        <v>95.00660145969127</v>
      </c>
      <c r="S14" s="12">
        <v>93.79770433926257</v>
      </c>
    </row>
    <row r="15">
      <c r="A15" t="s">
        <v>15</v>
      </c>
      <c r="B15" s="11">
        <v>25.95864464599615</v>
      </c>
      <c r="C15" s="11">
        <v>26.095177987873498</v>
      </c>
      <c r="D15" s="11">
        <v>26.420173862026203</v>
      </c>
      <c r="E15" s="11">
        <v>25.282438795132116</v>
      </c>
      <c r="F15" s="11">
        <v>26.3267178823122</v>
      </c>
      <c r="I15" s="12">
        <v>82.430406</v>
      </c>
      <c r="J15" s="12">
        <v>75.7970304</v>
      </c>
      <c r="K15" s="12">
        <v>71.7953766</v>
      </c>
      <c r="L15" s="12">
        <v>60.2087136</v>
      </c>
      <c r="M15" s="12">
        <v>66.9385836</v>
      </c>
      <c r="N15" s="12"/>
      <c r="O15" s="12">
        <v>138.57755994635002</v>
      </c>
      <c r="P15" s="12">
        <v>133.007380653504</v>
      </c>
      <c r="Q15" s="12">
        <v>127.42037941228101</v>
      </c>
      <c r="R15" s="12">
        <v>99.65163999792006</v>
      </c>
      <c r="S15" s="12">
        <v>113.46093893768533</v>
      </c>
    </row>
    <row r="17" hidden="1">
      <c r="U17" s="2" t="s">
        <v>99</v>
      </c>
      <c r="V17" s="2" t="s">
        <v>106</v>
      </c>
      <c r="W17" s="2" t="s">
        <v>107</v>
      </c>
      <c r="X17" s="2" t="s">
        <v>108</v>
      </c>
      <c r="Y17" s="2" t="s">
        <v>109</v>
      </c>
      <c r="Z17" s="2" t="s">
        <v>110</v>
      </c>
    </row>
    <row r="18" hidden="1">
      <c r="U18" s="2" t="s">
        <v>96</v>
      </c>
      <c r="V18" s="12">
        <f t="shared" ref="V18:Y18" si="2">sum(B2:B15)</f>
        <v>1383.258067</v>
      </c>
      <c r="W18" s="12">
        <f t="shared" si="2"/>
        <v>1389.274892</v>
      </c>
      <c r="X18" s="12">
        <f t="shared" si="2"/>
        <v>1338.170394</v>
      </c>
      <c r="Y18" s="12">
        <f t="shared" si="2"/>
        <v>1335.035344</v>
      </c>
      <c r="Z18" s="12">
        <v>1388.3712787231198</v>
      </c>
    </row>
    <row r="19" hidden="1">
      <c r="U19" s="2" t="s">
        <v>100</v>
      </c>
      <c r="V19" s="12">
        <f t="shared" ref="V19:Y19" si="3">sum(I2:I15)</f>
        <v>1963.393604</v>
      </c>
      <c r="W19" s="12">
        <f t="shared" si="3"/>
        <v>2017.08475</v>
      </c>
      <c r="X19" s="12">
        <f t="shared" si="3"/>
        <v>2045.225862</v>
      </c>
      <c r="Y19" s="12">
        <f t="shared" si="3"/>
        <v>2008.098347</v>
      </c>
      <c r="Z19" s="12">
        <v>2080.5531722</v>
      </c>
    </row>
    <row r="20" hidden="1">
      <c r="U20" s="2" t="s">
        <v>101</v>
      </c>
      <c r="V20" s="12">
        <f t="shared" ref="V20:Y20" si="4">sum(O2:O15)</f>
        <v>5770.16912</v>
      </c>
      <c r="W20" s="12">
        <f t="shared" si="4"/>
        <v>6011.465347</v>
      </c>
      <c r="X20" s="12">
        <f t="shared" si="4"/>
        <v>5963.137681</v>
      </c>
      <c r="Y20" s="12">
        <f t="shared" si="4"/>
        <v>5608.333938</v>
      </c>
      <c r="Z20" s="12">
        <v>5868.37560713642</v>
      </c>
    </row>
    <row r="21" hidden="1"/>
    <row r="22" hidden="1"/>
    <row r="23" hidden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14"/>
    <col customWidth="1" min="2" max="20" width="14.43"/>
  </cols>
  <sheetData>
    <row r="1" ht="15.75" customHeight="1">
      <c r="A1" s="47" t="s">
        <v>12</v>
      </c>
      <c r="B1" s="5">
        <v>2013.0</v>
      </c>
      <c r="C1" s="5">
        <v>2014.0</v>
      </c>
      <c r="D1" s="5">
        <v>2015.0</v>
      </c>
      <c r="E1" s="5">
        <v>2016.0</v>
      </c>
      <c r="F1" s="5">
        <v>2017.0</v>
      </c>
      <c r="G1" s="21"/>
      <c r="H1" s="47"/>
      <c r="I1" s="5">
        <v>2013.0</v>
      </c>
      <c r="J1" s="5">
        <v>2014.0</v>
      </c>
      <c r="K1" s="5">
        <v>2015.0</v>
      </c>
      <c r="L1" s="5">
        <v>2016.0</v>
      </c>
      <c r="M1" s="5">
        <v>2017.0</v>
      </c>
      <c r="N1" s="21"/>
      <c r="O1" s="21">
        <v>2012.0</v>
      </c>
      <c r="P1" s="5">
        <v>2013.0</v>
      </c>
      <c r="Q1" s="5">
        <v>2014.0</v>
      </c>
      <c r="R1" s="5">
        <v>2015.0</v>
      </c>
      <c r="S1" s="5">
        <v>2016.0</v>
      </c>
      <c r="T1" s="5">
        <v>2017.0</v>
      </c>
    </row>
    <row r="2" ht="15.75" customHeight="1">
      <c r="A2" s="23" t="s">
        <v>1</v>
      </c>
      <c r="B2" s="48">
        <v>639704.6515273039</v>
      </c>
      <c r="C2" s="48">
        <v>609914.3149731465</v>
      </c>
      <c r="D2" s="48">
        <v>596105.099548706</v>
      </c>
      <c r="E2" s="48">
        <v>600105.6374663718</v>
      </c>
      <c r="F2" s="48">
        <v>610653.0848656154</v>
      </c>
      <c r="G2" s="2" t="s">
        <v>102</v>
      </c>
      <c r="H2" s="2" t="s">
        <v>103</v>
      </c>
      <c r="I2" s="49">
        <v>21.64945978547063</v>
      </c>
      <c r="J2" s="49">
        <v>22.007891347173814</v>
      </c>
      <c r="K2" s="49">
        <v>24.188042607720647</v>
      </c>
      <c r="L2" s="49">
        <v>24.50685553377107</v>
      </c>
      <c r="M2" s="49">
        <v>24.016819920334516</v>
      </c>
      <c r="N2" s="15" t="s">
        <v>104</v>
      </c>
      <c r="O2" s="12">
        <v>16155.255</v>
      </c>
      <c r="P2" s="50">
        <v>16691.52</v>
      </c>
      <c r="Q2" s="50">
        <v>17427.61</v>
      </c>
      <c r="R2" s="50">
        <v>18120.71</v>
      </c>
      <c r="S2" s="50">
        <v>18624.48</v>
      </c>
      <c r="T2" s="50">
        <v>19390.6</v>
      </c>
      <c r="U2" s="2">
        <v>1.0E9</v>
      </c>
      <c r="V2" s="51"/>
      <c r="W2" s="52" t="s">
        <v>105</v>
      </c>
      <c r="X2" s="53">
        <v>7.7099E7</v>
      </c>
      <c r="Y2" s="53">
        <v>7.9188E7</v>
      </c>
      <c r="Z2" s="53">
        <v>7.4916E7</v>
      </c>
      <c r="AA2" s="53">
        <v>7.5997E7</v>
      </c>
      <c r="AB2" s="53">
        <v>8.07376E7</v>
      </c>
    </row>
    <row r="3" ht="15.75" customHeight="1">
      <c r="A3" s="23" t="s">
        <v>2</v>
      </c>
      <c r="B3" s="54">
        <v>179879.29441170424</v>
      </c>
      <c r="C3" s="54">
        <v>200773.19929723514</v>
      </c>
      <c r="D3" s="54">
        <v>214092.70935685068</v>
      </c>
      <c r="E3" s="54">
        <v>216054.01628716048</v>
      </c>
      <c r="F3" s="54">
        <v>233598.73100139588</v>
      </c>
      <c r="I3" s="55">
        <v>12.460893761958845</v>
      </c>
      <c r="J3" s="55">
        <v>13.237323975806813</v>
      </c>
      <c r="K3" s="55">
        <v>14.76943013858922</v>
      </c>
      <c r="L3" s="55">
        <v>14.725571470228429</v>
      </c>
      <c r="M3" s="55">
        <v>15.157374605357354</v>
      </c>
      <c r="N3" s="11"/>
      <c r="O3" s="12">
        <v>8560.54731467928</v>
      </c>
      <c r="P3" s="56">
        <v>9607.22</v>
      </c>
      <c r="Q3" s="56">
        <v>10482.37</v>
      </c>
      <c r="R3" s="56">
        <v>11064.67</v>
      </c>
      <c r="S3" s="56">
        <v>11190.99</v>
      </c>
      <c r="T3" s="56">
        <v>12237.7</v>
      </c>
      <c r="V3" s="51"/>
    </row>
    <row r="4" ht="15.75" customHeight="1">
      <c r="A4" s="23" t="s">
        <v>3</v>
      </c>
      <c r="B4" s="54">
        <v>49023.95336469852</v>
      </c>
      <c r="C4" s="54">
        <v>46919.718996325995</v>
      </c>
      <c r="D4" s="54">
        <v>42220.4348508191</v>
      </c>
      <c r="E4" s="54">
        <v>46629.9674342123</v>
      </c>
      <c r="F4" s="54">
        <v>45552.53225715445</v>
      </c>
      <c r="I4" s="55">
        <v>6.687138686974968</v>
      </c>
      <c r="J4" s="55">
        <v>6.125187573922615</v>
      </c>
      <c r="K4" s="55">
        <v>5.866540862936916</v>
      </c>
      <c r="L4" s="55">
        <v>6.512458836524967</v>
      </c>
      <c r="M4" s="55">
        <v>6.0345327895647</v>
      </c>
      <c r="N4" s="11"/>
      <c r="O4" s="12">
        <v>6203.21312133412</v>
      </c>
      <c r="P4" s="56">
        <v>5155.72</v>
      </c>
      <c r="Q4" s="56">
        <v>4850.41</v>
      </c>
      <c r="R4" s="56">
        <v>4394.98</v>
      </c>
      <c r="S4" s="56">
        <v>4949.27</v>
      </c>
      <c r="T4" s="56">
        <v>4872.14</v>
      </c>
      <c r="V4" s="51"/>
      <c r="W4" s="12">
        <v>1.6155255E7</v>
      </c>
    </row>
    <row r="5" ht="15.75" customHeight="1">
      <c r="A5" s="23" t="s">
        <v>4</v>
      </c>
      <c r="B5" s="54">
        <v>45930.52947340289</v>
      </c>
      <c r="C5" s="54">
        <v>46102.67076454476</v>
      </c>
      <c r="D5" s="54">
        <v>39814.38828562593</v>
      </c>
      <c r="E5" s="54">
        <v>41589.09188102297</v>
      </c>
      <c r="F5" s="54">
        <v>44869.75394024722</v>
      </c>
      <c r="I5" s="55">
        <v>4.867136413284751</v>
      </c>
      <c r="J5" s="55">
        <v>4.913126854254042</v>
      </c>
      <c r="K5" s="55">
        <v>4.505861365719232</v>
      </c>
      <c r="L5" s="55">
        <v>4.576228370194613</v>
      </c>
      <c r="M5" s="55">
        <v>4.5548036228183655</v>
      </c>
      <c r="N5" s="11"/>
      <c r="O5" s="12">
        <v>3543.98390914801</v>
      </c>
      <c r="P5" s="56">
        <v>3752.51</v>
      </c>
      <c r="Q5" s="56">
        <v>3890.61</v>
      </c>
      <c r="R5" s="56">
        <v>3375.61</v>
      </c>
      <c r="S5" s="56">
        <v>3477.8</v>
      </c>
      <c r="T5" s="56">
        <v>3677.44</v>
      </c>
      <c r="V5" s="51"/>
      <c r="W5" s="12">
        <v>8560547.31467928</v>
      </c>
    </row>
    <row r="6" ht="15.75" customHeight="1">
      <c r="A6" s="57" t="s">
        <v>5</v>
      </c>
      <c r="B6" s="54">
        <v>57286.43919045368</v>
      </c>
      <c r="C6" s="54">
        <v>59614.218224307275</v>
      </c>
      <c r="D6" s="54">
        <v>54323.03204976492</v>
      </c>
      <c r="E6" s="54">
        <v>48740.6963464247</v>
      </c>
      <c r="F6" s="54">
        <v>48117.382578749</v>
      </c>
      <c r="I6" s="55">
        <v>3.553637117122388</v>
      </c>
      <c r="J6" s="55">
        <v>3.81728012057558</v>
      </c>
      <c r="K6" s="55">
        <v>3.85174102883344</v>
      </c>
      <c r="L6" s="55">
        <v>3.488098448757372</v>
      </c>
      <c r="M6" s="55">
        <v>3.2480950134809063</v>
      </c>
      <c r="N6" s="11"/>
      <c r="O6" s="12">
        <v>2662.08516849893</v>
      </c>
      <c r="P6" s="56">
        <v>2739.82</v>
      </c>
      <c r="Q6" s="56">
        <v>3022.83</v>
      </c>
      <c r="R6" s="56">
        <v>2885.57</v>
      </c>
      <c r="S6" s="56">
        <v>2650.85</v>
      </c>
      <c r="T6" s="56">
        <v>2622.43</v>
      </c>
      <c r="V6" s="51"/>
      <c r="W6" s="12">
        <v>6203213.12133412</v>
      </c>
    </row>
    <row r="7" ht="15.75" customHeight="1">
      <c r="A7" s="58" t="s">
        <v>6</v>
      </c>
      <c r="B7" s="59">
        <v>67228.07360286465</v>
      </c>
      <c r="C7" s="59">
        <v>81032.24401408312</v>
      </c>
      <c r="D7" s="59">
        <v>88301.73833169829</v>
      </c>
      <c r="E7" s="59">
        <v>63890.43231018731</v>
      </c>
      <c r="F7" s="59">
        <v>70656.25481446554</v>
      </c>
      <c r="G7" s="60"/>
      <c r="H7" s="60"/>
      <c r="I7" s="61">
        <v>0.9684264742906302</v>
      </c>
      <c r="J7" s="61">
        <v>0.9551325293394631</v>
      </c>
      <c r="K7" s="61">
        <v>0.8733380090768326</v>
      </c>
      <c r="L7" s="61">
        <v>0.8486328952984986</v>
      </c>
      <c r="M7" s="61">
        <v>0.8505806464398249</v>
      </c>
      <c r="N7" s="11"/>
      <c r="O7" s="12">
        <v>735.97484336</v>
      </c>
      <c r="P7" s="62">
        <v>746.65</v>
      </c>
      <c r="Q7" s="62">
        <v>756.35</v>
      </c>
      <c r="R7" s="62">
        <v>654.27</v>
      </c>
      <c r="S7" s="62">
        <v>644.94</v>
      </c>
      <c r="T7" s="62">
        <v>686.74</v>
      </c>
      <c r="U7" s="60"/>
      <c r="V7" s="51"/>
      <c r="W7" s="12">
        <v>3543983.90914801</v>
      </c>
      <c r="X7" s="60"/>
      <c r="Y7" s="60"/>
      <c r="Z7" s="60"/>
      <c r="AA7" s="60"/>
      <c r="AB7" s="63"/>
    </row>
    <row r="8" ht="15.75" customHeight="1">
      <c r="A8" s="23" t="s">
        <v>7</v>
      </c>
      <c r="B8" s="54">
        <v>62474.123172479216</v>
      </c>
      <c r="C8" s="54">
        <v>63677.42815746264</v>
      </c>
      <c r="D8" s="54">
        <v>55450.30811936474</v>
      </c>
      <c r="E8" s="54">
        <v>57364.21440210099</v>
      </c>
      <c r="F8" s="54">
        <v>58241.30861542363</v>
      </c>
      <c r="I8" s="55">
        <v>3.6460624984806413</v>
      </c>
      <c r="J8" s="55">
        <v>3.6017651167225715</v>
      </c>
      <c r="K8" s="55">
        <v>3.2545890013506327</v>
      </c>
      <c r="L8" s="55">
        <v>3.243725801595997</v>
      </c>
      <c r="M8" s="55">
        <v>3.1986352173168635</v>
      </c>
      <c r="N8" s="11"/>
      <c r="O8" s="12">
        <v>2683.82522509263</v>
      </c>
      <c r="P8" s="56">
        <v>2811.08</v>
      </c>
      <c r="Q8" s="56">
        <v>2852.17</v>
      </c>
      <c r="R8" s="56">
        <v>2438.21</v>
      </c>
      <c r="S8" s="56">
        <v>2465.13</v>
      </c>
      <c r="T8" s="56">
        <v>2582.5</v>
      </c>
      <c r="V8" s="51"/>
      <c r="W8" s="12">
        <v>2662085.16849893</v>
      </c>
    </row>
    <row r="9" ht="15.75" customHeight="1">
      <c r="A9" s="23" t="s">
        <v>8</v>
      </c>
      <c r="B9" s="54">
        <v>45751.82913410307</v>
      </c>
      <c r="C9" s="54">
        <v>50736.71106566879</v>
      </c>
      <c r="D9" s="54">
        <v>50565.19735316586</v>
      </c>
      <c r="E9" s="54">
        <v>57002.90624922814</v>
      </c>
      <c r="F9" s="54">
        <v>64839.583325645006</v>
      </c>
      <c r="I9" s="55">
        <v>2.4082311332112347</v>
      </c>
      <c r="J9" s="55">
        <v>2.575046025027214</v>
      </c>
      <c r="K9" s="55">
        <v>2.8063308358650887</v>
      </c>
      <c r="L9" s="55">
        <v>2.992525639867982</v>
      </c>
      <c r="M9" s="55">
        <v>3.221322213639803</v>
      </c>
      <c r="N9" s="11"/>
      <c r="O9" s="12">
        <v>1827.6378591357</v>
      </c>
      <c r="P9" s="56">
        <v>1856.72</v>
      </c>
      <c r="Q9" s="56">
        <v>2039.13</v>
      </c>
      <c r="R9" s="56">
        <v>2102.39</v>
      </c>
      <c r="S9" s="56">
        <v>2274.23</v>
      </c>
      <c r="T9" s="56">
        <v>2600.82</v>
      </c>
      <c r="V9" s="51"/>
      <c r="W9" s="12">
        <v>735974.84336</v>
      </c>
    </row>
    <row r="10" ht="15.75" customHeight="1">
      <c r="A10" s="23" t="s">
        <v>9</v>
      </c>
      <c r="B10" s="54">
        <v>32874.634787835814</v>
      </c>
      <c r="C10" s="54">
        <v>32670.718220040937</v>
      </c>
      <c r="D10" s="54">
        <v>24589.928480680843</v>
      </c>
      <c r="E10" s="54">
        <v>24191.92071778991</v>
      </c>
      <c r="F10" s="54">
        <v>28983.16250724105</v>
      </c>
      <c r="I10" s="55">
        <v>3.2073138690536456</v>
      </c>
      <c r="J10" s="55">
        <v>3.101471971964654</v>
      </c>
      <c r="K10" s="55">
        <v>2.405646822763255</v>
      </c>
      <c r="L10" s="55">
        <v>2.3606050875814706</v>
      </c>
      <c r="M10" s="55">
        <v>2.545908600484446</v>
      </c>
      <c r="N10" s="11"/>
      <c r="O10" s="12">
        <v>2465.1886744150297</v>
      </c>
      <c r="P10" s="56">
        <v>2472.81</v>
      </c>
      <c r="Q10" s="56">
        <v>2455.99</v>
      </c>
      <c r="R10" s="56">
        <v>1802.21</v>
      </c>
      <c r="S10" s="56">
        <v>1793.99</v>
      </c>
      <c r="T10" s="56">
        <v>2055.51</v>
      </c>
      <c r="V10" s="51"/>
      <c r="W10" s="12">
        <v>2683825.22509263</v>
      </c>
    </row>
    <row r="11" ht="15.75" customHeight="1">
      <c r="A11" s="23" t="s">
        <v>10</v>
      </c>
      <c r="B11" s="54">
        <v>33891.905742146824</v>
      </c>
      <c r="C11" s="54">
        <v>31572.442041623006</v>
      </c>
      <c r="D11" s="54">
        <v>25302.97442518682</v>
      </c>
      <c r="E11" s="54">
        <v>28219.494911969716</v>
      </c>
      <c r="F11" s="54">
        <v>29453.67368321791</v>
      </c>
      <c r="I11" s="55">
        <v>2.763319006288901</v>
      </c>
      <c r="J11" s="55">
        <v>2.7172461335596427</v>
      </c>
      <c r="K11" s="55">
        <v>2.4465648066289045</v>
      </c>
      <c r="L11" s="55">
        <v>2.446653960352014</v>
      </c>
      <c r="M11" s="55">
        <v>2.3964025898854193</v>
      </c>
      <c r="N11" s="11"/>
      <c r="O11" s="12">
        <v>2072.82315705976</v>
      </c>
      <c r="P11" s="56">
        <v>2130.49</v>
      </c>
      <c r="Q11" s="56">
        <v>2151.73</v>
      </c>
      <c r="R11" s="56">
        <v>1832.87</v>
      </c>
      <c r="S11" s="56">
        <v>1859.38</v>
      </c>
      <c r="T11" s="56">
        <v>1934.8</v>
      </c>
      <c r="V11" s="51"/>
      <c r="W11" s="12">
        <v>1827637.8591357</v>
      </c>
    </row>
    <row r="12" ht="15.75" customHeight="1">
      <c r="A12" s="57" t="s">
        <v>19</v>
      </c>
      <c r="B12" s="54">
        <v>90601.63602724898</v>
      </c>
      <c r="C12" s="54">
        <v>84696.5204167294</v>
      </c>
      <c r="D12" s="54">
        <v>66385.80487793416</v>
      </c>
      <c r="E12" s="54">
        <v>70708.26834553758</v>
      </c>
      <c r="F12" s="54">
        <v>67241.47860714822</v>
      </c>
      <c r="I12" s="55">
        <v>2.9794524430383795</v>
      </c>
      <c r="J12" s="55">
        <v>2.6060295312073927</v>
      </c>
      <c r="K12" s="55">
        <v>1.8265800436364727</v>
      </c>
      <c r="L12" s="55">
        <v>1.6904977856682502</v>
      </c>
      <c r="M12" s="55">
        <v>1.9538903137606891</v>
      </c>
      <c r="N12" s="11"/>
      <c r="O12" s="12">
        <v>2210.2569769447405</v>
      </c>
      <c r="P12" s="56">
        <v>2297.13</v>
      </c>
      <c r="Q12" s="56">
        <v>2063.66</v>
      </c>
      <c r="R12" s="56">
        <v>1368.4</v>
      </c>
      <c r="S12" s="56">
        <v>1284.73</v>
      </c>
      <c r="T12" s="56">
        <v>1577.52</v>
      </c>
      <c r="V12" s="51"/>
      <c r="W12" s="12">
        <v>2465188.6744150296</v>
      </c>
    </row>
    <row r="13" ht="15.75" customHeight="1">
      <c r="A13" s="23" t="s">
        <v>13</v>
      </c>
      <c r="B13" s="54">
        <v>18515.802640993443</v>
      </c>
      <c r="C13" s="54">
        <v>17917.227377849526</v>
      </c>
      <c r="D13" s="54">
        <v>18027.834771094695</v>
      </c>
      <c r="E13" s="54">
        <v>18212.17313644417</v>
      </c>
      <c r="F13" s="54">
        <v>20728.496058615583</v>
      </c>
      <c r="I13" s="55">
        <v>2.3899505905785805</v>
      </c>
      <c r="J13" s="55">
        <v>2.2721481737912312</v>
      </c>
      <c r="K13" s="55">
        <v>2.0818295064320838</v>
      </c>
      <c r="L13" s="55">
        <v>2.020826791776228</v>
      </c>
      <c r="M13" s="55">
        <v>2.04742622428093</v>
      </c>
      <c r="N13" s="11"/>
      <c r="O13" s="12">
        <v>1824.28875744757</v>
      </c>
      <c r="P13" s="56">
        <v>1842.63</v>
      </c>
      <c r="Q13" s="56">
        <v>1799.27</v>
      </c>
      <c r="R13" s="56">
        <v>1559.62</v>
      </c>
      <c r="S13" s="56">
        <v>1535.77</v>
      </c>
      <c r="T13" s="56">
        <v>1653.04</v>
      </c>
      <c r="V13" s="51"/>
      <c r="W13" s="12">
        <v>2072823.15705976</v>
      </c>
    </row>
    <row r="14" ht="15.75" customHeight="1">
      <c r="A14" s="57" t="s">
        <v>20</v>
      </c>
      <c r="B14" s="54">
        <v>34136.54930265046</v>
      </c>
      <c r="C14" s="54">
        <v>37552.30014260736</v>
      </c>
      <c r="D14" s="54">
        <v>36570.7693225744</v>
      </c>
      <c r="E14" s="54">
        <v>37044.08616747073</v>
      </c>
      <c r="F14" s="54">
        <v>39109.11858588879</v>
      </c>
      <c r="I14" s="55">
        <v>1.6934136386618632</v>
      </c>
      <c r="J14" s="55">
        <v>1.7822573195449312</v>
      </c>
      <c r="K14" s="55">
        <v>1.8457526124109935</v>
      </c>
      <c r="L14" s="55">
        <v>1.8616579055953</v>
      </c>
      <c r="M14" s="55">
        <v>1.895957921895994</v>
      </c>
      <c r="N14" s="11"/>
      <c r="O14" s="12">
        <v>1222.80728448531</v>
      </c>
      <c r="P14" s="56">
        <v>1305.6</v>
      </c>
      <c r="Q14" s="56">
        <v>1411.33</v>
      </c>
      <c r="R14" s="56">
        <v>1382.76</v>
      </c>
      <c r="S14" s="56">
        <v>1414.8</v>
      </c>
      <c r="T14" s="56">
        <v>1530.75</v>
      </c>
      <c r="V14" s="51"/>
      <c r="W14" s="12">
        <v>2210256.9769447404</v>
      </c>
    </row>
    <row r="15">
      <c r="A15" s="23" t="s">
        <v>15</v>
      </c>
      <c r="B15" s="64">
        <v>25958.644645996148</v>
      </c>
      <c r="C15" s="64">
        <v>26095.1779878735</v>
      </c>
      <c r="D15" s="64">
        <v>26420.173862026204</v>
      </c>
      <c r="E15" s="64">
        <v>25282.438795132115</v>
      </c>
      <c r="F15" s="64">
        <v>26326.717882312198</v>
      </c>
      <c r="I15" s="55">
        <v>2.0411373973809908</v>
      </c>
      <c r="J15" s="55">
        <v>1.8499715562885284</v>
      </c>
      <c r="K15" s="55">
        <v>1.80072885558942</v>
      </c>
      <c r="L15" s="55">
        <v>1.5895877677650303</v>
      </c>
      <c r="M15" s="55">
        <v>1.6391632553841955</v>
      </c>
      <c r="N15" s="11"/>
      <c r="O15" s="12">
        <v>1543.41101257991</v>
      </c>
      <c r="P15" s="56">
        <v>1573.7</v>
      </c>
      <c r="Q15" s="56">
        <v>1464.96</v>
      </c>
      <c r="R15" s="56">
        <v>1349.03</v>
      </c>
      <c r="S15" s="56">
        <v>1208.04</v>
      </c>
      <c r="T15" s="56">
        <v>1323.42</v>
      </c>
      <c r="V15" s="51"/>
      <c r="W15" s="12">
        <v>1824288.75744757</v>
      </c>
    </row>
    <row r="16" ht="15.75" hidden="1" customHeight="1">
      <c r="A16" s="65" t="s">
        <v>111</v>
      </c>
      <c r="B16" s="44"/>
      <c r="C16" s="44"/>
      <c r="D16" s="44"/>
      <c r="E16" s="44"/>
      <c r="F16" s="45"/>
      <c r="I16" s="24" t="s">
        <v>112</v>
      </c>
      <c r="J16" s="25"/>
      <c r="K16" s="25"/>
      <c r="L16" s="25"/>
      <c r="M16" s="26"/>
      <c r="O16">
        <v>0.0</v>
      </c>
      <c r="P16" s="66" t="s">
        <v>113</v>
      </c>
      <c r="Q16" s="44"/>
      <c r="R16" s="44"/>
      <c r="S16" s="44"/>
      <c r="T16" s="45"/>
      <c r="V16" s="51"/>
      <c r="W16" s="12">
        <v>1222807.28448531</v>
      </c>
    </row>
    <row r="17" ht="15.75" customHeight="1">
      <c r="W17" s="12">
        <v>1543411.01257991</v>
      </c>
    </row>
    <row r="18" ht="16.5" customHeight="1"/>
    <row r="19" ht="15.75" customHeight="1">
      <c r="O19" s="12"/>
    </row>
    <row r="20" ht="15.75" customHeight="1">
      <c r="O20" s="12"/>
    </row>
    <row r="21" ht="15.75" customHeight="1">
      <c r="O21" s="12"/>
    </row>
    <row r="22" ht="15.75" customHeight="1">
      <c r="O22" s="12"/>
    </row>
    <row r="23" ht="15.75" customHeight="1">
      <c r="O23" s="12"/>
    </row>
    <row r="24" ht="15.75" customHeight="1">
      <c r="O24" s="12"/>
    </row>
    <row r="25" ht="15.75" customHeight="1">
      <c r="O25" s="12"/>
    </row>
    <row r="26" ht="15.75" customHeight="1">
      <c r="O26" s="12"/>
    </row>
    <row r="27" ht="15.75" customHeight="1">
      <c r="O27" s="12"/>
    </row>
    <row r="28" ht="15.75" customHeight="1">
      <c r="O28" s="12"/>
    </row>
    <row r="29" ht="15.75" customHeight="1">
      <c r="O29" s="12"/>
    </row>
    <row r="30" ht="15.75" customHeight="1">
      <c r="O30" s="12"/>
    </row>
    <row r="31" ht="15.75" customHeight="1">
      <c r="O31" s="12"/>
    </row>
    <row r="32" ht="15.75" customHeight="1">
      <c r="O32" s="12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</sheetData>
  <mergeCells count="3">
    <mergeCell ref="P16:T16"/>
    <mergeCell ref="I16:M16"/>
    <mergeCell ref="A16:F16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9.57"/>
    <col customWidth="1" min="3" max="6" width="12.29"/>
    <col customWidth="1" min="7" max="19" width="10.71"/>
    <col customWidth="1" min="20" max="20" width="15.0"/>
    <col customWidth="1" min="21" max="31" width="10.71"/>
  </cols>
  <sheetData>
    <row r="1" ht="12.75" customHeight="1">
      <c r="A1" s="47" t="s">
        <v>12</v>
      </c>
      <c r="B1" s="5">
        <v>2013.0</v>
      </c>
      <c r="C1" s="5">
        <v>2014.0</v>
      </c>
      <c r="D1" s="5">
        <v>2015.0</v>
      </c>
      <c r="E1" s="5">
        <v>2016.0</v>
      </c>
      <c r="F1" s="5">
        <v>2017.0</v>
      </c>
      <c r="G1" s="2" t="s">
        <v>32</v>
      </c>
      <c r="H1" s="5">
        <v>2013.0</v>
      </c>
      <c r="I1" s="5">
        <v>2014.0</v>
      </c>
      <c r="J1" s="5">
        <v>2015.0</v>
      </c>
      <c r="K1" s="5">
        <v>2016.0</v>
      </c>
      <c r="L1" s="5">
        <v>2017.0</v>
      </c>
      <c r="M1" s="23" t="s">
        <v>114</v>
      </c>
      <c r="N1" s="2" t="s">
        <v>115</v>
      </c>
      <c r="O1" s="5">
        <v>2013.0</v>
      </c>
      <c r="P1" s="5">
        <v>2014.0</v>
      </c>
      <c r="Q1" s="5">
        <v>2015.0</v>
      </c>
      <c r="R1" s="5">
        <v>2016.0</v>
      </c>
      <c r="S1" s="5">
        <v>2017.0</v>
      </c>
      <c r="T1" s="2" t="s">
        <v>16</v>
      </c>
      <c r="U1" s="5">
        <v>2013.0</v>
      </c>
      <c r="V1" s="5">
        <v>2014.0</v>
      </c>
      <c r="W1" s="5">
        <v>2015.0</v>
      </c>
      <c r="X1" s="5">
        <v>2016.0</v>
      </c>
      <c r="Y1" s="5">
        <v>2017.0</v>
      </c>
      <c r="Z1" s="2" t="s">
        <v>116</v>
      </c>
      <c r="AA1" s="5">
        <v>2013.0</v>
      </c>
      <c r="AB1" s="5">
        <v>2014.0</v>
      </c>
      <c r="AC1" s="5">
        <v>2015.0</v>
      </c>
      <c r="AD1" s="5">
        <v>2016.0</v>
      </c>
      <c r="AE1" s="5">
        <v>2017.0</v>
      </c>
    </row>
    <row r="2" ht="12.75" customHeight="1">
      <c r="A2" s="23" t="s">
        <v>1</v>
      </c>
      <c r="B2">
        <f t="shared" ref="B2:B15" si="4">VLOOKUP($A2,$A$20:$F$34,2,FALSE)</f>
        <v>17183521000000</v>
      </c>
      <c r="C2">
        <f t="shared" ref="C2:C15" si="5">VLOOKUP($A2,$A$20:$F$34,3,FALSE)</f>
        <v>17937118000000</v>
      </c>
      <c r="D2">
        <f t="shared" ref="D2:D15" si="6">VLOOKUP($A2,$A$20:$F$34,4,FALSE)</f>
        <v>18644756000000</v>
      </c>
      <c r="E2">
        <f t="shared" ref="E2:E15" si="7">VLOOKUP($A2,$A$20:$F$34,5,FALSE)</f>
        <v>19145715000000</v>
      </c>
      <c r="F2">
        <f t="shared" ref="F2:F15" si="8">VLOOKUP($A2,$A$20:$F$34,6,FALSE)</f>
        <v>17238644500000</v>
      </c>
      <c r="G2">
        <v>1000000.0</v>
      </c>
      <c r="H2" s="11">
        <f t="shared" ref="H2:L2" si="1">B2/$G$2/1000</f>
        <v>17183.521</v>
      </c>
      <c r="I2" s="11">
        <f t="shared" si="1"/>
        <v>17937.118</v>
      </c>
      <c r="J2" s="11">
        <f t="shared" si="1"/>
        <v>18644.756</v>
      </c>
      <c r="K2" s="11">
        <f t="shared" si="1"/>
        <v>19145.715</v>
      </c>
      <c r="L2" s="11">
        <f t="shared" si="1"/>
        <v>17238.6445</v>
      </c>
      <c r="M2" s="11">
        <f t="shared" ref="M2:M15" si="10">(L2-H2)/H2*100</f>
        <v>0.3207928107</v>
      </c>
      <c r="O2" s="12">
        <f t="shared" ref="O2:S2" si="2">B2/I21</f>
        <v>54337.90661</v>
      </c>
      <c r="P2" s="12">
        <f t="shared" si="2"/>
        <v>56295.82529</v>
      </c>
      <c r="Q2" s="12">
        <f t="shared" si="2"/>
        <v>58076.14425</v>
      </c>
      <c r="R2" s="12">
        <f t="shared" si="2"/>
        <v>59200.25865</v>
      </c>
      <c r="S2" s="12">
        <f t="shared" si="2"/>
        <v>52924.868</v>
      </c>
      <c r="T2" s="12">
        <f t="shared" ref="T2:T15" si="12">average(O2:S2)</f>
        <v>56167.00056</v>
      </c>
      <c r="U2" s="12">
        <f t="shared" ref="U2:Y2" si="3">B2/1000000000</f>
        <v>17183.521</v>
      </c>
      <c r="V2" s="12">
        <f t="shared" si="3"/>
        <v>17937.118</v>
      </c>
      <c r="W2" s="12">
        <f t="shared" si="3"/>
        <v>18644.756</v>
      </c>
      <c r="X2" s="12">
        <f t="shared" si="3"/>
        <v>19145.715</v>
      </c>
      <c r="Y2" s="12">
        <f t="shared" si="3"/>
        <v>17238.6445</v>
      </c>
      <c r="AA2" s="50">
        <v>16691.52</v>
      </c>
      <c r="AB2" s="50">
        <v>17427.61</v>
      </c>
      <c r="AC2" s="50">
        <v>18120.71</v>
      </c>
      <c r="AD2" s="50">
        <v>18624.48</v>
      </c>
      <c r="AE2" s="50">
        <v>19390.6</v>
      </c>
    </row>
    <row r="3" ht="12.75" customHeight="1">
      <c r="A3" s="23" t="s">
        <v>2</v>
      </c>
      <c r="B3">
        <f t="shared" si="4"/>
        <v>9400089636513</v>
      </c>
      <c r="C3">
        <f t="shared" si="5"/>
        <v>10271675446821</v>
      </c>
      <c r="D3">
        <f t="shared" si="6"/>
        <v>10840662076275</v>
      </c>
      <c r="E3">
        <f t="shared" si="7"/>
        <v>10972197546885</v>
      </c>
      <c r="F3">
        <f t="shared" si="8"/>
        <v>11778423139060</v>
      </c>
      <c r="H3" s="11">
        <f t="shared" ref="H3:L3" si="9">B3/$G$2/1000</f>
        <v>9400.089637</v>
      </c>
      <c r="I3" s="11">
        <f t="shared" si="9"/>
        <v>10271.67545</v>
      </c>
      <c r="J3" s="11">
        <f t="shared" si="9"/>
        <v>10840.66208</v>
      </c>
      <c r="K3" s="11">
        <f t="shared" si="9"/>
        <v>10972.19755</v>
      </c>
      <c r="L3" s="11">
        <f t="shared" si="9"/>
        <v>11778.42314</v>
      </c>
      <c r="M3" s="11">
        <f t="shared" si="10"/>
        <v>25.30117897</v>
      </c>
      <c r="O3" s="12">
        <f t="shared" ref="O3:S3" si="11">B3/I22</f>
        <v>6925.171755</v>
      </c>
      <c r="P3" s="12">
        <f t="shared" si="11"/>
        <v>7529.06349</v>
      </c>
      <c r="Q3" s="12">
        <f t="shared" si="11"/>
        <v>7905.851779</v>
      </c>
      <c r="R3" s="12">
        <f t="shared" si="11"/>
        <v>7958.566836</v>
      </c>
      <c r="S3" s="12">
        <f t="shared" si="11"/>
        <v>8495.719574</v>
      </c>
      <c r="T3" s="12">
        <f t="shared" si="12"/>
        <v>7762.874687</v>
      </c>
      <c r="U3" s="12">
        <f t="shared" ref="U3:Y3" si="13">B3/1000000000</f>
        <v>9400.089637</v>
      </c>
      <c r="V3" s="12">
        <f t="shared" si="13"/>
        <v>10271.67545</v>
      </c>
      <c r="W3" s="12">
        <f t="shared" si="13"/>
        <v>10840.66208</v>
      </c>
      <c r="X3" s="12">
        <f t="shared" si="13"/>
        <v>10972.19755</v>
      </c>
      <c r="Y3" s="12">
        <f t="shared" si="13"/>
        <v>11778.42314</v>
      </c>
      <c r="Z3" s="67" t="s">
        <v>117</v>
      </c>
      <c r="AA3" s="56">
        <v>9607.22</v>
      </c>
      <c r="AB3" s="56">
        <v>10482.37</v>
      </c>
      <c r="AC3" s="56">
        <v>11064.67</v>
      </c>
      <c r="AD3" s="56">
        <v>11190.99</v>
      </c>
      <c r="AE3" s="56">
        <v>12237.7</v>
      </c>
    </row>
    <row r="4" ht="12.75" customHeight="1">
      <c r="A4" s="23" t="s">
        <v>3</v>
      </c>
      <c r="B4">
        <f t="shared" si="4"/>
        <v>5275160894303</v>
      </c>
      <c r="C4">
        <f t="shared" si="5"/>
        <v>4969984315045</v>
      </c>
      <c r="D4">
        <f t="shared" si="6"/>
        <v>4413372712789</v>
      </c>
      <c r="E4">
        <f t="shared" si="7"/>
        <v>4901180130049</v>
      </c>
      <c r="F4">
        <f t="shared" si="8"/>
        <v>5141707597300</v>
      </c>
      <c r="H4" s="11">
        <f t="shared" ref="H4:L4" si="14">B4/$G$2/1000</f>
        <v>5275.160894</v>
      </c>
      <c r="I4" s="11">
        <f t="shared" si="14"/>
        <v>4969.984315</v>
      </c>
      <c r="J4" s="11">
        <f t="shared" si="14"/>
        <v>4413.372713</v>
      </c>
      <c r="K4" s="11">
        <f t="shared" si="14"/>
        <v>4901.18013</v>
      </c>
      <c r="L4" s="11">
        <f t="shared" si="14"/>
        <v>5141.707597</v>
      </c>
      <c r="M4" s="11">
        <f t="shared" si="10"/>
        <v>-2.529843159</v>
      </c>
      <c r="O4" s="12">
        <f t="shared" ref="O4:S4" si="15">B4/I23</f>
        <v>41391.66616</v>
      </c>
      <c r="P4" s="12">
        <f t="shared" si="15"/>
        <v>39048.87265</v>
      </c>
      <c r="Q4" s="12">
        <f t="shared" si="15"/>
        <v>34712.42725</v>
      </c>
      <c r="R4" s="12">
        <f t="shared" si="15"/>
        <v>38593.63756</v>
      </c>
      <c r="S4" s="12">
        <f t="shared" si="15"/>
        <v>40554.28699</v>
      </c>
      <c r="T4" s="12">
        <f t="shared" si="12"/>
        <v>38860.17812</v>
      </c>
      <c r="U4" s="12">
        <f t="shared" ref="U4:Y4" si="16">B4/1000000000</f>
        <v>5275.160894</v>
      </c>
      <c r="V4" s="12">
        <f t="shared" si="16"/>
        <v>4969.984315</v>
      </c>
      <c r="W4" s="12">
        <f t="shared" si="16"/>
        <v>4413.372713</v>
      </c>
      <c r="X4" s="12">
        <f t="shared" si="16"/>
        <v>4901.18013</v>
      </c>
      <c r="Y4" s="12">
        <f t="shared" si="16"/>
        <v>5141.707597</v>
      </c>
      <c r="AA4" s="56">
        <v>5155.72</v>
      </c>
      <c r="AB4" s="56">
        <v>4850.41</v>
      </c>
      <c r="AC4" s="56">
        <v>4394.98</v>
      </c>
      <c r="AD4" s="56">
        <v>4949.27</v>
      </c>
      <c r="AE4" s="56">
        <v>4872.14</v>
      </c>
    </row>
    <row r="5" ht="12.75" customHeight="1">
      <c r="A5" s="23" t="s">
        <v>4</v>
      </c>
      <c r="B5">
        <f t="shared" si="4"/>
        <v>3528888798091</v>
      </c>
      <c r="C5">
        <f t="shared" si="5"/>
        <v>3621262696394</v>
      </c>
      <c r="D5">
        <f t="shared" si="6"/>
        <v>3105768499104</v>
      </c>
      <c r="E5">
        <f t="shared" si="7"/>
        <v>3200573639832</v>
      </c>
      <c r="F5">
        <f t="shared" si="8"/>
        <v>3398911162347</v>
      </c>
      <c r="H5" s="11">
        <f t="shared" ref="H5:L5" si="17">B5/$G$2/1000</f>
        <v>3528.888798</v>
      </c>
      <c r="I5" s="11">
        <f t="shared" si="17"/>
        <v>3621.262696</v>
      </c>
      <c r="J5" s="11">
        <f t="shared" si="17"/>
        <v>3105.768499</v>
      </c>
      <c r="K5" s="11">
        <f t="shared" si="17"/>
        <v>3200.57364</v>
      </c>
      <c r="L5" s="11">
        <f t="shared" si="17"/>
        <v>3398.911162</v>
      </c>
      <c r="M5" s="11">
        <f t="shared" si="10"/>
        <v>-3.68324544</v>
      </c>
      <c r="O5" s="12">
        <f t="shared" ref="O5:S5" si="18">B5/I24</f>
        <v>43757.98034</v>
      </c>
      <c r="P5" s="12">
        <f t="shared" si="18"/>
        <v>44716.60786</v>
      </c>
      <c r="Q5" s="12">
        <f t="shared" si="18"/>
        <v>38020.53312</v>
      </c>
      <c r="R5" s="12">
        <f t="shared" si="18"/>
        <v>38866.12472</v>
      </c>
      <c r="S5" s="12">
        <f t="shared" si="18"/>
        <v>41101.77353</v>
      </c>
      <c r="T5" s="12">
        <f t="shared" si="12"/>
        <v>41292.60392</v>
      </c>
      <c r="U5" s="12">
        <f t="shared" ref="U5:Y5" si="19">B5/1000000000</f>
        <v>3528.888798</v>
      </c>
      <c r="V5" s="12">
        <f t="shared" si="19"/>
        <v>3621.262696</v>
      </c>
      <c r="W5" s="12">
        <f t="shared" si="19"/>
        <v>3105.768499</v>
      </c>
      <c r="X5" s="12">
        <f t="shared" si="19"/>
        <v>3200.57364</v>
      </c>
      <c r="Y5" s="12">
        <f t="shared" si="19"/>
        <v>3398.911162</v>
      </c>
      <c r="AA5" s="56">
        <v>3752.51</v>
      </c>
      <c r="AB5" s="56">
        <v>3890.61</v>
      </c>
      <c r="AC5" s="56">
        <v>3375.61</v>
      </c>
      <c r="AD5" s="56">
        <v>3477.8</v>
      </c>
      <c r="AE5" s="56">
        <v>3677.44</v>
      </c>
    </row>
    <row r="6" ht="12.75" customHeight="1">
      <c r="A6" s="57" t="s">
        <v>5</v>
      </c>
      <c r="B6">
        <f t="shared" si="4"/>
        <v>2795108941480</v>
      </c>
      <c r="C6">
        <f t="shared" si="5"/>
        <v>3083432034778</v>
      </c>
      <c r="D6">
        <f t="shared" si="6"/>
        <v>2935024473985</v>
      </c>
      <c r="E6">
        <f t="shared" si="7"/>
        <v>2693886252660</v>
      </c>
      <c r="F6">
        <f t="shared" si="8"/>
        <v>2652931927124</v>
      </c>
      <c r="H6" s="11">
        <f t="shared" ref="H6:L6" si="20">B6/$G$2/1000</f>
        <v>2795.108941</v>
      </c>
      <c r="I6" s="11">
        <f t="shared" si="20"/>
        <v>3083.432035</v>
      </c>
      <c r="J6" s="11">
        <f t="shared" si="20"/>
        <v>2935.024474</v>
      </c>
      <c r="K6" s="11">
        <f t="shared" si="20"/>
        <v>2693.886253</v>
      </c>
      <c r="L6" s="11">
        <f t="shared" si="20"/>
        <v>2652.931927</v>
      </c>
      <c r="M6" s="11">
        <f t="shared" si="10"/>
        <v>-5.086635882</v>
      </c>
      <c r="O6" s="12">
        <f t="shared" ref="O6:S6" si="21">B6/I25</f>
        <v>43586.2508</v>
      </c>
      <c r="P6" s="12">
        <f t="shared" si="21"/>
        <v>47721.42447</v>
      </c>
      <c r="Q6" s="12">
        <f t="shared" si="21"/>
        <v>45064.88259</v>
      </c>
      <c r="R6" s="12">
        <f t="shared" si="21"/>
        <v>41068.1157</v>
      </c>
      <c r="S6" s="12">
        <f t="shared" si="21"/>
        <v>40182.37795</v>
      </c>
      <c r="T6" s="12">
        <f t="shared" si="12"/>
        <v>43524.6103</v>
      </c>
      <c r="U6" s="12">
        <f t="shared" ref="U6:Y6" si="22">B6/1000000000</f>
        <v>2795.108941</v>
      </c>
      <c r="V6" s="12">
        <f t="shared" si="22"/>
        <v>3083.432035</v>
      </c>
      <c r="W6" s="12">
        <f t="shared" si="22"/>
        <v>2935.024474</v>
      </c>
      <c r="X6" s="12">
        <f t="shared" si="22"/>
        <v>2693.886253</v>
      </c>
      <c r="Y6" s="12">
        <f t="shared" si="22"/>
        <v>2652.931927</v>
      </c>
      <c r="AA6" s="56">
        <v>2739.82</v>
      </c>
      <c r="AB6" s="56">
        <v>3022.83</v>
      </c>
      <c r="AC6" s="56">
        <v>2885.57</v>
      </c>
      <c r="AD6" s="56">
        <v>2650.85</v>
      </c>
      <c r="AE6" s="56">
        <v>2622.43</v>
      </c>
    </row>
    <row r="7" ht="12.75" customHeight="1">
      <c r="A7" s="27" t="s">
        <v>6</v>
      </c>
      <c r="B7">
        <f t="shared" si="4"/>
        <v>588903990213</v>
      </c>
      <c r="C7">
        <f t="shared" si="5"/>
        <v>657191968107</v>
      </c>
      <c r="D7">
        <f t="shared" si="6"/>
        <v>689526098667</v>
      </c>
      <c r="E7">
        <f t="shared" si="7"/>
        <v>642185797680</v>
      </c>
      <c r="F7">
        <f t="shared" si="8"/>
        <v>643632266667</v>
      </c>
      <c r="H7" s="11">
        <f t="shared" ref="H7:L7" si="23">B7/$G$2/1000</f>
        <v>588.9039902</v>
      </c>
      <c r="I7" s="11">
        <f t="shared" si="23"/>
        <v>657.1919681</v>
      </c>
      <c r="J7" s="11">
        <f t="shared" si="23"/>
        <v>689.5260987</v>
      </c>
      <c r="K7" s="11">
        <f t="shared" si="23"/>
        <v>642.1857977</v>
      </c>
      <c r="L7" s="11">
        <f t="shared" si="23"/>
        <v>643.6322667</v>
      </c>
      <c r="M7" s="11">
        <f t="shared" si="10"/>
        <v>9.293242594</v>
      </c>
      <c r="O7" s="12">
        <f t="shared" ref="O7:S7" si="24">B7/I26</f>
        <v>19666.53182</v>
      </c>
      <c r="P7" s="12">
        <f t="shared" si="24"/>
        <v>21353.54012</v>
      </c>
      <c r="Q7" s="12">
        <f t="shared" si="24"/>
        <v>21850.07929</v>
      </c>
      <c r="R7" s="12">
        <f t="shared" si="24"/>
        <v>19896.89012</v>
      </c>
      <c r="S7" s="12">
        <f t="shared" si="24"/>
        <v>19540.59459</v>
      </c>
      <c r="T7" s="12">
        <f t="shared" si="12"/>
        <v>20461.52719</v>
      </c>
      <c r="U7" s="12">
        <f t="shared" ref="U7:Y7" si="25">B7/1000000000</f>
        <v>588.9039902</v>
      </c>
      <c r="V7" s="12">
        <f t="shared" si="25"/>
        <v>657.1919681</v>
      </c>
      <c r="W7" s="12">
        <f t="shared" si="25"/>
        <v>689.5260987</v>
      </c>
      <c r="X7" s="12">
        <f t="shared" si="25"/>
        <v>642.1857977</v>
      </c>
      <c r="Y7" s="12">
        <f t="shared" si="25"/>
        <v>643.6322667</v>
      </c>
      <c r="AA7" s="62">
        <v>746.65</v>
      </c>
      <c r="AB7" s="62">
        <v>756.35</v>
      </c>
      <c r="AC7" s="62">
        <v>654.27</v>
      </c>
      <c r="AD7" s="62">
        <v>644.94</v>
      </c>
      <c r="AE7" s="62">
        <v>686.74</v>
      </c>
    </row>
    <row r="8" ht="12.75" customHeight="1">
      <c r="A8" s="23" t="s">
        <v>7</v>
      </c>
      <c r="B8">
        <f t="shared" si="4"/>
        <v>2840160555108</v>
      </c>
      <c r="C8">
        <f t="shared" si="5"/>
        <v>2884835252268</v>
      </c>
      <c r="D8">
        <f t="shared" si="6"/>
        <v>2452019104846</v>
      </c>
      <c r="E8">
        <f t="shared" si="7"/>
        <v>2485298336906</v>
      </c>
      <c r="F8">
        <f t="shared" si="8"/>
        <v>2610968822897</v>
      </c>
      <c r="H8" s="11">
        <f t="shared" ref="H8:L8" si="26">B8/$G$2/1000</f>
        <v>2840.160555</v>
      </c>
      <c r="I8" s="11">
        <f t="shared" si="26"/>
        <v>2884.835252</v>
      </c>
      <c r="J8" s="11">
        <f t="shared" si="26"/>
        <v>2452.019105</v>
      </c>
      <c r="K8" s="11">
        <f t="shared" si="26"/>
        <v>2485.298337</v>
      </c>
      <c r="L8" s="11">
        <f t="shared" si="26"/>
        <v>2610.968823</v>
      </c>
      <c r="M8" s="11">
        <f t="shared" si="10"/>
        <v>-8.069675209</v>
      </c>
      <c r="O8" s="12">
        <f t="shared" ref="O8:S8" si="27">B8/I27</f>
        <v>43033.6094</v>
      </c>
      <c r="P8" s="12">
        <f t="shared" si="27"/>
        <v>43501.28551</v>
      </c>
      <c r="Q8" s="12">
        <f t="shared" si="27"/>
        <v>36820.77138</v>
      </c>
      <c r="R8" s="12">
        <f t="shared" si="27"/>
        <v>37171.80617</v>
      </c>
      <c r="S8" s="12">
        <f t="shared" si="27"/>
        <v>38900.79584</v>
      </c>
      <c r="T8" s="12">
        <f t="shared" si="12"/>
        <v>39885.65366</v>
      </c>
      <c r="U8" s="12">
        <f t="shared" ref="U8:Y8" si="28">B8/1000000000</f>
        <v>2840.160555</v>
      </c>
      <c r="V8" s="12">
        <f t="shared" si="28"/>
        <v>2884.835252</v>
      </c>
      <c r="W8" s="12">
        <f t="shared" si="28"/>
        <v>2452.019105</v>
      </c>
      <c r="X8" s="12">
        <f t="shared" si="28"/>
        <v>2485.298337</v>
      </c>
      <c r="Y8" s="12">
        <f t="shared" si="28"/>
        <v>2610.968823</v>
      </c>
      <c r="AA8" s="56">
        <v>2811.08</v>
      </c>
      <c r="AB8" s="56">
        <v>2852.17</v>
      </c>
      <c r="AC8" s="56">
        <v>2438.21</v>
      </c>
      <c r="AD8" s="56">
        <v>2465.13</v>
      </c>
      <c r="AE8" s="56">
        <v>2582.5</v>
      </c>
    </row>
    <row r="9" ht="12.75" customHeight="1">
      <c r="A9" s="23" t="s">
        <v>8</v>
      </c>
      <c r="B9">
        <f t="shared" si="4"/>
        <v>1893190526340</v>
      </c>
      <c r="C9">
        <f t="shared" si="5"/>
        <v>2096964839676</v>
      </c>
      <c r="D9">
        <f t="shared" si="6"/>
        <v>2122393274347</v>
      </c>
      <c r="E9">
        <f t="shared" si="7"/>
        <v>2280808287345</v>
      </c>
      <c r="F9">
        <f t="shared" si="8"/>
        <v>2629929696489</v>
      </c>
      <c r="H9" s="11">
        <f t="shared" ref="H9:L9" si="29">B9/$G$2/1000</f>
        <v>1893.190526</v>
      </c>
      <c r="I9" s="11">
        <f t="shared" si="29"/>
        <v>2096.96484</v>
      </c>
      <c r="J9" s="11">
        <f t="shared" si="29"/>
        <v>2122.393274</v>
      </c>
      <c r="K9" s="11">
        <f t="shared" si="29"/>
        <v>2280.808287</v>
      </c>
      <c r="L9" s="11">
        <f t="shared" si="29"/>
        <v>2629.929696</v>
      </c>
      <c r="M9" s="11">
        <f t="shared" si="10"/>
        <v>38.91521534</v>
      </c>
      <c r="O9" s="12">
        <f t="shared" ref="O9:S9" si="30">B9/I28</f>
        <v>1480.718354</v>
      </c>
      <c r="P9" s="12">
        <f t="shared" si="30"/>
        <v>1620.705473</v>
      </c>
      <c r="Q9" s="12">
        <f t="shared" si="30"/>
        <v>1621.318377</v>
      </c>
      <c r="R9" s="12">
        <f t="shared" si="30"/>
        <v>1722.441949</v>
      </c>
      <c r="S9" s="12">
        <f t="shared" si="30"/>
        <v>1963.835666</v>
      </c>
      <c r="T9" s="12">
        <f t="shared" si="12"/>
        <v>1681.803964</v>
      </c>
      <c r="U9" s="12">
        <f t="shared" ref="U9:Y9" si="31">B9/1000000000</f>
        <v>1893.190526</v>
      </c>
      <c r="V9" s="12">
        <f t="shared" si="31"/>
        <v>2096.96484</v>
      </c>
      <c r="W9" s="12">
        <f t="shared" si="31"/>
        <v>2122.393274</v>
      </c>
      <c r="X9" s="12">
        <f t="shared" si="31"/>
        <v>2280.808287</v>
      </c>
      <c r="Y9" s="12">
        <f t="shared" si="31"/>
        <v>2629.929696</v>
      </c>
      <c r="AA9" s="56">
        <v>1856.72</v>
      </c>
      <c r="AB9" s="56">
        <v>2039.13</v>
      </c>
      <c r="AC9" s="56">
        <v>2102.39</v>
      </c>
      <c r="AD9" s="56">
        <v>2274.23</v>
      </c>
      <c r="AE9" s="56">
        <v>2600.82</v>
      </c>
    </row>
    <row r="10" ht="12.75" customHeight="1">
      <c r="A10" s="23" t="s">
        <v>9</v>
      </c>
      <c r="B10">
        <f t="shared" si="4"/>
        <v>2529718473169</v>
      </c>
      <c r="C10">
        <f t="shared" si="5"/>
        <v>2521360390990</v>
      </c>
      <c r="D10">
        <f t="shared" si="6"/>
        <v>1822998286693</v>
      </c>
      <c r="E10">
        <f t="shared" si="7"/>
        <v>1786544801920</v>
      </c>
      <c r="F10">
        <f t="shared" si="8"/>
        <v>2034634068058</v>
      </c>
      <c r="H10" s="11">
        <f t="shared" ref="H10:L10" si="32">B10/$G$2/1000</f>
        <v>2529.718473</v>
      </c>
      <c r="I10" s="11">
        <f t="shared" si="32"/>
        <v>2521.360391</v>
      </c>
      <c r="J10" s="11">
        <f t="shared" si="32"/>
        <v>1822.998287</v>
      </c>
      <c r="K10" s="11">
        <f t="shared" si="32"/>
        <v>1786.544802</v>
      </c>
      <c r="L10" s="11">
        <f t="shared" si="32"/>
        <v>2034.634068</v>
      </c>
      <c r="M10" s="11">
        <f t="shared" si="10"/>
        <v>-19.5707313</v>
      </c>
      <c r="O10" s="12">
        <f t="shared" ref="O10:S10" si="33">B10/I29</f>
        <v>12498.07604</v>
      </c>
      <c r="P10" s="12">
        <f t="shared" si="33"/>
        <v>12346.71029</v>
      </c>
      <c r="Q10" s="12">
        <f t="shared" si="33"/>
        <v>8851.134339</v>
      </c>
      <c r="R10" s="12">
        <f t="shared" si="33"/>
        <v>8603.516267</v>
      </c>
      <c r="S10" s="12">
        <f t="shared" si="33"/>
        <v>9721.681919</v>
      </c>
      <c r="T10" s="12">
        <f t="shared" si="12"/>
        <v>10404.22377</v>
      </c>
      <c r="U10" s="12">
        <f t="shared" ref="U10:Y10" si="34">B10/1000000000</f>
        <v>2529.718473</v>
      </c>
      <c r="V10" s="12">
        <f t="shared" si="34"/>
        <v>2521.360391</v>
      </c>
      <c r="W10" s="12">
        <f t="shared" si="34"/>
        <v>1822.998287</v>
      </c>
      <c r="X10" s="12">
        <f t="shared" si="34"/>
        <v>1786.544802</v>
      </c>
      <c r="Y10" s="12">
        <f t="shared" si="34"/>
        <v>2034.634068</v>
      </c>
      <c r="AA10" s="56">
        <v>2472.81</v>
      </c>
      <c r="AB10" s="56">
        <v>2455.99</v>
      </c>
      <c r="AC10" s="56">
        <v>1802.21</v>
      </c>
      <c r="AD10" s="56">
        <v>1793.99</v>
      </c>
      <c r="AE10" s="56">
        <v>2055.51</v>
      </c>
    </row>
    <row r="11" ht="12.75" customHeight="1">
      <c r="A11" s="23" t="s">
        <v>10</v>
      </c>
      <c r="B11">
        <f t="shared" si="4"/>
        <v>2082372276407</v>
      </c>
      <c r="C11">
        <f t="shared" si="5"/>
        <v>2090338264380</v>
      </c>
      <c r="D11">
        <f t="shared" si="6"/>
        <v>1779166368047</v>
      </c>
      <c r="E11">
        <f t="shared" si="7"/>
        <v>1798915937799</v>
      </c>
      <c r="F11">
        <f t="shared" si="8"/>
        <v>1875235898190</v>
      </c>
      <c r="H11" s="11">
        <f t="shared" ref="H11:L11" si="35">B11/$G$2/1000</f>
        <v>2082.372276</v>
      </c>
      <c r="I11" s="11">
        <f t="shared" si="35"/>
        <v>2090.338264</v>
      </c>
      <c r="J11" s="11">
        <f t="shared" si="35"/>
        <v>1779.166368</v>
      </c>
      <c r="K11" s="11">
        <f t="shared" si="35"/>
        <v>1798.915938</v>
      </c>
      <c r="L11" s="11">
        <f t="shared" si="35"/>
        <v>1875.235898</v>
      </c>
      <c r="M11" s="11">
        <f t="shared" si="10"/>
        <v>-9.947134841</v>
      </c>
      <c r="O11" s="12">
        <f t="shared" ref="O11:S11" si="36">B11/I30</f>
        <v>34571.40608</v>
      </c>
      <c r="P11" s="12">
        <f t="shared" si="36"/>
        <v>34386.70566</v>
      </c>
      <c r="Q11" s="12">
        <f t="shared" si="36"/>
        <v>29296.05331</v>
      </c>
      <c r="R11" s="12">
        <f t="shared" si="36"/>
        <v>29671.61762</v>
      </c>
      <c r="S11" s="12">
        <f t="shared" si="36"/>
        <v>30969.31537</v>
      </c>
      <c r="T11" s="12">
        <f t="shared" si="12"/>
        <v>31779.01961</v>
      </c>
      <c r="U11" s="12">
        <f t="shared" ref="U11:Y11" si="37">B11/1000000000</f>
        <v>2082.372276</v>
      </c>
      <c r="V11" s="12">
        <f t="shared" si="37"/>
        <v>2090.338264</v>
      </c>
      <c r="W11" s="12">
        <f t="shared" si="37"/>
        <v>1779.166368</v>
      </c>
      <c r="X11" s="12">
        <f t="shared" si="37"/>
        <v>1798.915938</v>
      </c>
      <c r="Y11" s="12">
        <f t="shared" si="37"/>
        <v>1875.235898</v>
      </c>
      <c r="AA11" s="56">
        <v>2130.49</v>
      </c>
      <c r="AB11" s="56">
        <v>2151.73</v>
      </c>
      <c r="AC11" s="56">
        <v>1832.87</v>
      </c>
      <c r="AD11" s="56">
        <v>1859.38</v>
      </c>
      <c r="AE11" s="56">
        <v>1934.8</v>
      </c>
    </row>
    <row r="12" ht="12.75" customHeight="1">
      <c r="A12" s="57" t="s">
        <v>19</v>
      </c>
      <c r="B12">
        <f t="shared" si="4"/>
        <v>2173253845357</v>
      </c>
      <c r="C12">
        <f t="shared" si="5"/>
        <v>1931442850368</v>
      </c>
      <c r="D12">
        <f t="shared" si="6"/>
        <v>1258440997937</v>
      </c>
      <c r="E12">
        <f t="shared" si="7"/>
        <v>1203950733642</v>
      </c>
      <c r="F12">
        <f t="shared" si="8"/>
        <v>1486473052373</v>
      </c>
      <c r="H12" s="11">
        <f t="shared" ref="H12:L12" si="38">B12/$G$2/1000</f>
        <v>2173.253845</v>
      </c>
      <c r="I12" s="11">
        <f t="shared" si="38"/>
        <v>1931.44285</v>
      </c>
      <c r="J12" s="11">
        <f t="shared" si="38"/>
        <v>1258.440998</v>
      </c>
      <c r="K12" s="11">
        <f t="shared" si="38"/>
        <v>1203.950734</v>
      </c>
      <c r="L12" s="11">
        <f t="shared" si="38"/>
        <v>1486.473052</v>
      </c>
      <c r="M12" s="11">
        <f t="shared" si="10"/>
        <v>-31.60149904</v>
      </c>
      <c r="O12" s="12">
        <f t="shared" ref="O12:S12" si="39">B12/I31</f>
        <v>15143.89677</v>
      </c>
      <c r="P12" s="12">
        <f t="shared" si="39"/>
        <v>13429.61574</v>
      </c>
      <c r="Q12" s="12">
        <f t="shared" si="39"/>
        <v>8733.298634</v>
      </c>
      <c r="R12" s="12">
        <f t="shared" si="39"/>
        <v>8340.936322</v>
      </c>
      <c r="S12" s="12">
        <f t="shared" si="39"/>
        <v>10287.36357</v>
      </c>
      <c r="T12" s="12">
        <f t="shared" si="12"/>
        <v>11187.02221</v>
      </c>
      <c r="U12" s="12">
        <f t="shared" ref="U12:Y12" si="40">B12/1000000000</f>
        <v>2173.253845</v>
      </c>
      <c r="V12" s="12">
        <f t="shared" si="40"/>
        <v>1931.44285</v>
      </c>
      <c r="W12" s="12">
        <f t="shared" si="40"/>
        <v>1258.440998</v>
      </c>
      <c r="X12" s="12">
        <f t="shared" si="40"/>
        <v>1203.950734</v>
      </c>
      <c r="Y12" s="12">
        <f t="shared" si="40"/>
        <v>1486.473052</v>
      </c>
      <c r="AA12" s="56">
        <v>2297.13</v>
      </c>
      <c r="AB12" s="56">
        <v>2063.66</v>
      </c>
      <c r="AC12" s="56">
        <v>1368.4</v>
      </c>
      <c r="AD12" s="56">
        <v>1284.73</v>
      </c>
      <c r="AE12" s="56">
        <v>1577.52</v>
      </c>
    </row>
    <row r="13" ht="12.75" customHeight="1">
      <c r="A13" s="23" t="s">
        <v>13</v>
      </c>
      <c r="B13">
        <f t="shared" si="4"/>
        <v>1873075766987</v>
      </c>
      <c r="C13">
        <f t="shared" si="5"/>
        <v>1817444186451</v>
      </c>
      <c r="D13">
        <f t="shared" si="6"/>
        <v>1597347636167</v>
      </c>
      <c r="E13">
        <f t="shared" si="7"/>
        <v>1573749488730</v>
      </c>
      <c r="F13">
        <f t="shared" si="8"/>
        <v>1690781580708</v>
      </c>
      <c r="H13" s="11">
        <f t="shared" ref="H13:L13" si="41">B13/$G$2/1000</f>
        <v>1873.075767</v>
      </c>
      <c r="I13" s="11">
        <f t="shared" si="41"/>
        <v>1817.444186</v>
      </c>
      <c r="J13" s="11">
        <f t="shared" si="41"/>
        <v>1597.347636</v>
      </c>
      <c r="K13" s="11">
        <f t="shared" si="41"/>
        <v>1573.749489</v>
      </c>
      <c r="L13" s="11">
        <f t="shared" si="41"/>
        <v>1690.781581</v>
      </c>
      <c r="M13" s="11">
        <f t="shared" si="10"/>
        <v>-9.732344494</v>
      </c>
      <c r="O13" s="12">
        <f t="shared" ref="O13:S13" si="42">B13/I32</f>
        <v>53284.48031</v>
      </c>
      <c r="P13" s="12">
        <f t="shared" si="42"/>
        <v>51144.68519</v>
      </c>
      <c r="Q13" s="12">
        <f t="shared" si="42"/>
        <v>44578.16386</v>
      </c>
      <c r="R13" s="12">
        <f t="shared" si="42"/>
        <v>43396.29598</v>
      </c>
      <c r="S13" s="12">
        <f t="shared" si="42"/>
        <v>46060.19826</v>
      </c>
      <c r="T13" s="12">
        <f t="shared" si="12"/>
        <v>47692.76472</v>
      </c>
      <c r="U13" s="12">
        <f t="shared" ref="U13:Y13" si="43">B13/1000000000</f>
        <v>1873.075767</v>
      </c>
      <c r="V13" s="12">
        <f t="shared" si="43"/>
        <v>1817.444186</v>
      </c>
      <c r="W13" s="12">
        <f t="shared" si="43"/>
        <v>1597.347636</v>
      </c>
      <c r="X13" s="12">
        <f t="shared" si="43"/>
        <v>1573.749489</v>
      </c>
      <c r="Y13" s="12">
        <f t="shared" si="43"/>
        <v>1690.781581</v>
      </c>
      <c r="AA13" s="56">
        <v>1842.63</v>
      </c>
      <c r="AB13" s="56">
        <v>1799.27</v>
      </c>
      <c r="AC13" s="56">
        <v>1559.62</v>
      </c>
      <c r="AD13" s="56">
        <v>1535.77</v>
      </c>
      <c r="AE13" s="56">
        <v>1653.04</v>
      </c>
    </row>
    <row r="14" ht="12.75" customHeight="1">
      <c r="A14" s="57" t="s">
        <v>20</v>
      </c>
      <c r="B14">
        <f t="shared" si="4"/>
        <v>1240593599378</v>
      </c>
      <c r="C14">
        <f t="shared" si="5"/>
        <v>1337184632134</v>
      </c>
      <c r="D14">
        <f t="shared" si="6"/>
        <v>1289228688313</v>
      </c>
      <c r="E14">
        <f t="shared" si="7"/>
        <v>1316885053464</v>
      </c>
      <c r="F14">
        <f t="shared" si="8"/>
        <v>1446637219324</v>
      </c>
      <c r="H14" s="11">
        <f t="shared" ref="H14:L14" si="44">B14/$G$2/1000</f>
        <v>1240.593599</v>
      </c>
      <c r="I14" s="11">
        <f t="shared" si="44"/>
        <v>1337.184632</v>
      </c>
      <c r="J14" s="11">
        <f t="shared" si="44"/>
        <v>1289.228688</v>
      </c>
      <c r="K14" s="11">
        <f t="shared" si="44"/>
        <v>1316.885053</v>
      </c>
      <c r="L14" s="11">
        <f t="shared" si="44"/>
        <v>1446.637219</v>
      </c>
      <c r="M14" s="11">
        <f t="shared" si="10"/>
        <v>16.60847034</v>
      </c>
      <c r="O14" s="12">
        <f t="shared" ref="O14:S14" si="45">B14/I33</f>
        <v>24600.84935</v>
      </c>
      <c r="P14" s="12">
        <f t="shared" si="45"/>
        <v>26350.20036</v>
      </c>
      <c r="Q14" s="12">
        <f t="shared" si="45"/>
        <v>25271.58733</v>
      </c>
      <c r="R14" s="12">
        <f t="shared" si="45"/>
        <v>25697.47069</v>
      </c>
      <c r="S14" s="12">
        <f t="shared" si="45"/>
        <v>28108.49045</v>
      </c>
      <c r="T14" s="12">
        <f t="shared" si="12"/>
        <v>26005.71963</v>
      </c>
      <c r="U14" s="12">
        <f t="shared" ref="U14:Y14" si="46">B14/1000000000</f>
        <v>1240.593599</v>
      </c>
      <c r="V14" s="12">
        <f t="shared" si="46"/>
        <v>1337.184632</v>
      </c>
      <c r="W14" s="12">
        <f t="shared" si="46"/>
        <v>1289.228688</v>
      </c>
      <c r="X14" s="12">
        <f t="shared" si="46"/>
        <v>1316.885053</v>
      </c>
      <c r="Y14" s="12">
        <f t="shared" si="46"/>
        <v>1446.637219</v>
      </c>
      <c r="AA14" s="56">
        <v>1305.6</v>
      </c>
      <c r="AB14" s="56">
        <v>1411.33</v>
      </c>
      <c r="AC14" s="56">
        <v>1382.76</v>
      </c>
      <c r="AD14" s="56">
        <v>1414.8</v>
      </c>
      <c r="AE14" s="56">
        <v>1530.75</v>
      </c>
    </row>
    <row r="15" ht="12.75" customHeight="1">
      <c r="A15" s="23" t="s">
        <v>15</v>
      </c>
      <c r="B15">
        <f t="shared" si="4"/>
        <v>1594124345953</v>
      </c>
      <c r="C15">
        <f t="shared" si="5"/>
        <v>1471230147801</v>
      </c>
      <c r="D15">
        <f t="shared" si="6"/>
        <v>1369559031533</v>
      </c>
      <c r="E15">
        <f t="shared" si="7"/>
        <v>1235405444752</v>
      </c>
      <c r="F15">
        <f t="shared" si="8"/>
        <v>1317374613470</v>
      </c>
      <c r="H15" s="11">
        <f t="shared" ref="H15:L15" si="47">B15/$G$2/1000</f>
        <v>1594.124346</v>
      </c>
      <c r="I15" s="11">
        <f t="shared" si="47"/>
        <v>1471.230148</v>
      </c>
      <c r="J15" s="11">
        <f t="shared" si="47"/>
        <v>1369.559032</v>
      </c>
      <c r="K15" s="11">
        <f t="shared" si="47"/>
        <v>1235.405445</v>
      </c>
      <c r="L15" s="11">
        <f t="shared" si="47"/>
        <v>1317.374613</v>
      </c>
      <c r="M15" s="11">
        <f t="shared" si="10"/>
        <v>-17.36061137</v>
      </c>
      <c r="O15" s="12">
        <f t="shared" ref="O15:S15" si="48">B15/I34</f>
        <v>68872.8577</v>
      </c>
      <c r="P15" s="12">
        <f t="shared" si="48"/>
        <v>62594.51624</v>
      </c>
      <c r="Q15" s="12">
        <f t="shared" si="48"/>
        <v>57421.97118</v>
      </c>
      <c r="R15" s="12">
        <f t="shared" si="48"/>
        <v>51027.0204</v>
      </c>
      <c r="S15" s="12">
        <f t="shared" si="48"/>
        <v>53554.13641</v>
      </c>
      <c r="T15" s="12">
        <f t="shared" si="12"/>
        <v>58694.10039</v>
      </c>
      <c r="U15" s="12">
        <f t="shared" ref="U15:Y15" si="49">B15/1000000000</f>
        <v>1594.124346</v>
      </c>
      <c r="V15" s="12">
        <f t="shared" si="49"/>
        <v>1471.230148</v>
      </c>
      <c r="W15" s="12">
        <f t="shared" si="49"/>
        <v>1369.559032</v>
      </c>
      <c r="X15" s="12">
        <f t="shared" si="49"/>
        <v>1235.405445</v>
      </c>
      <c r="Y15" s="12">
        <f t="shared" si="49"/>
        <v>1317.374613</v>
      </c>
      <c r="AA15" s="56">
        <v>1573.7</v>
      </c>
      <c r="AB15" s="56">
        <v>1464.96</v>
      </c>
      <c r="AC15" s="56">
        <v>1349.03</v>
      </c>
      <c r="AD15" s="56">
        <v>1208.04</v>
      </c>
      <c r="AE15" s="56">
        <v>1323.42</v>
      </c>
    </row>
    <row r="16" ht="12.75" customHeight="1"/>
    <row r="17" ht="12.75" customHeight="1"/>
    <row r="18" ht="12.75" customHeight="1"/>
    <row r="19" ht="12.75" customHeight="1"/>
    <row r="20" ht="12.75" hidden="1" customHeight="1">
      <c r="A20" s="23" t="s">
        <v>118</v>
      </c>
      <c r="B20" s="23">
        <v>2013.0</v>
      </c>
      <c r="C20" s="23">
        <v>2014.0</v>
      </c>
      <c r="D20" s="23">
        <v>2015.0</v>
      </c>
      <c r="E20" s="23">
        <v>2016.0</v>
      </c>
      <c r="F20" s="23">
        <v>2017.0</v>
      </c>
      <c r="H20" s="70" t="s">
        <v>12</v>
      </c>
      <c r="I20" s="71">
        <v>2013.0</v>
      </c>
      <c r="J20" s="72">
        <v>2014.0</v>
      </c>
      <c r="K20" s="72">
        <v>2015.0</v>
      </c>
      <c r="L20" s="72">
        <v>2016.0</v>
      </c>
      <c r="M20" s="72">
        <v>2017.0</v>
      </c>
    </row>
    <row r="21" ht="12.75" hidden="1" customHeight="1">
      <c r="A21" s="23" t="s">
        <v>15</v>
      </c>
      <c r="B21" s="23">
        <v>1.5941243459526E12</v>
      </c>
      <c r="C21" s="23">
        <v>1.47123014780134E12</v>
      </c>
      <c r="D21" s="23">
        <v>1.36955903153341E12</v>
      </c>
      <c r="E21" s="23">
        <v>1.23540544475178E12</v>
      </c>
      <c r="F21" s="23">
        <v>1.3173746134701E12</v>
      </c>
      <c r="H21" s="53" t="s">
        <v>1</v>
      </c>
      <c r="I21" s="73">
        <v>3.16234505E8</v>
      </c>
      <c r="J21" s="53">
        <v>3.18622525E8</v>
      </c>
      <c r="K21" s="53">
        <v>3.21039839E8</v>
      </c>
      <c r="L21" s="53">
        <v>3.23405935E8</v>
      </c>
      <c r="M21" s="53">
        <v>3.25719178E8</v>
      </c>
    </row>
    <row r="22" ht="12.75" hidden="1" customHeight="1">
      <c r="A22" s="23" t="s">
        <v>9</v>
      </c>
      <c r="B22" s="23">
        <v>2.52971847316915E12</v>
      </c>
      <c r="C22" s="23">
        <v>2.52136039099023E12</v>
      </c>
      <c r="D22" s="23">
        <v>1.82299828669332E12</v>
      </c>
      <c r="E22" s="23">
        <v>1.78654480192032E12</v>
      </c>
      <c r="F22" s="23">
        <v>2.03463406805791E12</v>
      </c>
      <c r="H22" s="53" t="s">
        <v>2</v>
      </c>
      <c r="I22" s="73">
        <v>1.35738E9</v>
      </c>
      <c r="J22" s="53">
        <v>1.36427E9</v>
      </c>
      <c r="K22" s="53">
        <v>1.37122E9</v>
      </c>
      <c r="L22" s="53">
        <v>1.378665E9</v>
      </c>
      <c r="M22" s="53">
        <v>1.386395E9</v>
      </c>
    </row>
    <row r="23" ht="12.75" hidden="1" customHeight="1">
      <c r="A23" s="23" t="s">
        <v>13</v>
      </c>
      <c r="B23" s="23">
        <v>1.87307576698668E12</v>
      </c>
      <c r="C23" s="23">
        <v>1.8174441864514E12</v>
      </c>
      <c r="D23" s="23">
        <v>1.59734763616745E12</v>
      </c>
      <c r="E23" s="23">
        <v>1.57374948872957E12</v>
      </c>
      <c r="F23" s="23">
        <v>1.69078158070844E12</v>
      </c>
      <c r="H23" s="53" t="s">
        <v>3</v>
      </c>
      <c r="I23" s="73">
        <v>1.27445E8</v>
      </c>
      <c r="J23" s="53">
        <v>1.27276E8</v>
      </c>
      <c r="K23" s="53">
        <v>1.27141E8</v>
      </c>
      <c r="L23" s="53">
        <v>1.26994511E8</v>
      </c>
      <c r="M23" s="53">
        <v>1.26785797E8</v>
      </c>
    </row>
    <row r="24" ht="12.75" hidden="1" customHeight="1">
      <c r="A24" s="23" t="s">
        <v>2</v>
      </c>
      <c r="B24" s="23">
        <v>9.40008963651344E12</v>
      </c>
      <c r="C24" s="23">
        <v>1.0271675446821E13</v>
      </c>
      <c r="D24" s="23">
        <v>1.08406620762746E13</v>
      </c>
      <c r="E24" s="23">
        <v>1.09721975468854E13</v>
      </c>
      <c r="F24" s="23">
        <v>1.17784231390602E13</v>
      </c>
      <c r="H24" s="53" t="s">
        <v>4</v>
      </c>
      <c r="I24" s="73">
        <v>8.0645605E7</v>
      </c>
      <c r="J24" s="53">
        <v>8.09825E7</v>
      </c>
      <c r="K24" s="53">
        <v>8.1686611E7</v>
      </c>
      <c r="L24" s="53">
        <v>8.2348669E7</v>
      </c>
      <c r="M24" s="53">
        <v>8.2695E7</v>
      </c>
    </row>
    <row r="25" ht="12.75" hidden="1" customHeight="1">
      <c r="A25" s="23" t="s">
        <v>4</v>
      </c>
      <c r="B25" s="23">
        <v>3.52888879809072E12</v>
      </c>
      <c r="C25" s="23">
        <v>3.62126269639361E12</v>
      </c>
      <c r="D25" s="23">
        <v>3.10576849910366E12</v>
      </c>
      <c r="E25" s="23">
        <v>3.20057363983192E12</v>
      </c>
      <c r="F25" s="23">
        <v>3.39891116234705E12</v>
      </c>
      <c r="H25" s="74" t="s">
        <v>5</v>
      </c>
      <c r="I25" s="73">
        <v>6.4128226E7</v>
      </c>
      <c r="J25" s="53">
        <v>6.461316E7</v>
      </c>
      <c r="K25" s="53">
        <v>6.5128861E7</v>
      </c>
      <c r="L25" s="53">
        <v>6.5595565E7</v>
      </c>
      <c r="M25" s="53">
        <v>6.6022273E7</v>
      </c>
    </row>
    <row r="26" ht="12.75" hidden="1" customHeight="1">
      <c r="A26" s="23" t="s">
        <v>7</v>
      </c>
      <c r="B26" s="23">
        <v>2.84016055510796E12</v>
      </c>
      <c r="C26" s="23">
        <v>2.88483525226761E12</v>
      </c>
      <c r="D26" s="23">
        <v>2.45201910484598E12</v>
      </c>
      <c r="E26" s="23">
        <v>2.48529833690641E12</v>
      </c>
      <c r="F26" s="23">
        <v>2.61096882289706E12</v>
      </c>
      <c r="H26" s="53" t="s">
        <v>6</v>
      </c>
      <c r="I26" s="23">
        <v>2.9944476E7</v>
      </c>
      <c r="J26" s="23">
        <v>3.0776722E7</v>
      </c>
      <c r="K26" s="23">
        <v>3.1557144E7</v>
      </c>
      <c r="L26" s="23">
        <v>3.2275687E7</v>
      </c>
      <c r="M26" s="23">
        <v>3.2938213E7</v>
      </c>
    </row>
    <row r="27" ht="12.75" hidden="1" customHeight="1">
      <c r="A27" s="57" t="s">
        <v>5</v>
      </c>
      <c r="B27" s="23">
        <v>2.79510894148048E12</v>
      </c>
      <c r="C27" s="23">
        <v>3.08343203477785E12</v>
      </c>
      <c r="D27" s="23">
        <v>2.93502447398505E12</v>
      </c>
      <c r="E27" s="23">
        <v>2.69388625266029E12</v>
      </c>
      <c r="F27" s="23">
        <v>2.65293192712378E12</v>
      </c>
      <c r="H27" s="53" t="s">
        <v>7</v>
      </c>
      <c r="I27" s="73">
        <v>6.599866E7</v>
      </c>
      <c r="J27" s="53">
        <v>6.6316092E7</v>
      </c>
      <c r="K27" s="53">
        <v>6.6593366E7</v>
      </c>
      <c r="L27" s="53">
        <v>6.6859768E7</v>
      </c>
      <c r="M27" s="53">
        <v>6.7118648E7</v>
      </c>
    </row>
    <row r="28" ht="12.75" hidden="1" customHeight="1">
      <c r="A28" s="23" t="s">
        <v>8</v>
      </c>
      <c r="B28" s="23">
        <v>1.89319052634049E12</v>
      </c>
      <c r="C28" s="23">
        <v>2.09696483967578E12</v>
      </c>
      <c r="D28" s="23">
        <v>2.1223932743472E12</v>
      </c>
      <c r="E28" s="23">
        <v>2.28080828734494E12</v>
      </c>
      <c r="F28" s="23">
        <v>2.62992969648855E12</v>
      </c>
      <c r="H28" s="53" t="s">
        <v>8</v>
      </c>
      <c r="I28" s="73">
        <v>1.278562207E9</v>
      </c>
      <c r="J28" s="53">
        <v>1.293859294E9</v>
      </c>
      <c r="K28" s="53">
        <v>1.30905398E9</v>
      </c>
      <c r="L28" s="53">
        <v>1.324171354E9</v>
      </c>
      <c r="M28" s="53">
        <v>1.339180127E9</v>
      </c>
    </row>
    <row r="29" ht="12.75" hidden="1" customHeight="1">
      <c r="A29" s="23" t="s">
        <v>10</v>
      </c>
      <c r="B29" s="23">
        <v>2.08237227640682E12</v>
      </c>
      <c r="C29" s="23">
        <v>2.09033826438038E12</v>
      </c>
      <c r="D29" s="23">
        <v>1.77916636804662E12</v>
      </c>
      <c r="E29" s="23">
        <v>1.79891593779893E12</v>
      </c>
      <c r="F29" s="23">
        <v>1.87523589819023E12</v>
      </c>
      <c r="H29" s="53" t="s">
        <v>9</v>
      </c>
      <c r="I29" s="73">
        <v>2.02408632E8</v>
      </c>
      <c r="J29" s="53">
        <v>2.04213133E8</v>
      </c>
      <c r="K29" s="53">
        <v>2.05962108E8</v>
      </c>
      <c r="L29" s="53">
        <v>2.07652865E8</v>
      </c>
      <c r="M29" s="53">
        <v>2.09288278E8</v>
      </c>
    </row>
    <row r="30" ht="12.75" hidden="1" customHeight="1">
      <c r="A30" s="23" t="s">
        <v>3</v>
      </c>
      <c r="B30" s="23">
        <v>5.27516089430344E12</v>
      </c>
      <c r="C30" s="23">
        <v>4.96998431504518E12</v>
      </c>
      <c r="D30" s="23">
        <v>4.41337271278945E12</v>
      </c>
      <c r="E30" s="23">
        <v>4.90118013004946E12</v>
      </c>
      <c r="F30" s="23">
        <v>5.141707597299533E12</v>
      </c>
      <c r="H30" s="53" t="s">
        <v>10</v>
      </c>
      <c r="I30" s="73">
        <v>6.0233948E7</v>
      </c>
      <c r="J30" s="53">
        <v>6.078914E7</v>
      </c>
      <c r="K30" s="53">
        <v>6.0730582E7</v>
      </c>
      <c r="L30" s="53">
        <v>6.0627498E7</v>
      </c>
      <c r="M30" s="53">
        <v>6.0551416E7</v>
      </c>
    </row>
    <row r="31" ht="12.75" hidden="1" customHeight="1">
      <c r="A31" s="57" t="s">
        <v>20</v>
      </c>
      <c r="B31" s="23">
        <v>1.2405935993776E12</v>
      </c>
      <c r="C31" s="23">
        <v>1.33718463213445E12</v>
      </c>
      <c r="D31" s="23">
        <v>1.28922868831264E12</v>
      </c>
      <c r="E31" s="23">
        <v>1.31688505346365E12</v>
      </c>
      <c r="F31" s="23">
        <v>1.44663721932449E12</v>
      </c>
      <c r="H31" s="74" t="s">
        <v>19</v>
      </c>
      <c r="I31" s="73">
        <v>1.43506911E8</v>
      </c>
      <c r="J31" s="53">
        <v>1.43819666E8</v>
      </c>
      <c r="K31" s="53">
        <v>1.4409687E8</v>
      </c>
      <c r="L31" s="53">
        <v>1.44342396E8</v>
      </c>
      <c r="M31" s="53">
        <v>1.44495044E8</v>
      </c>
    </row>
    <row r="32" ht="12.75" hidden="1" customHeight="1">
      <c r="A32" s="57" t="s">
        <v>19</v>
      </c>
      <c r="B32" s="23">
        <v>2.17325384535652E12</v>
      </c>
      <c r="C32" s="23">
        <v>1.93144285036818E12</v>
      </c>
      <c r="D32" s="23">
        <v>1.25844099793724E12</v>
      </c>
      <c r="E32" s="23">
        <v>1.20395073364163E12</v>
      </c>
      <c r="F32" s="23">
        <v>1.48647305237321E12</v>
      </c>
      <c r="H32" s="53" t="s">
        <v>13</v>
      </c>
      <c r="I32" s="73">
        <v>3.515237E7</v>
      </c>
      <c r="J32" s="53">
        <v>3.5535348E7</v>
      </c>
      <c r="K32" s="53">
        <v>3.5832513E7</v>
      </c>
      <c r="L32" s="53">
        <v>3.6264604E7</v>
      </c>
      <c r="M32" s="53">
        <v>3.6708083E7</v>
      </c>
    </row>
    <row r="33" ht="12.75" hidden="1" customHeight="1">
      <c r="A33" s="23" t="s">
        <v>6</v>
      </c>
      <c r="B33" s="23">
        <v>5.88903990213333E11</v>
      </c>
      <c r="C33" s="23">
        <v>6.57191968106667E11</v>
      </c>
      <c r="D33" s="23">
        <v>6.89526098666667E11</v>
      </c>
      <c r="E33" s="23">
        <v>6.4218579768E11</v>
      </c>
      <c r="F33" s="23">
        <v>6.43632266666667E11</v>
      </c>
      <c r="H33" s="74" t="s">
        <v>20</v>
      </c>
      <c r="I33" s="73">
        <v>5.0428893E7</v>
      </c>
      <c r="J33" s="53">
        <v>5.0746659E7</v>
      </c>
      <c r="K33" s="53">
        <v>5.1014947E7</v>
      </c>
      <c r="L33" s="53">
        <v>5.1245707E7</v>
      </c>
      <c r="M33" s="53">
        <v>5.1466201E7</v>
      </c>
    </row>
    <row r="34" ht="12.75" hidden="1" customHeight="1">
      <c r="A34" s="23" t="s">
        <v>1</v>
      </c>
      <c r="B34" s="23">
        <v>1.7183521E13</v>
      </c>
      <c r="C34" s="23">
        <v>1.7937118E13</v>
      </c>
      <c r="D34" s="23">
        <v>1.8644756E13</v>
      </c>
      <c r="E34" s="23">
        <v>1.9145715E13</v>
      </c>
      <c r="F34" s="23">
        <v>1.72386445E13</v>
      </c>
      <c r="H34" s="53" t="s">
        <v>15</v>
      </c>
      <c r="I34" s="73">
        <v>2.3145901E7</v>
      </c>
      <c r="J34" s="53">
        <v>2.3504138E7</v>
      </c>
      <c r="K34" s="53">
        <v>2.3850784E7</v>
      </c>
      <c r="L34" s="53">
        <v>2.4210809E7</v>
      </c>
      <c r="M34" s="53">
        <v>2.4598933E7</v>
      </c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0" width="14.43"/>
  </cols>
  <sheetData>
    <row r="1" ht="15.75" customHeight="1">
      <c r="A1" s="4" t="s">
        <v>12</v>
      </c>
      <c r="B1" s="6">
        <v>2013.0</v>
      </c>
      <c r="C1" s="6">
        <v>2014.0</v>
      </c>
      <c r="D1" s="6">
        <v>2015.0</v>
      </c>
      <c r="E1" s="6">
        <v>2016.0</v>
      </c>
      <c r="F1" s="6">
        <v>2017.0</v>
      </c>
      <c r="H1" s="52" t="s">
        <v>12</v>
      </c>
      <c r="I1" s="6">
        <v>2013.0</v>
      </c>
      <c r="J1" s="6">
        <v>2014.0</v>
      </c>
      <c r="K1" s="6">
        <v>2015.0</v>
      </c>
      <c r="L1" s="6">
        <v>2016.0</v>
      </c>
      <c r="M1" s="6">
        <v>2017.0</v>
      </c>
      <c r="P1" s="5">
        <v>2013.0</v>
      </c>
      <c r="Q1" s="5">
        <v>2014.0</v>
      </c>
      <c r="R1" s="5">
        <v>2015.0</v>
      </c>
      <c r="S1" s="5">
        <v>2016.0</v>
      </c>
      <c r="T1" s="5">
        <v>2017.0</v>
      </c>
    </row>
    <row r="2" ht="15.75" customHeight="1">
      <c r="A2" s="17" t="s">
        <v>1</v>
      </c>
      <c r="B2" s="54">
        <f t="shared" ref="B2:F2" si="1">I2/1000000</f>
        <v>316.234505</v>
      </c>
      <c r="C2" s="54">
        <f t="shared" si="1"/>
        <v>318.622525</v>
      </c>
      <c r="D2" s="54">
        <f t="shared" si="1"/>
        <v>321.039839</v>
      </c>
      <c r="E2" s="54">
        <f t="shared" si="1"/>
        <v>323.405935</v>
      </c>
      <c r="F2" s="54">
        <f t="shared" si="1"/>
        <v>325.719178</v>
      </c>
      <c r="G2" s="12"/>
      <c r="H2" s="17" t="s">
        <v>1</v>
      </c>
      <c r="I2" s="17">
        <v>3.16234505E8</v>
      </c>
      <c r="J2" s="17">
        <v>3.18622525E8</v>
      </c>
      <c r="K2" s="17">
        <v>3.21039839E8</v>
      </c>
      <c r="L2" s="17">
        <v>3.23405935E8</v>
      </c>
      <c r="M2" s="17">
        <v>3.25719178E8</v>
      </c>
      <c r="N2" s="12"/>
      <c r="O2" s="12"/>
      <c r="P2" s="68">
        <f>VLOOKUP($H2,totalgdp!$A$1:totalgdp!$T$15,15,FALSE)/I2 * 100000000</f>
        <v>5108.63133</v>
      </c>
      <c r="Q2" s="68">
        <f>VLOOKUP($H2,totalgdp!$A$1:totalgdp!$T$15,16,FALSE)/J2 * 100000000</f>
        <v>5238.650343</v>
      </c>
      <c r="R2" s="68">
        <f>VLOOKUP($H2,totalgdp!$A$1:totalgdp!$T$15,17,FALSE)/K2 * 100000000</f>
        <v>5428.488269</v>
      </c>
      <c r="S2" s="68">
        <f>VLOOKUP($H2,totalgdp!$A$1:$T$15,18,FALSE)/L2 * 100000000</f>
        <v>5603.085175</v>
      </c>
      <c r="T2" s="68">
        <f>VLOOKUP($H2,totalgdp!$A$1:$T$15,19,FALSE)/M2 * 100000000</f>
        <v>5717.956221</v>
      </c>
      <c r="U2" s="12"/>
      <c r="V2" s="12"/>
      <c r="W2" s="12"/>
      <c r="X2" s="12"/>
      <c r="Y2" s="12"/>
      <c r="Z2" s="12"/>
    </row>
    <row r="3" ht="15.75" customHeight="1">
      <c r="A3" s="17" t="s">
        <v>2</v>
      </c>
      <c r="B3" s="54">
        <f t="shared" ref="B3:F3" si="2">I3/1000000</f>
        <v>1357.38</v>
      </c>
      <c r="C3" s="54">
        <f t="shared" si="2"/>
        <v>1364.27</v>
      </c>
      <c r="D3" s="54">
        <f t="shared" si="2"/>
        <v>1371.22</v>
      </c>
      <c r="E3" s="54">
        <f t="shared" si="2"/>
        <v>1378.665</v>
      </c>
      <c r="F3" s="54">
        <f t="shared" si="2"/>
        <v>1386.395</v>
      </c>
      <c r="G3" s="12"/>
      <c r="H3" s="17" t="s">
        <v>2</v>
      </c>
      <c r="I3" s="17">
        <v>1.35738E9</v>
      </c>
      <c r="J3" s="17">
        <v>1.36427E9</v>
      </c>
      <c r="K3" s="17">
        <v>1.37122E9</v>
      </c>
      <c r="L3" s="17">
        <v>1.378665E9</v>
      </c>
      <c r="M3" s="17">
        <v>1.386395E9</v>
      </c>
      <c r="N3" s="12"/>
      <c r="O3" s="12"/>
      <c r="P3" s="68">
        <f>VLOOKUP($H3,totalgdp!$A$1:totalgdp!$T$15,15,FALSE)/I3 * 100000000</f>
        <v>630.6669698</v>
      </c>
      <c r="Q3" s="68">
        <f>VLOOKUP($H3,totalgdp!$A$1:totalgdp!$T$15,16,FALSE)/J3 * 100000000</f>
        <v>704.2022474</v>
      </c>
      <c r="R3" s="68">
        <f>VLOOKUP($H3,totalgdp!$A$1:totalgdp!$T$15,17,FALSE)/K3 * 100000000</f>
        <v>764.4557401</v>
      </c>
      <c r="S3" s="68">
        <f>VLOOKUP($H3,totalgdp!$A$1:$T$15,18,FALSE)/L3 * 100000000</f>
        <v>802.5640747</v>
      </c>
      <c r="T3" s="68">
        <f>VLOOKUP($H3,totalgdp!$A$1:$T$15,19,FALSE)/M3 * 100000000</f>
        <v>807.2006896</v>
      </c>
      <c r="U3" s="12"/>
      <c r="V3" s="12"/>
      <c r="W3" s="12"/>
      <c r="X3" s="12"/>
      <c r="Y3" s="12"/>
      <c r="Z3" s="12"/>
    </row>
    <row r="4" ht="15.75" customHeight="1">
      <c r="A4" s="17" t="s">
        <v>3</v>
      </c>
      <c r="B4" s="54">
        <f t="shared" ref="B4:F4" si="3">I4/1000000</f>
        <v>127.445</v>
      </c>
      <c r="C4" s="54">
        <f t="shared" si="3"/>
        <v>127.276</v>
      </c>
      <c r="D4" s="54">
        <f t="shared" si="3"/>
        <v>127.141</v>
      </c>
      <c r="E4" s="54">
        <f t="shared" si="3"/>
        <v>126.994511</v>
      </c>
      <c r="F4" s="54">
        <f t="shared" si="3"/>
        <v>126.785797</v>
      </c>
      <c r="G4" s="12"/>
      <c r="H4" s="17" t="s">
        <v>3</v>
      </c>
      <c r="I4" s="17">
        <v>1.27445E8</v>
      </c>
      <c r="J4" s="17">
        <v>1.27276E8</v>
      </c>
      <c r="K4" s="17">
        <v>1.27141E8</v>
      </c>
      <c r="L4" s="17">
        <v>1.26994511E8</v>
      </c>
      <c r="M4" s="17">
        <v>1.26785797E8</v>
      </c>
      <c r="N4" s="12"/>
      <c r="O4" s="12"/>
      <c r="P4" s="68">
        <f>VLOOKUP($H4,totalgdp!$A$1:totalgdp!$T$15,15,FALSE)/I4 * 100000000</f>
        <v>4867.364841</v>
      </c>
      <c r="Q4" s="68">
        <f>VLOOKUP($H4,totalgdp!$A$1:totalgdp!$T$15,16,FALSE)/J4 * 100000000</f>
        <v>4050.818693</v>
      </c>
      <c r="R4" s="68">
        <f>VLOOKUP($H4,totalgdp!$A$1:totalgdp!$T$15,17,FALSE)/K4 * 100000000</f>
        <v>3814.984938</v>
      </c>
      <c r="S4" s="68">
        <f>VLOOKUP($H4,totalgdp!$A$1:$T$15,18,FALSE)/L4 * 100000000</f>
        <v>3460.763749</v>
      </c>
      <c r="T4" s="68">
        <f>VLOOKUP($H4,totalgdp!$A$1:$T$15,19,FALSE)/M4 * 100000000</f>
        <v>3903.647031</v>
      </c>
      <c r="U4" s="12"/>
      <c r="V4" s="12"/>
      <c r="W4" s="12"/>
      <c r="X4" s="12"/>
      <c r="Y4" s="12"/>
      <c r="Z4" s="12"/>
    </row>
    <row r="5" ht="15.75" customHeight="1">
      <c r="A5" s="17" t="s">
        <v>4</v>
      </c>
      <c r="B5" s="54">
        <f t="shared" ref="B5:F5" si="4">I5/1000000</f>
        <v>80.645605</v>
      </c>
      <c r="C5" s="54">
        <f t="shared" si="4"/>
        <v>80.9825</v>
      </c>
      <c r="D5" s="54">
        <f t="shared" si="4"/>
        <v>81.686611</v>
      </c>
      <c r="E5" s="54">
        <f t="shared" si="4"/>
        <v>82.348669</v>
      </c>
      <c r="F5" s="54">
        <f t="shared" si="4"/>
        <v>82.695</v>
      </c>
      <c r="G5" s="12"/>
      <c r="H5" s="17" t="s">
        <v>4</v>
      </c>
      <c r="I5" s="17">
        <v>8.0645605E7</v>
      </c>
      <c r="J5" s="17">
        <v>8.09825E7</v>
      </c>
      <c r="K5" s="17">
        <v>8.1686611E7</v>
      </c>
      <c r="L5" s="17">
        <v>8.2348669E7</v>
      </c>
      <c r="M5" s="17">
        <v>8.2695E7</v>
      </c>
      <c r="N5" s="12"/>
      <c r="O5" s="12"/>
      <c r="P5" s="68">
        <f>VLOOKUP($H5,totalgdp!$A$1:totalgdp!$T$15,15,FALSE)/I5 * 100000000</f>
        <v>4394.515869</v>
      </c>
      <c r="Q5" s="68">
        <f>VLOOKUP($H5,totalgdp!$A$1:totalgdp!$T$15,16,FALSE)/J5 * 100000000</f>
        <v>4633.729509</v>
      </c>
      <c r="R5" s="68">
        <f>VLOOKUP($H5,totalgdp!$A$1:totalgdp!$T$15,17,FALSE)/K5 * 100000000</f>
        <v>4762.849079</v>
      </c>
      <c r="S5" s="68">
        <f>VLOOKUP($H5,totalgdp!$A$1:$T$15,18,FALSE)/L5 * 100000000</f>
        <v>4099.16765</v>
      </c>
      <c r="T5" s="68">
        <f>VLOOKUP($H5,totalgdp!$A$1:$T$15,19,FALSE)/M5 * 100000000</f>
        <v>4205.574702</v>
      </c>
      <c r="U5" s="12"/>
      <c r="V5" s="12"/>
      <c r="W5" s="12"/>
      <c r="X5" s="12"/>
      <c r="Y5" s="12"/>
      <c r="Z5" s="12"/>
    </row>
    <row r="6" ht="15.75" customHeight="1">
      <c r="A6" s="69" t="s">
        <v>5</v>
      </c>
      <c r="B6" s="54">
        <f t="shared" ref="B6:F6" si="5">I6/1000000</f>
        <v>64.128226</v>
      </c>
      <c r="C6" s="54">
        <f t="shared" si="5"/>
        <v>64.61316</v>
      </c>
      <c r="D6" s="54">
        <f t="shared" si="5"/>
        <v>65.128861</v>
      </c>
      <c r="E6" s="54">
        <f t="shared" si="5"/>
        <v>65.595565</v>
      </c>
      <c r="F6" s="54">
        <f t="shared" si="5"/>
        <v>66.022273</v>
      </c>
      <c r="G6" s="12"/>
      <c r="H6" s="69" t="s">
        <v>5</v>
      </c>
      <c r="I6" s="17">
        <v>6.4128226E7</v>
      </c>
      <c r="J6" s="17">
        <v>6.461316E7</v>
      </c>
      <c r="K6" s="17">
        <v>6.5128861E7</v>
      </c>
      <c r="L6" s="17">
        <v>6.5595565E7</v>
      </c>
      <c r="M6" s="17">
        <v>6.6022273E7</v>
      </c>
      <c r="N6" s="12"/>
      <c r="O6" s="12"/>
      <c r="P6" s="68">
        <f>VLOOKUP($H6,totalgdp!$A$1:totalgdp!$T$15,15,FALSE)/I6 * 100000000</f>
        <v>4151.191035</v>
      </c>
      <c r="Q6" s="68">
        <f>VLOOKUP($H6,totalgdp!$A$1:totalgdp!$T$15,16,FALSE)/J6 * 100000000</f>
        <v>4240.343608</v>
      </c>
      <c r="R6" s="68">
        <f>VLOOKUP($H6,totalgdp!$A$1:totalgdp!$T$15,17,FALSE)/K6 * 100000000</f>
        <v>4641.306409</v>
      </c>
      <c r="S6" s="68">
        <f>VLOOKUP($H6,totalgdp!$A$1:$T$15,18,FALSE)/L6 * 100000000</f>
        <v>4399.03216</v>
      </c>
      <c r="T6" s="68">
        <f>VLOOKUP($H6,totalgdp!$A$1:$T$15,19,FALSE)/M6 * 100000000</f>
        <v>4015.084425</v>
      </c>
      <c r="U6" s="12"/>
      <c r="V6" s="12"/>
      <c r="W6" s="12"/>
      <c r="X6" s="12"/>
      <c r="Y6" s="12"/>
      <c r="Z6" s="12"/>
    </row>
    <row r="7" ht="15.75" customHeight="1">
      <c r="A7" s="17" t="s">
        <v>6</v>
      </c>
      <c r="B7" s="54">
        <f t="shared" ref="B7:F7" si="6">I7/1000000</f>
        <v>29.944476</v>
      </c>
      <c r="C7" s="54">
        <f t="shared" si="6"/>
        <v>30.776722</v>
      </c>
      <c r="D7" s="54">
        <f t="shared" si="6"/>
        <v>31.557144</v>
      </c>
      <c r="E7" s="54">
        <f t="shared" si="6"/>
        <v>32.275687</v>
      </c>
      <c r="F7" s="54">
        <f t="shared" si="6"/>
        <v>32.938213</v>
      </c>
      <c r="G7" s="12"/>
      <c r="H7" s="17" t="s">
        <v>6</v>
      </c>
      <c r="I7" s="17">
        <v>2.9944476E7</v>
      </c>
      <c r="J7" s="17">
        <v>3.0776722E7</v>
      </c>
      <c r="K7" s="17">
        <v>3.1557144E7</v>
      </c>
      <c r="L7" s="17">
        <v>3.2275687E7</v>
      </c>
      <c r="M7" s="17">
        <v>3.2938213E7</v>
      </c>
      <c r="N7" s="12"/>
      <c r="O7" s="12"/>
      <c r="P7" s="68">
        <f>VLOOKUP($H7,totalgdp!$A$1:totalgdp!$T$15,15,FALSE)/I7 * 100000000</f>
        <v>2457.798371</v>
      </c>
      <c r="Q7" s="68">
        <f>VLOOKUP($H7,totalgdp!$A$1:totalgdp!$T$15,16,FALSE)/J7 * 100000000</f>
        <v>2426.021849</v>
      </c>
      <c r="R7" s="68">
        <f>VLOOKUP($H7,totalgdp!$A$1:totalgdp!$T$15,17,FALSE)/K7 * 100000000</f>
        <v>2396.763154</v>
      </c>
      <c r="S7" s="68">
        <f>VLOOKUP($H7,totalgdp!$A$1:$T$15,18,FALSE)/L7 * 100000000</f>
        <v>2027.129585</v>
      </c>
      <c r="T7" s="68">
        <f>VLOOKUP($H7,totalgdp!$A$1:$T$15,19,FALSE)/M7 * 100000000</f>
        <v>1958.029721</v>
      </c>
      <c r="U7" s="12"/>
      <c r="V7" s="12"/>
      <c r="W7" s="12"/>
      <c r="X7" s="12"/>
      <c r="Y7" s="12"/>
      <c r="Z7" s="12"/>
    </row>
    <row r="8" ht="15.75" customHeight="1">
      <c r="A8" s="17" t="s">
        <v>7</v>
      </c>
      <c r="B8" s="54">
        <f t="shared" ref="B8:F8" si="7">I8/1000000</f>
        <v>65.99866</v>
      </c>
      <c r="C8" s="54">
        <f t="shared" si="7"/>
        <v>66.316092</v>
      </c>
      <c r="D8" s="54">
        <f t="shared" si="7"/>
        <v>66.593366</v>
      </c>
      <c r="E8" s="54">
        <f t="shared" si="7"/>
        <v>66.859768</v>
      </c>
      <c r="F8" s="54">
        <f t="shared" si="7"/>
        <v>67.118648</v>
      </c>
      <c r="G8" s="12"/>
      <c r="H8" s="17" t="s">
        <v>7</v>
      </c>
      <c r="I8" s="17">
        <v>6.599866E7</v>
      </c>
      <c r="J8" s="17">
        <v>6.6316092E7</v>
      </c>
      <c r="K8" s="17">
        <v>6.6593366E7</v>
      </c>
      <c r="L8" s="17">
        <v>6.6859768E7</v>
      </c>
      <c r="M8" s="17">
        <v>6.7118648E7</v>
      </c>
      <c r="N8" s="12"/>
      <c r="O8" s="12"/>
      <c r="P8" s="68">
        <f>VLOOKUP($H8,totalgdp!$A$1:totalgdp!$T$15,15,FALSE)/I8 * 100000000</f>
        <v>4066.484418</v>
      </c>
      <c r="Q8" s="68">
        <f>VLOOKUP($H8,totalgdp!$A$1:totalgdp!$T$15,16,FALSE)/J8 * 100000000</f>
        <v>4238.910821</v>
      </c>
      <c r="R8" s="68">
        <f>VLOOKUP($H8,totalgdp!$A$1:totalgdp!$T$15,17,FALSE)/K8 * 100000000</f>
        <v>4282.964162</v>
      </c>
      <c r="S8" s="68">
        <f>VLOOKUP($H8,totalgdp!$A$1:$T$15,18,FALSE)/L8 * 100000000</f>
        <v>3646.75211</v>
      </c>
      <c r="T8" s="68">
        <f>VLOOKUP($H8,totalgdp!$A$1:$T$15,19,FALSE)/M8 * 100000000</f>
        <v>3672.794482</v>
      </c>
      <c r="U8" s="12"/>
      <c r="V8" s="12"/>
      <c r="W8" s="12"/>
      <c r="X8" s="12"/>
      <c r="Y8" s="12"/>
      <c r="Z8" s="12"/>
    </row>
    <row r="9" ht="15.75" customHeight="1">
      <c r="A9" s="17" t="s">
        <v>8</v>
      </c>
      <c r="B9" s="54">
        <f t="shared" ref="B9:F9" si="8">I9/1000000</f>
        <v>1278.562207</v>
      </c>
      <c r="C9" s="54">
        <f t="shared" si="8"/>
        <v>1293.859294</v>
      </c>
      <c r="D9" s="54">
        <f t="shared" si="8"/>
        <v>1309.05398</v>
      </c>
      <c r="E9" s="54">
        <f t="shared" si="8"/>
        <v>1324.171354</v>
      </c>
      <c r="F9" s="54">
        <f t="shared" si="8"/>
        <v>1339.180127</v>
      </c>
      <c r="G9" s="12"/>
      <c r="H9" s="17" t="s">
        <v>8</v>
      </c>
      <c r="I9" s="17">
        <v>1.278562207E9</v>
      </c>
      <c r="J9" s="17">
        <v>1.293859294E9</v>
      </c>
      <c r="K9" s="17">
        <v>1.30905398E9</v>
      </c>
      <c r="L9" s="17">
        <v>1.324171354E9</v>
      </c>
      <c r="M9" s="17">
        <v>1.339180127E9</v>
      </c>
      <c r="N9" s="12"/>
      <c r="O9" s="12"/>
      <c r="P9" s="68">
        <f>VLOOKUP($H9,totalgdp!$A$1:totalgdp!$T$15,15,FALSE)/I9 * 100000000</f>
        <v>142.9447741</v>
      </c>
      <c r="Q9" s="68">
        <f>VLOOKUP($H9,totalgdp!$A$1:totalgdp!$T$15,16,FALSE)/J9 * 100000000</f>
        <v>143.5024665</v>
      </c>
      <c r="R9" s="68">
        <f>VLOOKUP($H9,totalgdp!$A$1:totalgdp!$T$15,17,FALSE)/K9 * 100000000</f>
        <v>155.7712693</v>
      </c>
      <c r="S9" s="68">
        <f>VLOOKUP($H9,totalgdp!$A$1:$T$15,18,FALSE)/L9 * 100000000</f>
        <v>158.7702372</v>
      </c>
      <c r="T9" s="68">
        <f>VLOOKUP($H9,totalgdp!$A$1:$T$15,19,FALSE)/M9 * 100000000</f>
        <v>169.8225619</v>
      </c>
      <c r="U9" s="12"/>
      <c r="V9" s="12"/>
      <c r="W9" s="12"/>
      <c r="X9" s="12"/>
      <c r="Y9" s="12"/>
      <c r="Z9" s="12"/>
    </row>
    <row r="10" ht="15.75" customHeight="1">
      <c r="A10" s="17" t="s">
        <v>9</v>
      </c>
      <c r="B10" s="54">
        <f t="shared" ref="B10:F10" si="9">I10/1000000</f>
        <v>202.408632</v>
      </c>
      <c r="C10" s="54">
        <f t="shared" si="9"/>
        <v>204.213133</v>
      </c>
      <c r="D10" s="54">
        <f t="shared" si="9"/>
        <v>205.962108</v>
      </c>
      <c r="E10" s="54">
        <f t="shared" si="9"/>
        <v>207.652865</v>
      </c>
      <c r="F10" s="54">
        <f t="shared" si="9"/>
        <v>209.288278</v>
      </c>
      <c r="G10" s="12"/>
      <c r="H10" s="17" t="s">
        <v>9</v>
      </c>
      <c r="I10" s="17">
        <v>2.02408632E8</v>
      </c>
      <c r="J10" s="17">
        <v>2.04213133E8</v>
      </c>
      <c r="K10" s="17">
        <v>2.05962108E8</v>
      </c>
      <c r="L10" s="17">
        <v>2.07652865E8</v>
      </c>
      <c r="M10" s="17">
        <v>2.09288278E8</v>
      </c>
      <c r="N10" s="12"/>
      <c r="O10" s="12"/>
      <c r="P10" s="68">
        <f>VLOOKUP($H10,totalgdp!$A$1:totalgdp!$T$15,15,FALSE)/I10 * 100000000</f>
        <v>1217.926652</v>
      </c>
      <c r="Q10" s="68">
        <f>VLOOKUP($H10,totalgdp!$A$1:totalgdp!$T$15,16,FALSE)/J10 * 100000000</f>
        <v>1210.896657</v>
      </c>
      <c r="R10" s="68">
        <f>VLOOKUP($H10,totalgdp!$A$1:totalgdp!$T$15,17,FALSE)/K10 * 100000000</f>
        <v>1192.447496</v>
      </c>
      <c r="S10" s="68">
        <f>VLOOKUP($H10,totalgdp!$A$1:$T$15,18,FALSE)/L10 * 100000000</f>
        <v>867.8955621</v>
      </c>
      <c r="T10" s="68">
        <f>VLOOKUP($H10,totalgdp!$A$1:$T$15,19,FALSE)/M10 * 100000000</f>
        <v>857.1860866</v>
      </c>
      <c r="U10" s="12"/>
      <c r="V10" s="12"/>
      <c r="W10" s="12"/>
      <c r="X10" s="12"/>
      <c r="Y10" s="12"/>
      <c r="Z10" s="12"/>
    </row>
    <row r="11" ht="15.75" customHeight="1">
      <c r="A11" s="17" t="s">
        <v>10</v>
      </c>
      <c r="B11" s="54">
        <f t="shared" ref="B11:F11" si="10">I11/1000000</f>
        <v>60.233948</v>
      </c>
      <c r="C11" s="54">
        <f t="shared" si="10"/>
        <v>60.78914</v>
      </c>
      <c r="D11" s="54">
        <f t="shared" si="10"/>
        <v>60.730582</v>
      </c>
      <c r="E11" s="54">
        <f t="shared" si="10"/>
        <v>60.627498</v>
      </c>
      <c r="F11" s="54">
        <f t="shared" si="10"/>
        <v>60.551416</v>
      </c>
      <c r="G11" s="12"/>
      <c r="H11" s="17" t="s">
        <v>10</v>
      </c>
      <c r="I11" s="17">
        <v>6.0233948E7</v>
      </c>
      <c r="J11" s="17">
        <v>6.078914E7</v>
      </c>
      <c r="K11" s="17">
        <v>6.0730582E7</v>
      </c>
      <c r="L11" s="17">
        <v>6.0627498E7</v>
      </c>
      <c r="M11" s="17">
        <v>6.0551416E7</v>
      </c>
      <c r="N11" s="12"/>
      <c r="O11" s="12"/>
      <c r="P11" s="68">
        <f>VLOOKUP($H11,totalgdp!$A$1:totalgdp!$T$15,15,FALSE)/I11 * 100000000</f>
        <v>3441.287224</v>
      </c>
      <c r="Q11" s="68">
        <f>VLOOKUP($H11,totalgdp!$A$1:totalgdp!$T$15,16,FALSE)/J11 * 100000000</f>
        <v>3504.721403</v>
      </c>
      <c r="R11" s="68">
        <f>VLOOKUP($H11,totalgdp!$A$1:totalgdp!$T$15,17,FALSE)/K11 * 100000000</f>
        <v>3543.074888</v>
      </c>
      <c r="S11" s="68">
        <f>VLOOKUP($H11,totalgdp!$A$1:$T$15,18,FALSE)/L11 * 100000000</f>
        <v>3023.166155</v>
      </c>
      <c r="T11" s="68">
        <f>VLOOKUP($H11,totalgdp!$A$1:$T$15,19,FALSE)/M11 * 100000000</f>
        <v>3070.745695</v>
      </c>
      <c r="U11" s="12"/>
      <c r="V11" s="12"/>
      <c r="W11" s="12"/>
      <c r="X11" s="12"/>
      <c r="Y11" s="12"/>
      <c r="Z11" s="12"/>
    </row>
    <row r="12" ht="15.75" customHeight="1">
      <c r="A12" s="69" t="s">
        <v>19</v>
      </c>
      <c r="B12" s="54">
        <f t="shared" ref="B12:F12" si="11">I12/1000000</f>
        <v>143.506911</v>
      </c>
      <c r="C12" s="54">
        <f t="shared" si="11"/>
        <v>143.819666</v>
      </c>
      <c r="D12" s="54">
        <f t="shared" si="11"/>
        <v>144.09687</v>
      </c>
      <c r="E12" s="54">
        <f t="shared" si="11"/>
        <v>144.342396</v>
      </c>
      <c r="F12" s="54">
        <f t="shared" si="11"/>
        <v>144.495044</v>
      </c>
      <c r="G12" s="12"/>
      <c r="H12" s="69" t="s">
        <v>19</v>
      </c>
      <c r="I12" s="17">
        <v>1.43506911E8</v>
      </c>
      <c r="J12" s="17">
        <v>1.43819666E8</v>
      </c>
      <c r="K12" s="17">
        <v>1.4409687E8</v>
      </c>
      <c r="L12" s="17">
        <v>1.44342396E8</v>
      </c>
      <c r="M12" s="17">
        <v>1.44495044E8</v>
      </c>
      <c r="N12" s="12"/>
      <c r="O12" s="12"/>
      <c r="P12" s="68">
        <f>VLOOKUP($H12,totalgdp!$A$1:totalgdp!$T$15,15,FALSE)/I12 * 100000000</f>
        <v>1540.174589</v>
      </c>
      <c r="Q12" s="68">
        <f>VLOOKUP($H12,totalgdp!$A$1:totalgdp!$T$15,16,FALSE)/J12 * 100000000</f>
        <v>1597.229408</v>
      </c>
      <c r="R12" s="68">
        <f>VLOOKUP($H12,totalgdp!$A$1:totalgdp!$T$15,17,FALSE)/K12 * 100000000</f>
        <v>1432.133814</v>
      </c>
      <c r="S12" s="68">
        <f>VLOOKUP($H12,totalgdp!$A$1:$T$15,18,FALSE)/L12 * 100000000</f>
        <v>948.0236146</v>
      </c>
      <c r="T12" s="68">
        <f>VLOOKUP($H12,totalgdp!$A$1:$T$15,19,FALSE)/M12 * 100000000</f>
        <v>889.1169997</v>
      </c>
      <c r="U12" s="12"/>
      <c r="V12" s="12"/>
      <c r="W12" s="12"/>
      <c r="X12" s="12"/>
      <c r="Y12" s="12"/>
      <c r="Z12" s="12"/>
    </row>
    <row r="13" ht="15.75" customHeight="1">
      <c r="A13" s="17" t="s">
        <v>13</v>
      </c>
      <c r="B13" s="54">
        <f t="shared" ref="B13:F13" si="12">I13/1000000</f>
        <v>35.15237</v>
      </c>
      <c r="C13" s="54">
        <f t="shared" si="12"/>
        <v>35.535348</v>
      </c>
      <c r="D13" s="54">
        <f t="shared" si="12"/>
        <v>35.832513</v>
      </c>
      <c r="E13" s="54">
        <f t="shared" si="12"/>
        <v>36.264604</v>
      </c>
      <c r="F13" s="54">
        <f t="shared" si="12"/>
        <v>36.708083</v>
      </c>
      <c r="G13" s="12"/>
      <c r="H13" s="17" t="s">
        <v>13</v>
      </c>
      <c r="I13" s="17">
        <v>3.515237E7</v>
      </c>
      <c r="J13" s="17">
        <v>3.5535348E7</v>
      </c>
      <c r="K13" s="17">
        <v>3.5832513E7</v>
      </c>
      <c r="L13" s="17">
        <v>3.6264604E7</v>
      </c>
      <c r="M13" s="17">
        <v>3.6708083E7</v>
      </c>
      <c r="N13" s="12"/>
      <c r="O13" s="12"/>
      <c r="P13" s="68">
        <f>VLOOKUP($H13,totalgdp!$A$1:totalgdp!$T$15,15,FALSE)/I13 * 100000000</f>
        <v>5189.660775</v>
      </c>
      <c r="Q13" s="68">
        <f>VLOOKUP($H13,totalgdp!$A$1:totalgdp!$T$15,16,FALSE)/J13 * 100000000</f>
        <v>5185.3439</v>
      </c>
      <c r="R13" s="68">
        <f>VLOOKUP($H13,totalgdp!$A$1:totalgdp!$T$15,17,FALSE)/K13 * 100000000</f>
        <v>5021.333558</v>
      </c>
      <c r="S13" s="68">
        <f>VLOOKUP($H13,totalgdp!$A$1:$T$15,18,FALSE)/L13 * 100000000</f>
        <v>4300.667395</v>
      </c>
      <c r="T13" s="68">
        <f>VLOOKUP($H13,totalgdp!$A$1:$T$15,19,FALSE)/M13 * 100000000</f>
        <v>4183.737952</v>
      </c>
      <c r="U13" s="12"/>
      <c r="V13" s="12"/>
      <c r="W13" s="12"/>
      <c r="X13" s="12"/>
      <c r="Y13" s="12"/>
      <c r="Z13" s="12"/>
    </row>
    <row r="14" ht="15.75" customHeight="1">
      <c r="A14" s="69" t="s">
        <v>20</v>
      </c>
      <c r="B14" s="54">
        <f t="shared" ref="B14:F14" si="13">I14/1000000</f>
        <v>50.428893</v>
      </c>
      <c r="C14" s="54">
        <f t="shared" si="13"/>
        <v>50.746659</v>
      </c>
      <c r="D14" s="54">
        <f t="shared" si="13"/>
        <v>51.014947</v>
      </c>
      <c r="E14" s="54">
        <f t="shared" si="13"/>
        <v>51.245707</v>
      </c>
      <c r="F14" s="54">
        <f t="shared" si="13"/>
        <v>51.466201</v>
      </c>
      <c r="G14" s="12"/>
      <c r="H14" s="69" t="s">
        <v>20</v>
      </c>
      <c r="I14" s="17">
        <v>5.0428893E7</v>
      </c>
      <c r="J14" s="17">
        <v>5.0746659E7</v>
      </c>
      <c r="K14" s="17">
        <v>5.1014947E7</v>
      </c>
      <c r="L14" s="17">
        <v>5.1245707E7</v>
      </c>
      <c r="M14" s="17">
        <v>5.1466201E7</v>
      </c>
      <c r="N14" s="12"/>
      <c r="O14" s="12"/>
      <c r="P14" s="68">
        <f>VLOOKUP($H14,totalgdp!$A$1:totalgdp!$T$15,15,FALSE)/I14 * 100000000</f>
        <v>2424.814847</v>
      </c>
      <c r="Q14" s="68">
        <f>VLOOKUP($H14,totalgdp!$A$1:totalgdp!$T$15,16,FALSE)/J14 * 100000000</f>
        <v>2572.78021</v>
      </c>
      <c r="R14" s="68">
        <f>VLOOKUP($H14,totalgdp!$A$1:totalgdp!$T$15,17,FALSE)/K14 * 100000000</f>
        <v>2766.502923</v>
      </c>
      <c r="S14" s="68">
        <f>VLOOKUP($H14,totalgdp!$A$1:$T$15,18,FALSE)/L14 * 100000000</f>
        <v>2698.294318</v>
      </c>
      <c r="T14" s="68">
        <f>VLOOKUP($H14,totalgdp!$A$1:$T$15,19,FALSE)/M14 * 100000000</f>
        <v>2748.988603</v>
      </c>
      <c r="U14" s="12"/>
      <c r="V14" s="12"/>
      <c r="W14" s="12"/>
      <c r="X14" s="12"/>
      <c r="Y14" s="12"/>
      <c r="Z14" s="12"/>
    </row>
    <row r="15" ht="15.75" customHeight="1">
      <c r="A15" s="53" t="s">
        <v>15</v>
      </c>
      <c r="B15" s="54">
        <f t="shared" ref="B15:F15" si="14">I15/1000000</f>
        <v>23.145901</v>
      </c>
      <c r="C15" s="54">
        <f t="shared" si="14"/>
        <v>23.504138</v>
      </c>
      <c r="D15" s="54">
        <f t="shared" si="14"/>
        <v>23.850784</v>
      </c>
      <c r="E15" s="54">
        <f t="shared" si="14"/>
        <v>24.210809</v>
      </c>
      <c r="F15" s="54">
        <f t="shared" si="14"/>
        <v>24.598933</v>
      </c>
      <c r="H15" s="53" t="s">
        <v>15</v>
      </c>
      <c r="I15" s="53">
        <v>2.3145901E7</v>
      </c>
      <c r="J15" s="53">
        <v>2.3504138E7</v>
      </c>
      <c r="K15" s="53">
        <v>2.3850784E7</v>
      </c>
      <c r="L15" s="53">
        <v>2.4210809E7</v>
      </c>
      <c r="M15" s="53">
        <v>2.4598933E7</v>
      </c>
      <c r="P15" s="68">
        <f>VLOOKUP($H15,totalgdp!$A$1:totalgdp!$T$15,15,FALSE)/I15 * 100000000</f>
        <v>6668.1829</v>
      </c>
      <c r="Q15" s="68">
        <f>VLOOKUP($H15,totalgdp!$A$1:totalgdp!$T$15,16,FALSE)/J15 * 100000000</f>
        <v>6695.416782</v>
      </c>
      <c r="R15" s="68">
        <f>VLOOKUP($H15,totalgdp!$A$1:totalgdp!$T$15,17,FALSE)/K15 * 100000000</f>
        <v>6142.18803</v>
      </c>
      <c r="S15" s="68">
        <f>VLOOKUP($H15,totalgdp!$A$1:$T$15,18,FALSE)/L15 * 100000000</f>
        <v>5572.015375</v>
      </c>
      <c r="T15" s="68">
        <f>VLOOKUP($H15,totalgdp!$A$1:$T$15,19,FALSE)/M15 * 100000000</f>
        <v>4910.944715</v>
      </c>
    </row>
    <row r="16" ht="15.75" customHeight="1">
      <c r="B16" s="65"/>
      <c r="C16" s="44"/>
      <c r="D16" s="44"/>
      <c r="E16" s="44"/>
      <c r="F16" s="45"/>
      <c r="H16" s="75"/>
      <c r="I16" s="24" t="s">
        <v>41</v>
      </c>
      <c r="J16" s="25"/>
      <c r="K16" s="25"/>
      <c r="L16" s="25"/>
      <c r="M16" s="26"/>
      <c r="P16" s="66" t="s">
        <v>34</v>
      </c>
      <c r="Q16" s="44"/>
      <c r="R16" s="44"/>
      <c r="S16" s="44"/>
      <c r="T16" s="45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6:F16"/>
    <mergeCell ref="I16:M16"/>
    <mergeCell ref="P16:T16"/>
  </mergeCells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14.43"/>
  </cols>
  <sheetData>
    <row r="1" ht="15.75" customHeight="1">
      <c r="A1" s="70" t="s">
        <v>12</v>
      </c>
      <c r="B1" s="71">
        <v>2013.0</v>
      </c>
      <c r="C1" s="72">
        <v>2014.0</v>
      </c>
      <c r="D1" s="72">
        <v>2015.0</v>
      </c>
      <c r="E1" s="72">
        <v>2016.0</v>
      </c>
      <c r="F1" s="72">
        <v>2017.0</v>
      </c>
      <c r="G1" s="70" t="s">
        <v>12</v>
      </c>
      <c r="H1" s="71">
        <v>2013.0</v>
      </c>
      <c r="I1" s="72">
        <v>2014.0</v>
      </c>
      <c r="J1" s="72">
        <v>2015.0</v>
      </c>
      <c r="K1" s="72">
        <v>2016.0</v>
      </c>
      <c r="L1" s="72">
        <v>2017.0</v>
      </c>
    </row>
    <row r="2" ht="15.75" customHeight="1">
      <c r="A2" s="53" t="s">
        <v>1</v>
      </c>
      <c r="B2" s="73">
        <v>3.16234505E8</v>
      </c>
      <c r="C2" s="53">
        <v>3.18622525E8</v>
      </c>
      <c r="D2" s="53">
        <v>3.21039839E8</v>
      </c>
      <c r="E2" s="53">
        <v>3.23405935E8</v>
      </c>
      <c r="F2" s="53">
        <v>3.25719178E8</v>
      </c>
      <c r="G2" s="53" t="s">
        <v>1</v>
      </c>
      <c r="H2" s="12">
        <f t="shared" ref="H2:L2" si="1">B2/1000000</f>
        <v>316.234505</v>
      </c>
      <c r="I2" s="12">
        <f t="shared" si="1"/>
        <v>318.622525</v>
      </c>
      <c r="J2" s="12">
        <f t="shared" si="1"/>
        <v>321.039839</v>
      </c>
      <c r="K2" s="12">
        <f t="shared" si="1"/>
        <v>323.405935</v>
      </c>
      <c r="L2" s="12">
        <f t="shared" si="1"/>
        <v>325.719178</v>
      </c>
    </row>
    <row r="3" ht="15.75" customHeight="1">
      <c r="A3" s="53" t="s">
        <v>2</v>
      </c>
      <c r="B3" s="73">
        <v>1.35738E9</v>
      </c>
      <c r="C3" s="53">
        <v>1.36427E9</v>
      </c>
      <c r="D3" s="53">
        <v>1.37122E9</v>
      </c>
      <c r="E3" s="53">
        <v>1.378665E9</v>
      </c>
      <c r="F3" s="53">
        <v>1.386395E9</v>
      </c>
      <c r="G3" s="53" t="s">
        <v>2</v>
      </c>
      <c r="H3" s="12">
        <f t="shared" ref="H3:L3" si="2">B3/1000000</f>
        <v>1357.38</v>
      </c>
      <c r="I3" s="12">
        <f t="shared" si="2"/>
        <v>1364.27</v>
      </c>
      <c r="J3" s="12">
        <f t="shared" si="2"/>
        <v>1371.22</v>
      </c>
      <c r="K3" s="12">
        <f t="shared" si="2"/>
        <v>1378.665</v>
      </c>
      <c r="L3" s="12">
        <f t="shared" si="2"/>
        <v>1386.395</v>
      </c>
    </row>
    <row r="4" ht="15.75" customHeight="1">
      <c r="A4" s="53" t="s">
        <v>3</v>
      </c>
      <c r="B4" s="73">
        <v>1.27445E8</v>
      </c>
      <c r="C4" s="53">
        <v>1.27276E8</v>
      </c>
      <c r="D4" s="53">
        <v>1.27141E8</v>
      </c>
      <c r="E4" s="53">
        <v>1.26994511E8</v>
      </c>
      <c r="F4" s="53">
        <v>1.26785797E8</v>
      </c>
      <c r="G4" s="53" t="s">
        <v>3</v>
      </c>
      <c r="H4" s="12">
        <f t="shared" ref="H4:L4" si="3">B4/1000000</f>
        <v>127.445</v>
      </c>
      <c r="I4" s="12">
        <f t="shared" si="3"/>
        <v>127.276</v>
      </c>
      <c r="J4" s="12">
        <f t="shared" si="3"/>
        <v>127.141</v>
      </c>
      <c r="K4" s="12">
        <f t="shared" si="3"/>
        <v>126.994511</v>
      </c>
      <c r="L4" s="12">
        <f t="shared" si="3"/>
        <v>126.785797</v>
      </c>
    </row>
    <row r="5" ht="15.75" customHeight="1">
      <c r="A5" s="53" t="s">
        <v>4</v>
      </c>
      <c r="B5" s="73">
        <v>8.0645605E7</v>
      </c>
      <c r="C5" s="53">
        <v>8.09825E7</v>
      </c>
      <c r="D5" s="53">
        <v>8.1686611E7</v>
      </c>
      <c r="E5" s="53">
        <v>8.2348669E7</v>
      </c>
      <c r="F5" s="53">
        <v>8.2695E7</v>
      </c>
      <c r="G5" s="53" t="s">
        <v>4</v>
      </c>
      <c r="H5" s="12">
        <f t="shared" ref="H5:L5" si="4">B5/1000000</f>
        <v>80.645605</v>
      </c>
      <c r="I5" s="12">
        <f t="shared" si="4"/>
        <v>80.9825</v>
      </c>
      <c r="J5" s="12">
        <f t="shared" si="4"/>
        <v>81.686611</v>
      </c>
      <c r="K5" s="12">
        <f t="shared" si="4"/>
        <v>82.348669</v>
      </c>
      <c r="L5" s="12">
        <f t="shared" si="4"/>
        <v>82.695</v>
      </c>
    </row>
    <row r="6" ht="15.75" customHeight="1">
      <c r="A6" s="74" t="s">
        <v>5</v>
      </c>
      <c r="B6" s="73">
        <v>6.4128226E7</v>
      </c>
      <c r="C6" s="53">
        <v>6.461316E7</v>
      </c>
      <c r="D6" s="53">
        <v>6.5128861E7</v>
      </c>
      <c r="E6" s="53">
        <v>6.5595565E7</v>
      </c>
      <c r="F6" s="53">
        <v>6.6022273E7</v>
      </c>
      <c r="G6" s="74" t="s">
        <v>5</v>
      </c>
      <c r="H6" s="12">
        <f t="shared" ref="H6:L6" si="5">B6/1000000</f>
        <v>64.128226</v>
      </c>
      <c r="I6" s="12">
        <f t="shared" si="5"/>
        <v>64.61316</v>
      </c>
      <c r="J6" s="12">
        <f t="shared" si="5"/>
        <v>65.128861</v>
      </c>
      <c r="K6" s="12">
        <f t="shared" si="5"/>
        <v>65.595565</v>
      </c>
      <c r="L6" s="12">
        <f t="shared" si="5"/>
        <v>66.022273</v>
      </c>
    </row>
    <row r="7" ht="15.75" customHeight="1">
      <c r="A7" s="53" t="s">
        <v>6</v>
      </c>
      <c r="B7" s="23">
        <v>2.9944476E7</v>
      </c>
      <c r="C7" s="23">
        <v>3.0776722E7</v>
      </c>
      <c r="D7" s="23">
        <v>3.1557144E7</v>
      </c>
      <c r="E7" s="23">
        <v>3.2275687E7</v>
      </c>
      <c r="F7" s="23">
        <v>3.2938213E7</v>
      </c>
      <c r="G7" s="53" t="s">
        <v>6</v>
      </c>
      <c r="H7" s="12">
        <f t="shared" ref="H7:L7" si="6">B7/1000000</f>
        <v>29.944476</v>
      </c>
      <c r="I7" s="12">
        <f t="shared" si="6"/>
        <v>30.776722</v>
      </c>
      <c r="J7" s="12">
        <f t="shared" si="6"/>
        <v>31.557144</v>
      </c>
      <c r="K7" s="12">
        <f t="shared" si="6"/>
        <v>32.275687</v>
      </c>
      <c r="L7" s="12">
        <f t="shared" si="6"/>
        <v>32.938213</v>
      </c>
    </row>
    <row r="8" ht="15.75" customHeight="1">
      <c r="A8" s="53" t="s">
        <v>7</v>
      </c>
      <c r="B8" s="73">
        <v>6.599866E7</v>
      </c>
      <c r="C8" s="53">
        <v>6.6316092E7</v>
      </c>
      <c r="D8" s="53">
        <v>6.6593366E7</v>
      </c>
      <c r="E8" s="53">
        <v>6.6859768E7</v>
      </c>
      <c r="F8" s="53">
        <v>6.7118648E7</v>
      </c>
      <c r="G8" s="53" t="s">
        <v>7</v>
      </c>
      <c r="H8" s="12">
        <f t="shared" ref="H8:L8" si="7">B8/1000000</f>
        <v>65.99866</v>
      </c>
      <c r="I8" s="12">
        <f t="shared" si="7"/>
        <v>66.316092</v>
      </c>
      <c r="J8" s="12">
        <f t="shared" si="7"/>
        <v>66.593366</v>
      </c>
      <c r="K8" s="12">
        <f t="shared" si="7"/>
        <v>66.859768</v>
      </c>
      <c r="L8" s="12">
        <f t="shared" si="7"/>
        <v>67.118648</v>
      </c>
    </row>
    <row r="9" ht="15.75" customHeight="1">
      <c r="A9" s="53" t="s">
        <v>8</v>
      </c>
      <c r="B9" s="73">
        <v>1.278562207E9</v>
      </c>
      <c r="C9" s="53">
        <v>1.293859294E9</v>
      </c>
      <c r="D9" s="53">
        <v>1.30905398E9</v>
      </c>
      <c r="E9" s="53">
        <v>1.324171354E9</v>
      </c>
      <c r="F9" s="53">
        <v>1.339180127E9</v>
      </c>
      <c r="G9" s="53" t="s">
        <v>8</v>
      </c>
      <c r="H9" s="12">
        <f t="shared" ref="H9:L9" si="8">B9/1000000</f>
        <v>1278.562207</v>
      </c>
      <c r="I9" s="12">
        <f t="shared" si="8"/>
        <v>1293.859294</v>
      </c>
      <c r="J9" s="12">
        <f t="shared" si="8"/>
        <v>1309.05398</v>
      </c>
      <c r="K9" s="12">
        <f t="shared" si="8"/>
        <v>1324.171354</v>
      </c>
      <c r="L9" s="12">
        <f t="shared" si="8"/>
        <v>1339.180127</v>
      </c>
    </row>
    <row r="10" ht="15.75" customHeight="1">
      <c r="A10" s="53" t="s">
        <v>9</v>
      </c>
      <c r="B10" s="73">
        <v>2.02408632E8</v>
      </c>
      <c r="C10" s="53">
        <v>2.04213133E8</v>
      </c>
      <c r="D10" s="53">
        <v>2.05962108E8</v>
      </c>
      <c r="E10" s="53">
        <v>2.07652865E8</v>
      </c>
      <c r="F10" s="53">
        <v>2.09288278E8</v>
      </c>
      <c r="G10" s="53" t="s">
        <v>9</v>
      </c>
      <c r="H10" s="12">
        <f t="shared" ref="H10:L10" si="9">B10/1000000</f>
        <v>202.408632</v>
      </c>
      <c r="I10" s="12">
        <f t="shared" si="9"/>
        <v>204.213133</v>
      </c>
      <c r="J10" s="12">
        <f t="shared" si="9"/>
        <v>205.962108</v>
      </c>
      <c r="K10" s="12">
        <f t="shared" si="9"/>
        <v>207.652865</v>
      </c>
      <c r="L10" s="12">
        <f t="shared" si="9"/>
        <v>209.288278</v>
      </c>
    </row>
    <row r="11" ht="15.75" customHeight="1">
      <c r="A11" s="53" t="s">
        <v>10</v>
      </c>
      <c r="B11" s="73">
        <v>6.0233948E7</v>
      </c>
      <c r="C11" s="53">
        <v>6.078914E7</v>
      </c>
      <c r="D11" s="53">
        <v>6.0730582E7</v>
      </c>
      <c r="E11" s="53">
        <v>6.0627498E7</v>
      </c>
      <c r="F11" s="53">
        <v>6.0551416E7</v>
      </c>
      <c r="G11" s="53" t="s">
        <v>10</v>
      </c>
      <c r="H11" s="12">
        <f t="shared" ref="H11:L11" si="10">B11/1000000</f>
        <v>60.233948</v>
      </c>
      <c r="I11" s="12">
        <f t="shared" si="10"/>
        <v>60.78914</v>
      </c>
      <c r="J11" s="12">
        <f t="shared" si="10"/>
        <v>60.730582</v>
      </c>
      <c r="K11" s="12">
        <f t="shared" si="10"/>
        <v>60.627498</v>
      </c>
      <c r="L11" s="12">
        <f t="shared" si="10"/>
        <v>60.551416</v>
      </c>
    </row>
    <row r="12" ht="15.75" customHeight="1">
      <c r="A12" s="74" t="s">
        <v>19</v>
      </c>
      <c r="B12" s="73">
        <v>1.43506911E8</v>
      </c>
      <c r="C12" s="53">
        <v>1.43819666E8</v>
      </c>
      <c r="D12" s="53">
        <v>1.4409687E8</v>
      </c>
      <c r="E12" s="53">
        <v>1.44342396E8</v>
      </c>
      <c r="F12" s="53">
        <v>1.44495044E8</v>
      </c>
      <c r="G12" s="74" t="s">
        <v>19</v>
      </c>
      <c r="H12" s="12">
        <f t="shared" ref="H12:L12" si="11">B12/1000000</f>
        <v>143.506911</v>
      </c>
      <c r="I12" s="12">
        <f t="shared" si="11"/>
        <v>143.819666</v>
      </c>
      <c r="J12" s="12">
        <f t="shared" si="11"/>
        <v>144.09687</v>
      </c>
      <c r="K12" s="12">
        <f t="shared" si="11"/>
        <v>144.342396</v>
      </c>
      <c r="L12" s="12">
        <f t="shared" si="11"/>
        <v>144.495044</v>
      </c>
    </row>
    <row r="13" ht="15.75" customHeight="1">
      <c r="A13" s="53" t="s">
        <v>13</v>
      </c>
      <c r="B13" s="73">
        <v>3.515237E7</v>
      </c>
      <c r="C13" s="53">
        <v>3.5535348E7</v>
      </c>
      <c r="D13" s="53">
        <v>3.5832513E7</v>
      </c>
      <c r="E13" s="53">
        <v>3.6264604E7</v>
      </c>
      <c r="F13" s="53">
        <v>3.6708083E7</v>
      </c>
      <c r="G13" s="53" t="s">
        <v>13</v>
      </c>
      <c r="H13" s="12">
        <f t="shared" ref="H13:L13" si="12">B13/1000000</f>
        <v>35.15237</v>
      </c>
      <c r="I13" s="12">
        <f t="shared" si="12"/>
        <v>35.535348</v>
      </c>
      <c r="J13" s="12">
        <f t="shared" si="12"/>
        <v>35.832513</v>
      </c>
      <c r="K13" s="12">
        <f t="shared" si="12"/>
        <v>36.264604</v>
      </c>
      <c r="L13" s="12">
        <f t="shared" si="12"/>
        <v>36.708083</v>
      </c>
    </row>
    <row r="14" ht="15.75" customHeight="1">
      <c r="A14" s="74" t="s">
        <v>20</v>
      </c>
      <c r="B14" s="73">
        <v>5.0428893E7</v>
      </c>
      <c r="C14" s="53">
        <v>5.0746659E7</v>
      </c>
      <c r="D14" s="53">
        <v>5.1014947E7</v>
      </c>
      <c r="E14" s="53">
        <v>5.1245707E7</v>
      </c>
      <c r="F14" s="53">
        <v>5.1466201E7</v>
      </c>
      <c r="G14" s="74" t="s">
        <v>20</v>
      </c>
      <c r="H14" s="12">
        <f t="shared" ref="H14:L14" si="13">B14/1000000</f>
        <v>50.428893</v>
      </c>
      <c r="I14" s="12">
        <f t="shared" si="13"/>
        <v>50.746659</v>
      </c>
      <c r="J14" s="12">
        <f t="shared" si="13"/>
        <v>51.014947</v>
      </c>
      <c r="K14" s="12">
        <f t="shared" si="13"/>
        <v>51.245707</v>
      </c>
      <c r="L14" s="12">
        <f t="shared" si="13"/>
        <v>51.466201</v>
      </c>
    </row>
    <row r="15" ht="15.75" customHeight="1">
      <c r="A15" s="53" t="s">
        <v>15</v>
      </c>
      <c r="B15" s="73">
        <v>2.3145901E7</v>
      </c>
      <c r="C15" s="53">
        <v>2.3504138E7</v>
      </c>
      <c r="D15" s="53">
        <v>2.3850784E7</v>
      </c>
      <c r="E15" s="53">
        <v>2.4210809E7</v>
      </c>
      <c r="F15" s="53">
        <v>2.4598933E7</v>
      </c>
      <c r="G15" s="53" t="s">
        <v>15</v>
      </c>
      <c r="H15" s="12">
        <f t="shared" ref="H15:L15" si="14">B15/1000000</f>
        <v>23.145901</v>
      </c>
      <c r="I15" s="12">
        <f t="shared" si="14"/>
        <v>23.504138</v>
      </c>
      <c r="J15" s="12">
        <f t="shared" si="14"/>
        <v>23.850784</v>
      </c>
      <c r="K15" s="12">
        <f t="shared" si="14"/>
        <v>24.210809</v>
      </c>
      <c r="L15" s="12">
        <f t="shared" si="14"/>
        <v>24.598933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7" width="14.43"/>
  </cols>
  <sheetData>
    <row r="1" ht="15.75" customHeight="1">
      <c r="A1" s="70" t="s">
        <v>12</v>
      </c>
      <c r="B1" s="5">
        <v>2013.0</v>
      </c>
      <c r="C1" s="5">
        <v>2014.0</v>
      </c>
      <c r="D1" s="5">
        <v>2015.0</v>
      </c>
      <c r="E1" s="5">
        <v>2016.0</v>
      </c>
      <c r="F1" s="5">
        <v>2017.0</v>
      </c>
      <c r="G1" t="s">
        <v>119</v>
      </c>
      <c r="J1" s="23" t="s">
        <v>118</v>
      </c>
      <c r="K1" s="23">
        <v>2013.0</v>
      </c>
      <c r="L1" s="23">
        <v>2014.0</v>
      </c>
      <c r="M1" s="23">
        <v>2015.0</v>
      </c>
      <c r="N1" s="23">
        <v>2016.0</v>
      </c>
      <c r="O1" s="23">
        <v>2017.0</v>
      </c>
      <c r="P1" s="23" t="s">
        <v>120</v>
      </c>
      <c r="R1" s="47" t="s">
        <v>12</v>
      </c>
      <c r="S1">
        <v>2012.0</v>
      </c>
      <c r="T1">
        <v>2013.0</v>
      </c>
      <c r="U1">
        <v>2014.0</v>
      </c>
      <c r="V1">
        <v>2015.0</v>
      </c>
      <c r="W1">
        <v>2016.0</v>
      </c>
      <c r="X1">
        <v>2017.0</v>
      </c>
    </row>
    <row r="2" ht="15.75" customHeight="1">
      <c r="A2" s="17" t="s">
        <v>1</v>
      </c>
      <c r="B2" s="76">
        <f t="shared" ref="B2:F2" si="1">(T2-S2)/1000</f>
        <v>536.262</v>
      </c>
      <c r="C2" s="76">
        <f t="shared" si="1"/>
        <v>736.092</v>
      </c>
      <c r="D2" s="76">
        <f t="shared" si="1"/>
        <v>693.105</v>
      </c>
      <c r="E2" s="76">
        <f t="shared" si="1"/>
        <v>503.761</v>
      </c>
      <c r="F2" s="76">
        <f t="shared" si="1"/>
        <v>766.129</v>
      </c>
      <c r="G2" s="12">
        <f t="shared" ref="G2:G15" si="3">((F2-B2)/B2)*100</f>
        <v>42.86468182</v>
      </c>
      <c r="H2" s="12">
        <f t="shared" ref="H2:H15" si="4">POWER(F2/B2,0.25)*100</f>
        <v>109.3279537</v>
      </c>
      <c r="I2" s="12"/>
      <c r="J2" s="11" t="s">
        <v>8</v>
      </c>
      <c r="K2" s="11">
        <v>6.386106401</v>
      </c>
      <c r="L2" s="11">
        <v>7.410227605</v>
      </c>
      <c r="M2" s="11">
        <v>8.154425028</v>
      </c>
      <c r="N2" s="11">
        <v>7.112686097</v>
      </c>
      <c r="O2" s="11">
        <v>6.681182282</v>
      </c>
      <c r="P2" s="11">
        <v>7.148925483</v>
      </c>
      <c r="Q2" s="12"/>
      <c r="R2" s="11" t="s">
        <v>1</v>
      </c>
      <c r="S2" s="11">
        <v>1.6155255E7</v>
      </c>
      <c r="T2" s="11">
        <v>1.6691517E7</v>
      </c>
      <c r="U2" s="11">
        <v>1.7427609E7</v>
      </c>
      <c r="V2" s="11">
        <v>1.8120714E7</v>
      </c>
      <c r="W2" s="11">
        <v>1.8624475E7</v>
      </c>
      <c r="X2" s="11">
        <v>1.9390604E7</v>
      </c>
      <c r="Y2" s="12"/>
      <c r="Z2" s="12"/>
    </row>
    <row r="3" ht="15.75" customHeight="1">
      <c r="A3" s="17" t="s">
        <v>2</v>
      </c>
      <c r="B3" s="76">
        <f t="shared" ref="B3:F3" si="2">(T3-S3)/1000</f>
        <v>1046.677167</v>
      </c>
      <c r="C3" s="76">
        <f t="shared" si="2"/>
        <v>875.1476284</v>
      </c>
      <c r="D3" s="76">
        <f t="shared" si="2"/>
        <v>582.2941727</v>
      </c>
      <c r="E3" s="76">
        <f t="shared" si="2"/>
        <v>126.3262676</v>
      </c>
      <c r="F3" s="76">
        <f t="shared" si="2"/>
        <v>1046.707929</v>
      </c>
      <c r="G3" s="12">
        <f t="shared" si="3"/>
        <v>0.002939043012</v>
      </c>
      <c r="H3" s="12">
        <f t="shared" si="4"/>
        <v>100.0007348</v>
      </c>
      <c r="I3" s="12"/>
      <c r="J3" s="11" t="s">
        <v>2</v>
      </c>
      <c r="K3" s="11">
        <v>7.757635146</v>
      </c>
      <c r="L3" s="11">
        <v>7.297665959</v>
      </c>
      <c r="M3" s="11">
        <v>6.900204817</v>
      </c>
      <c r="N3" s="11">
        <v>6.7</v>
      </c>
      <c r="O3" s="11">
        <v>6.9</v>
      </c>
      <c r="P3" s="11">
        <v>7.111101184</v>
      </c>
      <c r="Q3" s="12"/>
      <c r="R3" s="11" t="s">
        <v>2</v>
      </c>
      <c r="S3" s="11">
        <v>8560547.31467928</v>
      </c>
      <c r="T3" s="11">
        <v>9607224.48153265</v>
      </c>
      <c r="U3" s="11">
        <v>1.04823721099619E7</v>
      </c>
      <c r="V3" s="11">
        <v>1.10646662826255E7</v>
      </c>
      <c r="W3" s="11">
        <v>1.11909925502295E7</v>
      </c>
      <c r="X3" s="11">
        <v>1.2237700479375E7</v>
      </c>
      <c r="Y3" s="12"/>
      <c r="Z3" s="12"/>
    </row>
    <row r="4" ht="15.75" customHeight="1">
      <c r="A4" s="17" t="s">
        <v>3</v>
      </c>
      <c r="B4" s="76">
        <f t="shared" ref="B4:F4" si="5">(T4-S4)/1000</f>
        <v>-1047.496065</v>
      </c>
      <c r="C4" s="76">
        <f t="shared" si="5"/>
        <v>-305.3035202</v>
      </c>
      <c r="D4" s="76">
        <f t="shared" si="5"/>
        <v>-455.4357832</v>
      </c>
      <c r="E4" s="76">
        <f t="shared" si="5"/>
        <v>554.2955891</v>
      </c>
      <c r="F4" s="76">
        <f t="shared" si="5"/>
        <v>-77.13639649</v>
      </c>
      <c r="G4" s="12">
        <f t="shared" si="3"/>
        <v>-92.63611587</v>
      </c>
      <c r="H4" s="12">
        <f t="shared" si="4"/>
        <v>52.09268426</v>
      </c>
      <c r="I4" s="12"/>
      <c r="J4" s="11" t="s">
        <v>14</v>
      </c>
      <c r="K4" s="11">
        <v>2.896204935</v>
      </c>
      <c r="L4" s="11">
        <v>3.341447761</v>
      </c>
      <c r="M4" s="11">
        <v>2.790236167</v>
      </c>
      <c r="N4" s="11">
        <v>2.929304795</v>
      </c>
      <c r="O4" s="11">
        <v>3.062768462</v>
      </c>
      <c r="P4" s="11">
        <v>3.003992424</v>
      </c>
      <c r="Q4" s="12"/>
      <c r="R4" s="11" t="s">
        <v>3</v>
      </c>
      <c r="S4" s="11">
        <v>6203213.12133412</v>
      </c>
      <c r="T4" s="11">
        <v>5155717.05627083</v>
      </c>
      <c r="U4" s="11">
        <v>4850413.53603784</v>
      </c>
      <c r="V4" s="11">
        <v>4394977.75287782</v>
      </c>
      <c r="W4" s="11">
        <v>4949273.3419938795</v>
      </c>
      <c r="X4" s="11">
        <v>4872136.94550759</v>
      </c>
      <c r="Y4" s="12"/>
      <c r="Z4" s="12"/>
    </row>
    <row r="5" ht="15.75" customHeight="1">
      <c r="A5" s="17" t="s">
        <v>4</v>
      </c>
      <c r="B5" s="76">
        <f t="shared" ref="B5:F5" si="6">(T5-S5)/1000</f>
        <v>208.5295941</v>
      </c>
      <c r="C5" s="76">
        <f t="shared" si="6"/>
        <v>138.0933901</v>
      </c>
      <c r="D5" s="76">
        <f t="shared" si="6"/>
        <v>-514.9957926</v>
      </c>
      <c r="E5" s="76">
        <f t="shared" si="6"/>
        <v>102.1851738</v>
      </c>
      <c r="F5" s="76">
        <f t="shared" si="6"/>
        <v>199.6428553</v>
      </c>
      <c r="G5" s="12">
        <f t="shared" si="3"/>
        <v>-4.261619981</v>
      </c>
      <c r="H5" s="12">
        <f t="shared" si="4"/>
        <v>98.91713261</v>
      </c>
      <c r="I5" s="12"/>
      <c r="J5" s="11" t="s">
        <v>15</v>
      </c>
      <c r="K5" s="11">
        <v>2.639482357</v>
      </c>
      <c r="L5" s="11">
        <v>2.558337523</v>
      </c>
      <c r="M5" s="11">
        <v>2.351136441</v>
      </c>
      <c r="N5" s="11">
        <v>2.827310511</v>
      </c>
      <c r="O5" s="11">
        <v>1.957575422</v>
      </c>
      <c r="P5" s="11">
        <v>2.466768451</v>
      </c>
      <c r="Q5" s="12"/>
      <c r="R5" s="11" t="s">
        <v>4</v>
      </c>
      <c r="S5" s="11">
        <v>3543983.90914801</v>
      </c>
      <c r="T5" s="11">
        <v>3752513.50327841</v>
      </c>
      <c r="U5" s="11">
        <v>3890606.89334669</v>
      </c>
      <c r="V5" s="11">
        <v>3375611.1007422204</v>
      </c>
      <c r="W5" s="11">
        <v>3477796.2744968</v>
      </c>
      <c r="X5" s="11">
        <v>3677439.1297766003</v>
      </c>
      <c r="Y5" s="12"/>
      <c r="Z5" s="12"/>
    </row>
    <row r="6" ht="15.75" customHeight="1">
      <c r="A6" s="69" t="s">
        <v>5</v>
      </c>
      <c r="B6" s="76">
        <f t="shared" ref="B6:F6" si="7">(T6-S6)/1000</f>
        <v>77.73351243</v>
      </c>
      <c r="C6" s="76">
        <f t="shared" si="7"/>
        <v>283.009101</v>
      </c>
      <c r="D6" s="76">
        <f t="shared" si="7"/>
        <v>-137.2574727</v>
      </c>
      <c r="E6" s="76">
        <f t="shared" si="7"/>
        <v>-234.7201311</v>
      </c>
      <c r="F6" s="76">
        <f t="shared" si="7"/>
        <v>-28.4162185</v>
      </c>
      <c r="G6" s="12">
        <f t="shared" si="3"/>
        <v>-136.555943</v>
      </c>
      <c r="H6" s="12" t="str">
        <f t="shared" si="4"/>
        <v>#NUM!</v>
      </c>
      <c r="I6" s="12"/>
      <c r="J6" s="11" t="s">
        <v>6</v>
      </c>
      <c r="K6" s="11">
        <v>2.699254723</v>
      </c>
      <c r="L6" s="11">
        <v>3.652481698</v>
      </c>
      <c r="M6" s="11">
        <v>4.10640887</v>
      </c>
      <c r="N6" s="11">
        <v>1.670642347</v>
      </c>
      <c r="O6" s="11">
        <v>-0.856610239</v>
      </c>
      <c r="P6" s="11">
        <v>2.25443548</v>
      </c>
      <c r="Q6" s="12"/>
      <c r="R6" s="15" t="s">
        <v>5</v>
      </c>
      <c r="S6" s="11">
        <v>2662085.16849893</v>
      </c>
      <c r="T6" s="11">
        <v>2739818.68093019</v>
      </c>
      <c r="U6" s="11">
        <v>3022827.78188139</v>
      </c>
      <c r="V6" s="11">
        <v>2885570.30916086</v>
      </c>
      <c r="W6" s="11">
        <v>2650850.1781021403</v>
      </c>
      <c r="X6" s="11">
        <v>2622433.95960416</v>
      </c>
      <c r="Y6" s="12"/>
      <c r="Z6" s="12"/>
    </row>
    <row r="7" ht="15.75" customHeight="1">
      <c r="A7" s="17" t="s">
        <v>6</v>
      </c>
      <c r="B7" s="76">
        <f t="shared" ref="B7:F7" si="8">(T7-S7)/1000</f>
        <v>10.67228405</v>
      </c>
      <c r="C7" s="76">
        <f t="shared" si="8"/>
        <v>9.70321992</v>
      </c>
      <c r="D7" s="76">
        <f t="shared" si="8"/>
        <v>-102.0804445</v>
      </c>
      <c r="E7" s="76">
        <f t="shared" si="8"/>
        <v>-9.33436144</v>
      </c>
      <c r="F7" s="76">
        <f t="shared" si="8"/>
        <v>41.80285856</v>
      </c>
      <c r="G7" s="12">
        <f t="shared" si="3"/>
        <v>291.6955204</v>
      </c>
      <c r="H7" s="12">
        <f t="shared" si="4"/>
        <v>140.6815521</v>
      </c>
      <c r="I7" s="12"/>
      <c r="J7" s="15" t="s">
        <v>5</v>
      </c>
      <c r="K7" s="11">
        <v>2.052388508</v>
      </c>
      <c r="L7" s="11">
        <v>3.054251012</v>
      </c>
      <c r="M7" s="11">
        <v>2.345939517</v>
      </c>
      <c r="N7" s="11">
        <v>1.93579095</v>
      </c>
      <c r="O7" s="11">
        <v>1.787150985</v>
      </c>
      <c r="P7" s="11">
        <v>2.235104194</v>
      </c>
      <c r="Q7" s="12"/>
      <c r="R7" s="77" t="s">
        <v>6</v>
      </c>
      <c r="S7" s="11">
        <v>735974.84336</v>
      </c>
      <c r="T7" s="11">
        <v>746647.127413333</v>
      </c>
      <c r="U7" s="11">
        <v>756350.347333334</v>
      </c>
      <c r="V7" s="11">
        <v>654269.90288</v>
      </c>
      <c r="W7" s="11">
        <v>644935.54144</v>
      </c>
      <c r="X7" s="11">
        <v>686738.4</v>
      </c>
      <c r="Y7" s="12"/>
      <c r="Z7" s="12"/>
    </row>
    <row r="8" ht="15.75" customHeight="1">
      <c r="A8" s="17" t="s">
        <v>7</v>
      </c>
      <c r="B8" s="76">
        <f t="shared" ref="B8:F8" si="9">(T8-S8)/1000</f>
        <v>127.2525006</v>
      </c>
      <c r="C8" s="76">
        <f t="shared" si="9"/>
        <v>41.08803493</v>
      </c>
      <c r="D8" s="76">
        <f t="shared" si="9"/>
        <v>-413.9578644</v>
      </c>
      <c r="E8" s="76">
        <f t="shared" si="9"/>
        <v>26.92640119</v>
      </c>
      <c r="F8" s="76">
        <f t="shared" si="9"/>
        <v>117.3670098</v>
      </c>
      <c r="G8" s="12">
        <f t="shared" si="3"/>
        <v>-7.768405954</v>
      </c>
      <c r="H8" s="12">
        <f t="shared" si="4"/>
        <v>97.99861291</v>
      </c>
      <c r="I8" s="12"/>
      <c r="J8" s="11" t="s">
        <v>1</v>
      </c>
      <c r="K8" s="11">
        <v>1.67733153</v>
      </c>
      <c r="L8" s="11">
        <v>2.569193594</v>
      </c>
      <c r="M8" s="11">
        <v>2.861587025</v>
      </c>
      <c r="N8" s="11">
        <v>1.485279193</v>
      </c>
      <c r="O8" s="11">
        <v>2.273338548</v>
      </c>
      <c r="P8" s="11">
        <v>2.173345978</v>
      </c>
      <c r="Q8" s="12"/>
      <c r="R8" s="11" t="s">
        <v>7</v>
      </c>
      <c r="S8" s="11">
        <v>2683825.22509263</v>
      </c>
      <c r="T8" s="11">
        <v>2811077.7257035896</v>
      </c>
      <c r="U8" s="11">
        <v>2852165.76063027</v>
      </c>
      <c r="V8" s="11">
        <v>2438207.89625184</v>
      </c>
      <c r="W8" s="11">
        <v>2465134.29743891</v>
      </c>
      <c r="X8" s="11">
        <v>2582501.30721642</v>
      </c>
      <c r="Y8" s="12"/>
      <c r="Z8" s="12"/>
    </row>
    <row r="9" ht="15.75" customHeight="1">
      <c r="A9" s="17" t="s">
        <v>8</v>
      </c>
      <c r="B9" s="76">
        <f t="shared" ref="B9:F9" si="10">(T9-S9)/1000</f>
        <v>29.08426226</v>
      </c>
      <c r="C9" s="76">
        <f t="shared" si="10"/>
        <v>182.4053249</v>
      </c>
      <c r="D9" s="76">
        <f t="shared" si="10"/>
        <v>63.2633627</v>
      </c>
      <c r="E9" s="76">
        <f t="shared" si="10"/>
        <v>171.8389015</v>
      </c>
      <c r="F9" s="76">
        <f t="shared" si="10"/>
        <v>326.588533</v>
      </c>
      <c r="G9" s="12">
        <f t="shared" si="3"/>
        <v>1022.904649</v>
      </c>
      <c r="H9" s="12">
        <f t="shared" si="4"/>
        <v>183.0567384</v>
      </c>
      <c r="I9" s="12"/>
      <c r="J9" s="11" t="s">
        <v>13</v>
      </c>
      <c r="K9" s="11">
        <v>2.475001859</v>
      </c>
      <c r="L9" s="11">
        <v>2.855739204</v>
      </c>
      <c r="M9" s="11">
        <v>1.000882494</v>
      </c>
      <c r="N9" s="11">
        <v>1.414102746</v>
      </c>
      <c r="O9" s="11">
        <v>3.047350681</v>
      </c>
      <c r="P9" s="11">
        <v>2.158615397</v>
      </c>
      <c r="Q9" s="12"/>
      <c r="R9" s="11" t="s">
        <v>8</v>
      </c>
      <c r="S9" s="11">
        <v>1827637.8591357</v>
      </c>
      <c r="T9" s="11">
        <v>1856722.12139453</v>
      </c>
      <c r="U9" s="11">
        <v>2039127.44629855</v>
      </c>
      <c r="V9" s="11">
        <v>2102390.80899669</v>
      </c>
      <c r="W9" s="11">
        <v>2274229.71053047</v>
      </c>
      <c r="X9" s="11">
        <v>2600818.2435596497</v>
      </c>
      <c r="Y9" s="12"/>
      <c r="Z9" s="12"/>
    </row>
    <row r="10" ht="15.75" customHeight="1">
      <c r="A10" s="17" t="s">
        <v>9</v>
      </c>
      <c r="B10" s="76">
        <f t="shared" ref="B10:F10" si="11">(T10-S10)/1000</f>
        <v>7.618245487</v>
      </c>
      <c r="C10" s="76">
        <f t="shared" si="11"/>
        <v>-16.81329474</v>
      </c>
      <c r="D10" s="76">
        <f t="shared" si="11"/>
        <v>-653.7792514</v>
      </c>
      <c r="E10" s="76">
        <f t="shared" si="11"/>
        <v>-8.225325332</v>
      </c>
      <c r="F10" s="76">
        <f t="shared" si="11"/>
        <v>261.5164538</v>
      </c>
      <c r="G10" s="12">
        <f t="shared" si="3"/>
        <v>3332.764857</v>
      </c>
      <c r="H10" s="12">
        <f t="shared" si="4"/>
        <v>242.0533033</v>
      </c>
      <c r="I10" s="12"/>
      <c r="J10" s="11" t="s">
        <v>4</v>
      </c>
      <c r="K10" s="11">
        <v>0.489584482</v>
      </c>
      <c r="L10" s="11">
        <v>1.92969041</v>
      </c>
      <c r="M10" s="11">
        <v>1.743205394</v>
      </c>
      <c r="N10" s="11">
        <v>1.943625428</v>
      </c>
      <c r="O10" s="11">
        <v>2.222824755</v>
      </c>
      <c r="P10" s="11">
        <v>1.665786094</v>
      </c>
      <c r="Q10" s="12"/>
      <c r="R10" s="11" t="s">
        <v>9</v>
      </c>
      <c r="S10" s="11">
        <v>2465188.6744150296</v>
      </c>
      <c r="T10" s="11">
        <v>2472806.91990167</v>
      </c>
      <c r="U10" s="11">
        <v>2455993.6251593702</v>
      </c>
      <c r="V10" s="11">
        <v>1802214.37374132</v>
      </c>
      <c r="W10" s="11">
        <v>1793989.0484092901</v>
      </c>
      <c r="X10" s="11">
        <v>2055505.50222473</v>
      </c>
      <c r="Y10" s="12"/>
      <c r="Z10" s="12"/>
    </row>
    <row r="11" ht="15.75" customHeight="1">
      <c r="A11" s="17" t="s">
        <v>10</v>
      </c>
      <c r="B11" s="76">
        <f t="shared" ref="B11:F11" si="12">(T11-S11)/1000</f>
        <v>57.6681636</v>
      </c>
      <c r="C11" s="76">
        <f t="shared" si="12"/>
        <v>21.24154758</v>
      </c>
      <c r="D11" s="76">
        <f t="shared" si="12"/>
        <v>-318.8643777</v>
      </c>
      <c r="E11" s="76">
        <f t="shared" si="12"/>
        <v>26.51511971</v>
      </c>
      <c r="F11" s="76">
        <f t="shared" si="12"/>
        <v>75.41432716</v>
      </c>
      <c r="G11" s="12">
        <f t="shared" si="3"/>
        <v>30.77289523</v>
      </c>
      <c r="H11" s="12">
        <f t="shared" si="4"/>
        <v>106.9373542</v>
      </c>
      <c r="I11" s="12"/>
      <c r="J11" s="11" t="s">
        <v>3</v>
      </c>
      <c r="K11" s="11">
        <v>2.000267841</v>
      </c>
      <c r="L11" s="11">
        <v>0.374719476</v>
      </c>
      <c r="M11" s="11">
        <v>1.353823114</v>
      </c>
      <c r="N11" s="11">
        <v>0.938193886</v>
      </c>
      <c r="O11" s="11">
        <v>1.712581131</v>
      </c>
      <c r="P11" s="11">
        <v>1.27591709</v>
      </c>
      <c r="Q11" s="12"/>
      <c r="R11" s="11" t="s">
        <v>10</v>
      </c>
      <c r="S11" s="11">
        <v>2072823.15705976</v>
      </c>
      <c r="T11" s="11">
        <v>2130491.32065868</v>
      </c>
      <c r="U11" s="11">
        <v>2151732.86824321</v>
      </c>
      <c r="V11" s="11">
        <v>1832868.49053411</v>
      </c>
      <c r="W11" s="11">
        <v>1859383.61024872</v>
      </c>
      <c r="X11" s="11">
        <v>1934797.9374113302</v>
      </c>
      <c r="Y11" s="12"/>
      <c r="Z11" s="12"/>
    </row>
    <row r="12" ht="15.75" customHeight="1">
      <c r="A12" s="69" t="s">
        <v>19</v>
      </c>
      <c r="B12" s="76">
        <f t="shared" ref="B12:F12" si="13">(T12-S12)/1000</f>
        <v>86.87106211</v>
      </c>
      <c r="C12" s="76">
        <f t="shared" si="13"/>
        <v>-233.4653739</v>
      </c>
      <c r="D12" s="76">
        <f t="shared" si="13"/>
        <v>-695.2619597</v>
      </c>
      <c r="E12" s="76">
        <f t="shared" si="13"/>
        <v>-83.67310332</v>
      </c>
      <c r="F12" s="76">
        <f t="shared" si="13"/>
        <v>292.7965438</v>
      </c>
      <c r="G12" s="12">
        <f t="shared" si="3"/>
        <v>237.0472706</v>
      </c>
      <c r="H12" s="12">
        <f t="shared" si="4"/>
        <v>135.4948235</v>
      </c>
      <c r="I12" s="12"/>
      <c r="J12" s="11" t="s">
        <v>7</v>
      </c>
      <c r="K12" s="11">
        <v>0.576241546</v>
      </c>
      <c r="L12" s="11">
        <v>0.947586472</v>
      </c>
      <c r="M12" s="11">
        <v>1.067461647</v>
      </c>
      <c r="N12" s="11">
        <v>1.187650381</v>
      </c>
      <c r="O12" s="11">
        <v>1.819400181</v>
      </c>
      <c r="P12" s="11">
        <v>1.119668045</v>
      </c>
      <c r="Q12" s="12"/>
      <c r="R12" s="11" t="s">
        <v>11</v>
      </c>
      <c r="S12" s="11">
        <v>2210256.9769447404</v>
      </c>
      <c r="T12" s="11">
        <v>2297128.03905816</v>
      </c>
      <c r="U12" s="11">
        <v>2063662.66517251</v>
      </c>
      <c r="V12" s="11">
        <v>1368400.7054907</v>
      </c>
      <c r="W12" s="11">
        <v>1284727.6021743</v>
      </c>
      <c r="X12" s="11">
        <v>1577524.1459628502</v>
      </c>
      <c r="Y12" s="12"/>
      <c r="Z12" s="12"/>
    </row>
    <row r="13" ht="15.75" customHeight="1">
      <c r="A13" s="17" t="s">
        <v>13</v>
      </c>
      <c r="B13" s="76">
        <f t="shared" ref="B13:F13" si="14">(T13-S13)/1000</f>
        <v>18.33924838</v>
      </c>
      <c r="C13" s="76">
        <f t="shared" si="14"/>
        <v>-43.35930997</v>
      </c>
      <c r="D13" s="76">
        <f t="shared" si="14"/>
        <v>-239.6453028</v>
      </c>
      <c r="E13" s="76">
        <f t="shared" si="14"/>
        <v>-23.85565609</v>
      </c>
      <c r="F13" s="76">
        <f t="shared" si="14"/>
        <v>117.2750583</v>
      </c>
      <c r="G13" s="12">
        <f t="shared" si="3"/>
        <v>539.4758164</v>
      </c>
      <c r="H13" s="12">
        <f t="shared" si="4"/>
        <v>159.0215679</v>
      </c>
      <c r="I13" s="12"/>
      <c r="J13" s="11" t="s">
        <v>10</v>
      </c>
      <c r="K13" s="11">
        <v>-1.728160802</v>
      </c>
      <c r="L13" s="11">
        <v>0.113673238</v>
      </c>
      <c r="M13" s="11">
        <v>0.951958872</v>
      </c>
      <c r="N13" s="11">
        <v>0.85826263</v>
      </c>
      <c r="O13" s="11">
        <v>1.502291372</v>
      </c>
      <c r="P13" s="11">
        <v>0.339605062</v>
      </c>
      <c r="Q13" s="12"/>
      <c r="R13" s="11" t="s">
        <v>13</v>
      </c>
      <c r="S13" s="11">
        <v>1824288.75744757</v>
      </c>
      <c r="T13" s="11">
        <v>1842628.00583018</v>
      </c>
      <c r="U13" s="11">
        <v>1799268.6958618</v>
      </c>
      <c r="V13" s="11">
        <v>1559623.3930386598</v>
      </c>
      <c r="W13" s="11">
        <v>1535767.73694618</v>
      </c>
      <c r="X13" s="11">
        <v>1653042.79525504</v>
      </c>
      <c r="Y13" s="12"/>
      <c r="Z13" s="12"/>
    </row>
    <row r="14" ht="15.75" customHeight="1">
      <c r="A14" s="69" t="s">
        <v>20</v>
      </c>
      <c r="B14" s="76">
        <f t="shared" ref="B14:F14" si="15">(T14-S14)/1000</f>
        <v>82.79769679</v>
      </c>
      <c r="C14" s="76">
        <f t="shared" si="15"/>
        <v>105.7289449</v>
      </c>
      <c r="D14" s="76">
        <f t="shared" si="15"/>
        <v>-28.56989909</v>
      </c>
      <c r="E14" s="76">
        <f t="shared" si="15"/>
        <v>32.0401314</v>
      </c>
      <c r="F14" s="76">
        <f t="shared" si="15"/>
        <v>115.9467646</v>
      </c>
      <c r="G14" s="12">
        <f t="shared" si="3"/>
        <v>40.03621977</v>
      </c>
      <c r="H14" s="12">
        <f t="shared" si="4"/>
        <v>108.7827653</v>
      </c>
      <c r="I14" s="12"/>
      <c r="J14" s="11" t="s">
        <v>11</v>
      </c>
      <c r="K14" s="11">
        <v>1.785354501</v>
      </c>
      <c r="L14" s="11">
        <v>0.738600773</v>
      </c>
      <c r="M14" s="11">
        <v>-2.828240813</v>
      </c>
      <c r="N14" s="11">
        <v>-0.224910984</v>
      </c>
      <c r="O14" s="11">
        <v>1.545630229</v>
      </c>
      <c r="P14" s="11">
        <v>0.203286741</v>
      </c>
      <c r="Q14" s="12"/>
      <c r="R14" s="11" t="s">
        <v>14</v>
      </c>
      <c r="S14" s="11">
        <v>1222807.28448531</v>
      </c>
      <c r="T14" s="11">
        <v>1305604.98127191</v>
      </c>
      <c r="U14" s="11">
        <v>1411333.92620124</v>
      </c>
      <c r="V14" s="11">
        <v>1382764.02711382</v>
      </c>
      <c r="W14" s="11">
        <v>1414804.15851526</v>
      </c>
      <c r="X14" s="11">
        <v>1530750.9231487</v>
      </c>
      <c r="Y14" s="12"/>
      <c r="Z14" s="12"/>
    </row>
    <row r="15" ht="15.75" customHeight="1">
      <c r="A15" s="17" t="s">
        <v>15</v>
      </c>
      <c r="B15" s="76">
        <f t="shared" ref="B15:F15" si="16">(T15-S15)/1000</f>
        <v>30.28550943</v>
      </c>
      <c r="C15" s="76">
        <f t="shared" si="16"/>
        <v>-108.741046</v>
      </c>
      <c r="D15" s="76">
        <f t="shared" si="16"/>
        <v>-115.9214465</v>
      </c>
      <c r="E15" s="76">
        <f t="shared" si="16"/>
        <v>-140.9950136</v>
      </c>
      <c r="F15" s="76">
        <f t="shared" si="16"/>
        <v>115.3820566</v>
      </c>
      <c r="G15" s="12">
        <f t="shared" si="3"/>
        <v>280.9810658</v>
      </c>
      <c r="H15" s="12">
        <f t="shared" si="4"/>
        <v>139.709471</v>
      </c>
      <c r="I15" s="12"/>
      <c r="J15" s="11" t="s">
        <v>9</v>
      </c>
      <c r="K15" s="11">
        <v>3.010305581</v>
      </c>
      <c r="L15" s="11">
        <v>0.508210254</v>
      </c>
      <c r="M15" s="11">
        <v>-3.549767247</v>
      </c>
      <c r="N15" s="11">
        <v>-3.468162856</v>
      </c>
      <c r="O15" s="11">
        <v>0.976085681</v>
      </c>
      <c r="P15" s="11">
        <v>-0.504665717</v>
      </c>
      <c r="Q15" s="12"/>
      <c r="R15" s="11" t="s">
        <v>15</v>
      </c>
      <c r="S15" s="11">
        <v>1543411.01257991</v>
      </c>
      <c r="T15" s="11">
        <v>1573696.5220067701</v>
      </c>
      <c r="U15" s="11">
        <v>1464955.47599376</v>
      </c>
      <c r="V15" s="11">
        <v>1349034.02945337</v>
      </c>
      <c r="W15" s="11">
        <v>1208039.01586839</v>
      </c>
      <c r="X15" s="11">
        <v>1323421.0724790702</v>
      </c>
      <c r="Y15" s="12"/>
      <c r="Z15" s="12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7" width="14.43"/>
  </cols>
  <sheetData>
    <row r="1" ht="15.75" customHeight="1">
      <c r="A1" s="4" t="s">
        <v>12</v>
      </c>
      <c r="B1" s="5">
        <v>2013.0</v>
      </c>
      <c r="C1" s="5">
        <v>2014.0</v>
      </c>
      <c r="D1" s="5">
        <v>2015.0</v>
      </c>
      <c r="E1" s="5">
        <v>2016.0</v>
      </c>
      <c r="F1" s="5">
        <v>2017.0</v>
      </c>
      <c r="G1" t="s">
        <v>17</v>
      </c>
      <c r="H1" s="9" t="s">
        <v>18</v>
      </c>
    </row>
    <row r="2" ht="15.75" customHeight="1">
      <c r="A2" t="s">
        <v>1</v>
      </c>
      <c r="B2" s="11">
        <v>639.7046515273039</v>
      </c>
      <c r="C2" s="11">
        <v>609.9143149731466</v>
      </c>
      <c r="D2" s="11">
        <v>596.105099548706</v>
      </c>
      <c r="E2" s="11">
        <v>600.1056374663717</v>
      </c>
      <c r="F2" s="11">
        <v>610.6530848656154</v>
      </c>
      <c r="G2" s="12">
        <f t="shared" ref="G2:G15" si="1">AVERAGE(B2:F2)</f>
        <v>611.2965577</v>
      </c>
      <c r="H2" s="9" t="s">
        <v>23</v>
      </c>
      <c r="I2" s="12">
        <f t="shared" ref="I2:I13" si="2">((F2-B2)/B2)*100</f>
        <v>-4.541403067</v>
      </c>
    </row>
    <row r="3" ht="15.75" customHeight="1">
      <c r="A3" t="s">
        <v>2</v>
      </c>
      <c r="B3" s="11">
        <v>179.87929441170422</v>
      </c>
      <c r="C3" s="11">
        <v>200.77319929723515</v>
      </c>
      <c r="D3" s="11">
        <v>214.0927093568507</v>
      </c>
      <c r="E3" s="11">
        <v>216.0540162871605</v>
      </c>
      <c r="F3" s="11">
        <v>233.5987310013959</v>
      </c>
      <c r="G3" s="12">
        <f t="shared" si="1"/>
        <v>208.8795901</v>
      </c>
      <c r="H3" s="9" t="s">
        <v>27</v>
      </c>
      <c r="I3" s="12">
        <f t="shared" si="2"/>
        <v>29.86415794</v>
      </c>
    </row>
    <row r="4" ht="15.75" customHeight="1">
      <c r="A4" t="s">
        <v>3</v>
      </c>
      <c r="B4" s="11">
        <v>49.02395336469852</v>
      </c>
      <c r="C4" s="11">
        <v>46.919718996326</v>
      </c>
      <c r="D4" s="11">
        <v>42.2204348508191</v>
      </c>
      <c r="E4" s="11">
        <v>46.629967434212304</v>
      </c>
      <c r="F4" s="11">
        <v>45.55253225715445</v>
      </c>
      <c r="G4" s="12">
        <f t="shared" si="1"/>
        <v>46.06932138</v>
      </c>
      <c r="H4" s="9" t="s">
        <v>29</v>
      </c>
      <c r="I4" s="12">
        <f t="shared" si="2"/>
        <v>-7.081071332</v>
      </c>
    </row>
    <row r="5" ht="15.75" customHeight="1">
      <c r="A5" t="s">
        <v>4</v>
      </c>
      <c r="B5" s="11">
        <v>45.930529473402885</v>
      </c>
      <c r="C5" s="11">
        <v>46.10267076454476</v>
      </c>
      <c r="D5" s="11">
        <v>39.81438828562593</v>
      </c>
      <c r="E5" s="11">
        <v>41.58909188102297</v>
      </c>
      <c r="F5" s="11">
        <v>44.869753940247215</v>
      </c>
      <c r="G5" s="12">
        <f t="shared" si="1"/>
        <v>43.66128687</v>
      </c>
      <c r="H5" s="9" t="s">
        <v>30</v>
      </c>
      <c r="I5" s="12">
        <f t="shared" si="2"/>
        <v>-2.309521674</v>
      </c>
    </row>
    <row r="6" ht="15.75" customHeight="1">
      <c r="A6" s="2" t="s">
        <v>5</v>
      </c>
      <c r="B6" s="11">
        <v>57.286439190453684</v>
      </c>
      <c r="C6" s="11">
        <v>59.61421822430727</v>
      </c>
      <c r="D6" s="11">
        <v>54.323032049764926</v>
      </c>
      <c r="E6" s="11">
        <v>48.7406963464247</v>
      </c>
      <c r="F6" s="11">
        <v>48.117382578749</v>
      </c>
      <c r="G6" s="12">
        <f t="shared" si="1"/>
        <v>53.61635368</v>
      </c>
      <c r="H6" s="9" t="s">
        <v>31</v>
      </c>
      <c r="I6" s="12">
        <f t="shared" si="2"/>
        <v>-16.00563195</v>
      </c>
    </row>
    <row r="7" ht="15.75" customHeight="1">
      <c r="A7" t="s">
        <v>6</v>
      </c>
      <c r="B7" s="11">
        <v>67.22807360286465</v>
      </c>
      <c r="C7" s="11">
        <v>81.03224401408312</v>
      </c>
      <c r="D7" s="11">
        <v>88.30173833169829</v>
      </c>
      <c r="E7" s="11">
        <v>63.89043231018731</v>
      </c>
      <c r="F7" s="11">
        <v>70.65625481446554</v>
      </c>
      <c r="G7" s="12">
        <f t="shared" si="1"/>
        <v>74.22174861</v>
      </c>
      <c r="H7" s="9" t="s">
        <v>23</v>
      </c>
      <c r="I7" s="12">
        <f t="shared" si="2"/>
        <v>5.09932983</v>
      </c>
    </row>
    <row r="8" ht="15.75" customHeight="1">
      <c r="A8" t="s">
        <v>7</v>
      </c>
      <c r="B8" s="11">
        <v>62.47412317247922</v>
      </c>
      <c r="C8" s="11">
        <v>63.677428157462636</v>
      </c>
      <c r="D8" s="11">
        <v>55.450308119364735</v>
      </c>
      <c r="E8" s="11">
        <v>57.36421440210099</v>
      </c>
      <c r="F8" s="11">
        <v>58.24130861542363</v>
      </c>
      <c r="G8" s="12">
        <f t="shared" si="1"/>
        <v>59.44147649</v>
      </c>
      <c r="H8" s="9" t="s">
        <v>27</v>
      </c>
      <c r="I8" s="12">
        <f t="shared" si="2"/>
        <v>-6.775308467</v>
      </c>
    </row>
    <row r="9" ht="15.75" customHeight="1">
      <c r="A9" t="s">
        <v>8</v>
      </c>
      <c r="B9" s="11">
        <v>45.75182913410307</v>
      </c>
      <c r="C9" s="11">
        <v>50.736711065668786</v>
      </c>
      <c r="D9" s="11">
        <v>50.56519735316586</v>
      </c>
      <c r="E9" s="11">
        <v>57.00290624922814</v>
      </c>
      <c r="F9" s="11">
        <v>64.83958332564501</v>
      </c>
      <c r="G9" s="12">
        <f t="shared" si="1"/>
        <v>53.77924543</v>
      </c>
      <c r="H9" s="9" t="s">
        <v>29</v>
      </c>
      <c r="I9" s="12">
        <f t="shared" si="2"/>
        <v>41.72019907</v>
      </c>
    </row>
    <row r="10" ht="15.75" customHeight="1">
      <c r="A10" t="s">
        <v>9</v>
      </c>
      <c r="B10" s="11">
        <v>32.87463478783582</v>
      </c>
      <c r="C10" s="11">
        <v>32.67071822004094</v>
      </c>
      <c r="D10" s="11">
        <v>24.589928480680843</v>
      </c>
      <c r="E10" s="11">
        <v>24.191920717789912</v>
      </c>
      <c r="F10" s="11">
        <v>28.98316250724105</v>
      </c>
      <c r="G10" s="12">
        <f t="shared" si="1"/>
        <v>28.66207294</v>
      </c>
      <c r="H10" s="9" t="s">
        <v>30</v>
      </c>
      <c r="I10" s="12">
        <f t="shared" si="2"/>
        <v>-11.83730954</v>
      </c>
    </row>
    <row r="11" ht="15.75" customHeight="1">
      <c r="A11" t="s">
        <v>10</v>
      </c>
      <c r="B11" s="11">
        <v>33.891905742146825</v>
      </c>
      <c r="C11" s="11">
        <v>31.572442041623006</v>
      </c>
      <c r="D11" s="11">
        <v>25.30297442518682</v>
      </c>
      <c r="E11" s="11">
        <v>28.219494911969715</v>
      </c>
      <c r="F11" s="11">
        <v>29.453673683217907</v>
      </c>
      <c r="G11" s="12">
        <f t="shared" si="1"/>
        <v>29.68809816</v>
      </c>
      <c r="H11" s="9" t="s">
        <v>31</v>
      </c>
      <c r="I11" s="12">
        <f t="shared" si="2"/>
        <v>-13.0952567</v>
      </c>
    </row>
    <row r="12" ht="15.75" customHeight="1">
      <c r="A12" s="2" t="s">
        <v>19</v>
      </c>
      <c r="B12" s="11">
        <v>90.60163602724899</v>
      </c>
      <c r="C12" s="11">
        <v>84.6965204167294</v>
      </c>
      <c r="D12" s="11">
        <v>66.38580487793416</v>
      </c>
      <c r="E12" s="11">
        <v>70.70826834553758</v>
      </c>
      <c r="F12" s="11">
        <v>67.24147860714822</v>
      </c>
      <c r="G12" s="12">
        <f t="shared" si="1"/>
        <v>75.92674165</v>
      </c>
      <c r="H12" s="9" t="s">
        <v>23</v>
      </c>
      <c r="I12" s="12">
        <f t="shared" si="2"/>
        <v>-25.78337262</v>
      </c>
    </row>
    <row r="13" ht="15.75" customHeight="1">
      <c r="A13" t="s">
        <v>13</v>
      </c>
      <c r="B13" s="11">
        <v>18.515802640993442</v>
      </c>
      <c r="C13" s="11">
        <v>17.917227377849525</v>
      </c>
      <c r="D13" s="11">
        <v>18.027834771094696</v>
      </c>
      <c r="E13" s="11">
        <v>18.212173136444168</v>
      </c>
      <c r="F13" s="11">
        <v>20.728496058615583</v>
      </c>
      <c r="G13" s="12">
        <f t="shared" si="1"/>
        <v>18.6803068</v>
      </c>
      <c r="H13" s="9" t="s">
        <v>27</v>
      </c>
      <c r="I13" s="12">
        <f t="shared" si="2"/>
        <v>11.95029705</v>
      </c>
    </row>
    <row r="14" ht="15.75" customHeight="1">
      <c r="A14" s="2" t="s">
        <v>20</v>
      </c>
      <c r="B14" s="11">
        <v>37.55230014260736</v>
      </c>
      <c r="D14" s="11">
        <v>36.5707693225744</v>
      </c>
      <c r="E14" s="11">
        <v>37.044086167470724</v>
      </c>
      <c r="F14" s="11">
        <v>39.109118585888794</v>
      </c>
      <c r="G14" s="12">
        <f t="shared" si="1"/>
        <v>37.56906855</v>
      </c>
      <c r="I14" s="12" t="str">
        <f>((F14-#REF!)/#REF!)*100</f>
        <v>#REF!</v>
      </c>
    </row>
    <row r="15" ht="15.75" customHeight="1">
      <c r="A15" t="s">
        <v>15</v>
      </c>
      <c r="B15" s="11">
        <v>25.95864464599615</v>
      </c>
      <c r="C15" s="11">
        <v>26.095177987873498</v>
      </c>
      <c r="D15" s="11">
        <v>26.420173862026203</v>
      </c>
      <c r="E15" s="11">
        <v>25.282438795132116</v>
      </c>
      <c r="F15" s="11">
        <v>26.3267178823122</v>
      </c>
      <c r="G15" s="12">
        <f t="shared" si="1"/>
        <v>26.01663063</v>
      </c>
      <c r="I15" s="12">
        <f>((F15-B15)/B15)*100</f>
        <v>1.417921626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idden="1">
      <c r="A1" s="2" t="s">
        <v>121</v>
      </c>
      <c r="B1">
        <v>2013.0</v>
      </c>
      <c r="C1">
        <v>2014.0</v>
      </c>
      <c r="D1">
        <v>2015.0</v>
      </c>
      <c r="E1">
        <v>2016.0</v>
      </c>
      <c r="F1">
        <v>2017.0</v>
      </c>
    </row>
    <row r="2" hidden="1">
      <c r="A2" s="17" t="s">
        <v>1</v>
      </c>
      <c r="B2" s="12">
        <v>316.234505</v>
      </c>
      <c r="C2" s="12">
        <v>318.622525</v>
      </c>
      <c r="D2" s="12">
        <v>321.039839</v>
      </c>
      <c r="E2" s="12">
        <v>323.405935</v>
      </c>
      <c r="F2" s="12">
        <v>325.719178</v>
      </c>
    </row>
    <row r="3" hidden="1">
      <c r="A3" s="17" t="s">
        <v>2</v>
      </c>
      <c r="B3" s="12">
        <v>1357.38</v>
      </c>
      <c r="C3" s="12">
        <v>1364.27</v>
      </c>
      <c r="D3" s="12">
        <v>1371.22</v>
      </c>
      <c r="E3" s="12">
        <v>1378.665</v>
      </c>
      <c r="F3" s="12">
        <v>1386.395</v>
      </c>
    </row>
    <row r="4" hidden="1">
      <c r="A4" s="17" t="s">
        <v>3</v>
      </c>
      <c r="B4" s="12">
        <v>127.445</v>
      </c>
      <c r="C4" s="12">
        <v>127.276</v>
      </c>
      <c r="D4" s="12">
        <v>127.141</v>
      </c>
      <c r="E4" s="12">
        <v>126.994511</v>
      </c>
      <c r="F4" s="12">
        <v>126.785797</v>
      </c>
    </row>
    <row r="5" hidden="1">
      <c r="A5" s="17" t="s">
        <v>4</v>
      </c>
      <c r="B5" s="12">
        <v>80.645605</v>
      </c>
      <c r="C5" s="12">
        <v>80.9825</v>
      </c>
      <c r="D5" s="12">
        <v>81.686611</v>
      </c>
      <c r="E5" s="12">
        <v>82.348669</v>
      </c>
      <c r="F5" s="12">
        <v>82.695</v>
      </c>
    </row>
    <row r="6" hidden="1">
      <c r="A6" s="69" t="s">
        <v>5</v>
      </c>
      <c r="B6" s="12">
        <v>64.128226</v>
      </c>
      <c r="C6" s="12">
        <v>64.61316</v>
      </c>
      <c r="D6" s="12">
        <v>65.128861</v>
      </c>
      <c r="E6" s="12">
        <v>65.595565</v>
      </c>
      <c r="F6" s="12">
        <v>66.022273</v>
      </c>
    </row>
    <row r="7" hidden="1">
      <c r="A7" s="17" t="s">
        <v>6</v>
      </c>
      <c r="B7" s="12">
        <v>29.944476</v>
      </c>
      <c r="C7" s="12">
        <v>30.776722</v>
      </c>
      <c r="D7" s="12">
        <v>31.557144</v>
      </c>
      <c r="E7" s="12">
        <v>32.275687</v>
      </c>
      <c r="F7" s="12">
        <v>32.938213</v>
      </c>
    </row>
    <row r="8" hidden="1">
      <c r="A8" s="17" t="s">
        <v>7</v>
      </c>
      <c r="B8" s="12">
        <v>65.99866</v>
      </c>
      <c r="C8" s="12">
        <v>66.316092</v>
      </c>
      <c r="D8" s="12">
        <v>66.593366</v>
      </c>
      <c r="E8" s="12">
        <v>66.859768</v>
      </c>
      <c r="F8" s="12">
        <v>67.118648</v>
      </c>
    </row>
    <row r="9" hidden="1">
      <c r="A9" s="17" t="s">
        <v>8</v>
      </c>
      <c r="B9" s="12">
        <v>1278.562207</v>
      </c>
      <c r="C9" s="12">
        <v>1293.859294</v>
      </c>
      <c r="D9" s="12">
        <v>1309.05398</v>
      </c>
      <c r="E9" s="12">
        <v>1324.171354</v>
      </c>
      <c r="F9" s="12">
        <v>1339.180127</v>
      </c>
    </row>
    <row r="10" hidden="1">
      <c r="A10" s="17" t="s">
        <v>9</v>
      </c>
      <c r="B10" s="12">
        <v>202.408632</v>
      </c>
      <c r="C10" s="12">
        <v>204.213133</v>
      </c>
      <c r="D10" s="12">
        <v>205.962108</v>
      </c>
      <c r="E10" s="12">
        <v>207.652865</v>
      </c>
      <c r="F10" s="12">
        <v>209.288278</v>
      </c>
    </row>
    <row r="11" hidden="1">
      <c r="A11" s="17" t="s">
        <v>10</v>
      </c>
      <c r="B11" s="12">
        <v>60.233948</v>
      </c>
      <c r="C11" s="12">
        <v>60.78914</v>
      </c>
      <c r="D11" s="12">
        <v>60.730582</v>
      </c>
      <c r="E11" s="12">
        <v>60.627498</v>
      </c>
      <c r="F11" s="12">
        <v>60.551416</v>
      </c>
    </row>
    <row r="12" hidden="1">
      <c r="A12" s="69" t="s">
        <v>19</v>
      </c>
      <c r="B12" s="12">
        <v>143.506911</v>
      </c>
      <c r="C12" s="12">
        <v>143.819666</v>
      </c>
      <c r="D12" s="12">
        <v>144.09687</v>
      </c>
      <c r="E12" s="12">
        <v>144.342396</v>
      </c>
      <c r="F12" s="12">
        <v>144.495044</v>
      </c>
    </row>
    <row r="13" hidden="1">
      <c r="A13" s="17" t="s">
        <v>13</v>
      </c>
      <c r="B13" s="12">
        <v>35.15237</v>
      </c>
      <c r="C13" s="12">
        <v>35.535348</v>
      </c>
      <c r="D13" s="12">
        <v>35.832513</v>
      </c>
      <c r="E13" s="12">
        <v>36.264604</v>
      </c>
      <c r="F13" s="12">
        <v>36.708083</v>
      </c>
    </row>
    <row r="14" hidden="1">
      <c r="A14" s="69" t="s">
        <v>20</v>
      </c>
      <c r="B14" s="12">
        <v>50.428893</v>
      </c>
      <c r="C14" s="12">
        <v>50.746659</v>
      </c>
      <c r="D14" s="12">
        <v>51.014947</v>
      </c>
      <c r="E14" s="12">
        <v>51.245707</v>
      </c>
      <c r="F14" s="12">
        <v>51.466201</v>
      </c>
    </row>
    <row r="15" hidden="1">
      <c r="A15" s="53" t="s">
        <v>15</v>
      </c>
      <c r="B15" s="12">
        <v>23.145901</v>
      </c>
      <c r="C15" s="12">
        <v>23.504138</v>
      </c>
      <c r="D15" s="12">
        <v>23.850784</v>
      </c>
      <c r="E15" s="12">
        <v>24.210809</v>
      </c>
      <c r="F15" s="12">
        <v>24.598933</v>
      </c>
    </row>
    <row r="16" hidden="1"/>
    <row r="17" hidden="1"/>
    <row r="18" hidden="1">
      <c r="A18" s="2" t="s">
        <v>121</v>
      </c>
      <c r="B18" s="17" t="s">
        <v>1</v>
      </c>
      <c r="C18" s="17" t="s">
        <v>2</v>
      </c>
      <c r="D18" s="17" t="s">
        <v>3</v>
      </c>
      <c r="E18" s="17" t="s">
        <v>4</v>
      </c>
      <c r="F18" s="69" t="s">
        <v>5</v>
      </c>
      <c r="G18" s="17" t="s">
        <v>6</v>
      </c>
      <c r="H18" s="17" t="s">
        <v>7</v>
      </c>
      <c r="I18" s="17" t="s">
        <v>8</v>
      </c>
      <c r="J18" s="17" t="s">
        <v>9</v>
      </c>
      <c r="K18" s="17" t="s">
        <v>10</v>
      </c>
      <c r="L18" s="69" t="s">
        <v>19</v>
      </c>
      <c r="M18" s="17" t="s">
        <v>13</v>
      </c>
      <c r="N18" s="69" t="s">
        <v>20</v>
      </c>
      <c r="O18" s="53" t="s">
        <v>15</v>
      </c>
    </row>
    <row r="19" hidden="1">
      <c r="A19" s="10" t="s">
        <v>21</v>
      </c>
      <c r="B19" s="12">
        <v>316.234505</v>
      </c>
      <c r="C19" s="12">
        <v>1357.38</v>
      </c>
      <c r="D19" s="12">
        <v>127.445</v>
      </c>
      <c r="E19" s="12">
        <v>80.645605</v>
      </c>
      <c r="F19" s="12">
        <v>64.128226</v>
      </c>
      <c r="G19" s="12">
        <v>29.944476</v>
      </c>
      <c r="H19" s="12">
        <v>65.99866</v>
      </c>
      <c r="I19" s="12">
        <v>1278.562207</v>
      </c>
      <c r="J19" s="12">
        <v>202.408632</v>
      </c>
      <c r="K19" s="12">
        <v>60.233948</v>
      </c>
      <c r="L19" s="12">
        <v>143.506911</v>
      </c>
      <c r="M19" s="12">
        <v>35.15237</v>
      </c>
      <c r="N19" s="12">
        <v>50.428893</v>
      </c>
      <c r="O19" s="12">
        <v>23.145901</v>
      </c>
    </row>
    <row r="20" hidden="1">
      <c r="A20" s="10" t="s">
        <v>22</v>
      </c>
      <c r="B20" s="12">
        <v>318.622525</v>
      </c>
      <c r="C20" s="12">
        <v>1364.27</v>
      </c>
      <c r="D20" s="12">
        <v>127.276</v>
      </c>
      <c r="E20" s="12">
        <v>80.9825</v>
      </c>
      <c r="F20" s="12">
        <v>64.61316</v>
      </c>
      <c r="G20" s="12">
        <v>30.776722</v>
      </c>
      <c r="H20" s="12">
        <v>66.316092</v>
      </c>
      <c r="I20" s="12">
        <v>1293.859294</v>
      </c>
      <c r="J20" s="12">
        <v>204.213133</v>
      </c>
      <c r="K20" s="12">
        <v>60.78914</v>
      </c>
      <c r="L20" s="12">
        <v>143.819666</v>
      </c>
      <c r="M20" s="12">
        <v>35.535348</v>
      </c>
      <c r="N20" s="12">
        <v>50.746659</v>
      </c>
      <c r="O20" s="12">
        <v>23.504138</v>
      </c>
    </row>
    <row r="21" hidden="1">
      <c r="A21" s="10" t="s">
        <v>24</v>
      </c>
      <c r="B21" s="12">
        <v>321.039839</v>
      </c>
      <c r="C21" s="12">
        <v>1371.22</v>
      </c>
      <c r="D21" s="12">
        <v>127.141</v>
      </c>
      <c r="E21" s="12">
        <v>81.686611</v>
      </c>
      <c r="F21" s="12">
        <v>65.128861</v>
      </c>
      <c r="G21" s="12">
        <v>31.557144</v>
      </c>
      <c r="H21" s="12">
        <v>66.593366</v>
      </c>
      <c r="I21" s="12">
        <v>1309.05398</v>
      </c>
      <c r="J21" s="12">
        <v>205.962108</v>
      </c>
      <c r="K21" s="12">
        <v>60.730582</v>
      </c>
      <c r="L21" s="12">
        <v>144.09687</v>
      </c>
      <c r="M21" s="12">
        <v>35.832513</v>
      </c>
      <c r="N21" s="12">
        <v>51.014947</v>
      </c>
      <c r="O21" s="12">
        <v>23.850784</v>
      </c>
    </row>
    <row r="22" hidden="1">
      <c r="A22" s="10" t="s">
        <v>26</v>
      </c>
      <c r="B22" s="12">
        <v>323.405935</v>
      </c>
      <c r="C22" s="12">
        <v>1378.665</v>
      </c>
      <c r="D22" s="12">
        <v>126.994511</v>
      </c>
      <c r="E22" s="12">
        <v>82.348669</v>
      </c>
      <c r="F22" s="12">
        <v>65.595565</v>
      </c>
      <c r="G22" s="12">
        <v>32.275687</v>
      </c>
      <c r="H22" s="12">
        <v>66.859768</v>
      </c>
      <c r="I22" s="12">
        <v>1324.171354</v>
      </c>
      <c r="J22" s="12">
        <v>207.652865</v>
      </c>
      <c r="K22" s="12">
        <v>60.627498</v>
      </c>
      <c r="L22" s="12">
        <v>144.342396</v>
      </c>
      <c r="M22" s="12">
        <v>36.264604</v>
      </c>
      <c r="N22" s="12">
        <v>51.245707</v>
      </c>
      <c r="O22" s="12">
        <v>24.210809</v>
      </c>
    </row>
    <row r="23" hidden="1">
      <c r="A23" s="10" t="s">
        <v>28</v>
      </c>
      <c r="B23" s="12">
        <v>325.719178</v>
      </c>
      <c r="C23" s="12">
        <v>1386.395</v>
      </c>
      <c r="D23" s="12">
        <v>126.785797</v>
      </c>
      <c r="E23" s="12">
        <v>82.695</v>
      </c>
      <c r="F23" s="12">
        <v>66.022273</v>
      </c>
      <c r="G23" s="12">
        <v>32.938213</v>
      </c>
      <c r="H23" s="12">
        <v>67.118648</v>
      </c>
      <c r="I23" s="12">
        <v>1339.180127</v>
      </c>
      <c r="J23" s="12">
        <v>209.288278</v>
      </c>
      <c r="K23" s="12">
        <v>60.551416</v>
      </c>
      <c r="L23" s="12">
        <v>144.495044</v>
      </c>
      <c r="M23" s="12">
        <v>36.708083</v>
      </c>
      <c r="N23" s="12">
        <v>51.466201</v>
      </c>
      <c r="O23" s="12">
        <v>24.598933</v>
      </c>
    </row>
    <row r="24">
      <c r="A24" s="81" t="s">
        <v>0</v>
      </c>
      <c r="B24" s="53" t="s">
        <v>1</v>
      </c>
      <c r="C24" s="53" t="s">
        <v>2</v>
      </c>
      <c r="D24" s="53" t="s">
        <v>3</v>
      </c>
      <c r="E24" s="53" t="s">
        <v>4</v>
      </c>
      <c r="F24" s="74" t="s">
        <v>5</v>
      </c>
      <c r="G24" s="53" t="s">
        <v>6</v>
      </c>
      <c r="H24" s="53" t="s">
        <v>7</v>
      </c>
      <c r="I24" s="53" t="s">
        <v>8</v>
      </c>
      <c r="J24" s="53" t="s">
        <v>9</v>
      </c>
      <c r="K24" s="53" t="s">
        <v>10</v>
      </c>
      <c r="L24" s="74" t="s">
        <v>19</v>
      </c>
      <c r="M24" s="53" t="s">
        <v>13</v>
      </c>
      <c r="N24" s="74" t="s">
        <v>20</v>
      </c>
      <c r="O24" s="53" t="s">
        <v>15</v>
      </c>
      <c r="P24" s="2" t="s">
        <v>122</v>
      </c>
      <c r="Q24" s="53" t="s">
        <v>1</v>
      </c>
      <c r="R24" s="53" t="s">
        <v>2</v>
      </c>
      <c r="S24" s="53" t="s">
        <v>3</v>
      </c>
      <c r="T24" s="53" t="s">
        <v>4</v>
      </c>
      <c r="U24" s="74" t="s">
        <v>5</v>
      </c>
      <c r="V24" s="53" t="s">
        <v>6</v>
      </c>
      <c r="W24" s="53" t="s">
        <v>7</v>
      </c>
      <c r="X24" s="53" t="s">
        <v>8</v>
      </c>
      <c r="Y24" s="53" t="s">
        <v>9</v>
      </c>
      <c r="Z24" s="53" t="s">
        <v>10</v>
      </c>
      <c r="AA24" s="74" t="s">
        <v>19</v>
      </c>
      <c r="AB24" s="53" t="s">
        <v>13</v>
      </c>
      <c r="AC24" s="74" t="s">
        <v>20</v>
      </c>
      <c r="AD24" s="53" t="s">
        <v>15</v>
      </c>
      <c r="AE24" s="23"/>
    </row>
    <row r="25">
      <c r="A25" s="84" t="s">
        <v>21</v>
      </c>
      <c r="B25" s="50">
        <v>16691.52</v>
      </c>
      <c r="C25" s="56">
        <v>9607.22</v>
      </c>
      <c r="D25" s="56">
        <v>5155.72</v>
      </c>
      <c r="E25" s="56">
        <v>3752.51</v>
      </c>
      <c r="F25" s="56">
        <v>2739.82</v>
      </c>
      <c r="G25" s="62">
        <v>746.65</v>
      </c>
      <c r="H25" s="56">
        <v>2811.08</v>
      </c>
      <c r="I25" s="56">
        <v>1856.72</v>
      </c>
      <c r="J25" s="56">
        <v>2472.81</v>
      </c>
      <c r="K25" s="56">
        <v>2130.49</v>
      </c>
      <c r="L25" s="56">
        <v>2297.13</v>
      </c>
      <c r="M25" s="56">
        <v>1842.63</v>
      </c>
      <c r="N25" s="56">
        <v>1305.6</v>
      </c>
      <c r="O25" s="56">
        <v>1573.7</v>
      </c>
      <c r="Q25" s="12">
        <v>17183.521</v>
      </c>
      <c r="R25" s="12">
        <v>9400.08963651344</v>
      </c>
      <c r="S25" s="12">
        <v>5275.16089430344</v>
      </c>
      <c r="T25" s="12">
        <v>3528.8887980907202</v>
      </c>
      <c r="U25" s="12">
        <v>2795.10894148048</v>
      </c>
      <c r="V25" s="12">
        <v>588.903990213333</v>
      </c>
      <c r="W25" s="12">
        <v>2840.16055510796</v>
      </c>
      <c r="X25" s="12">
        <v>1893.19052634049</v>
      </c>
      <c r="Y25" s="12">
        <v>2529.71847316915</v>
      </c>
      <c r="Z25" s="12">
        <v>2082.37227640682</v>
      </c>
      <c r="AA25" s="12">
        <v>2173.25384535652</v>
      </c>
      <c r="AB25" s="12">
        <v>1873.07576698668</v>
      </c>
      <c r="AC25" s="12">
        <v>1240.5935993776</v>
      </c>
      <c r="AD25" s="12">
        <v>1594.1243459526</v>
      </c>
      <c r="AE25" s="2" t="s">
        <v>135</v>
      </c>
    </row>
    <row r="26">
      <c r="A26" s="85" t="s">
        <v>22</v>
      </c>
      <c r="B26" s="50">
        <v>17427.61</v>
      </c>
      <c r="C26" s="56">
        <v>10482.37</v>
      </c>
      <c r="D26" s="56">
        <v>4850.41</v>
      </c>
      <c r="E26" s="56">
        <v>3890.61</v>
      </c>
      <c r="F26" s="56">
        <v>3022.83</v>
      </c>
      <c r="G26" s="62">
        <v>756.35</v>
      </c>
      <c r="H26" s="56">
        <v>2852.17</v>
      </c>
      <c r="I26" s="56">
        <v>2039.13</v>
      </c>
      <c r="J26" s="56">
        <v>2455.99</v>
      </c>
      <c r="K26" s="56">
        <v>2151.73</v>
      </c>
      <c r="L26" s="56">
        <v>2063.66</v>
      </c>
      <c r="M26" s="56">
        <v>1799.27</v>
      </c>
      <c r="N26" s="56">
        <v>1411.33</v>
      </c>
      <c r="O26" s="56">
        <v>1464.96</v>
      </c>
      <c r="Q26" s="12">
        <v>17937.118</v>
      </c>
      <c r="R26" s="12">
        <v>10271.675446821</v>
      </c>
      <c r="S26" s="12">
        <v>4969.98431504518</v>
      </c>
      <c r="T26" s="12">
        <v>3621.26269639361</v>
      </c>
      <c r="U26" s="12">
        <v>3083.43203477785</v>
      </c>
      <c r="V26" s="12">
        <v>657.191968106667</v>
      </c>
      <c r="W26" s="12">
        <v>2884.83525226761</v>
      </c>
      <c r="X26" s="12">
        <v>2096.96483967578</v>
      </c>
      <c r="Y26" s="12">
        <v>2521.36039099023</v>
      </c>
      <c r="Z26" s="12">
        <v>2090.3382643803798</v>
      </c>
      <c r="AA26" s="12">
        <v>1931.4428503681797</v>
      </c>
      <c r="AB26" s="12">
        <v>1817.4441864514</v>
      </c>
      <c r="AC26" s="12">
        <v>1337.1846321344499</v>
      </c>
      <c r="AD26" s="12">
        <v>1471.23014780134</v>
      </c>
    </row>
    <row r="27">
      <c r="A27" s="85" t="s">
        <v>24</v>
      </c>
      <c r="B27" s="50">
        <v>18120.71</v>
      </c>
      <c r="C27" s="56">
        <v>11064.67</v>
      </c>
      <c r="D27" s="56">
        <v>4394.98</v>
      </c>
      <c r="E27" s="56">
        <v>3375.61</v>
      </c>
      <c r="F27" s="56">
        <v>2885.57</v>
      </c>
      <c r="G27" s="62">
        <v>654.27</v>
      </c>
      <c r="H27" s="56">
        <v>2438.21</v>
      </c>
      <c r="I27" s="56">
        <v>2102.39</v>
      </c>
      <c r="J27" s="56">
        <v>1802.21</v>
      </c>
      <c r="K27" s="56">
        <v>1832.87</v>
      </c>
      <c r="L27" s="56">
        <v>1368.4</v>
      </c>
      <c r="M27" s="56">
        <v>1559.62</v>
      </c>
      <c r="N27" s="56">
        <v>1382.76</v>
      </c>
      <c r="O27" s="56">
        <v>1349.03</v>
      </c>
      <c r="Q27" s="12">
        <v>18644.756</v>
      </c>
      <c r="R27" s="12">
        <v>10840.6620762746</v>
      </c>
      <c r="S27" s="12">
        <v>4413.37271278945</v>
      </c>
      <c r="T27" s="12">
        <v>3105.7684991036604</v>
      </c>
      <c r="U27" s="12">
        <v>2935.02447398505</v>
      </c>
      <c r="V27" s="12">
        <v>689.526098666667</v>
      </c>
      <c r="W27" s="12">
        <v>2452.01910484598</v>
      </c>
      <c r="X27" s="12">
        <v>2122.3932743472</v>
      </c>
      <c r="Y27" s="12">
        <v>1822.99828669332</v>
      </c>
      <c r="Z27" s="12">
        <v>1779.1663680466202</v>
      </c>
      <c r="AA27" s="12">
        <v>1258.44099793724</v>
      </c>
      <c r="AB27" s="12">
        <v>1597.3476361674498</v>
      </c>
      <c r="AC27" s="12">
        <v>1289.2286883126399</v>
      </c>
      <c r="AD27" s="12">
        <v>1369.5590315334098</v>
      </c>
    </row>
    <row r="28">
      <c r="A28" s="85" t="s">
        <v>26</v>
      </c>
      <c r="B28" s="50">
        <v>18624.48</v>
      </c>
      <c r="C28" s="56">
        <v>11190.99</v>
      </c>
      <c r="D28" s="56">
        <v>4949.27</v>
      </c>
      <c r="E28" s="56">
        <v>3477.8</v>
      </c>
      <c r="F28" s="56">
        <v>2650.85</v>
      </c>
      <c r="G28" s="62">
        <v>644.94</v>
      </c>
      <c r="H28" s="56">
        <v>2465.13</v>
      </c>
      <c r="I28" s="56">
        <v>2274.23</v>
      </c>
      <c r="J28" s="56">
        <v>1793.99</v>
      </c>
      <c r="K28" s="56">
        <v>1859.38</v>
      </c>
      <c r="L28" s="56">
        <v>1284.73</v>
      </c>
      <c r="M28" s="56">
        <v>1535.77</v>
      </c>
      <c r="N28" s="56">
        <v>1414.8</v>
      </c>
      <c r="O28" s="56">
        <v>1208.04</v>
      </c>
      <c r="Q28" s="12">
        <v>19145.715</v>
      </c>
      <c r="R28" s="12">
        <v>10972.197546885402</v>
      </c>
      <c r="S28" s="12">
        <v>4901.18013004946</v>
      </c>
      <c r="T28" s="12">
        <v>3200.57363983192</v>
      </c>
      <c r="U28" s="12">
        <v>2693.8862526602898</v>
      </c>
      <c r="V28" s="12">
        <v>642.18579768</v>
      </c>
      <c r="W28" s="12">
        <v>2485.2983369064104</v>
      </c>
      <c r="X28" s="12">
        <v>2280.80828734494</v>
      </c>
      <c r="Y28" s="12">
        <v>1786.5448019203202</v>
      </c>
      <c r="Z28" s="12">
        <v>1798.91593779893</v>
      </c>
      <c r="AA28" s="12">
        <v>1203.9507336416298</v>
      </c>
      <c r="AB28" s="12">
        <v>1573.74948872957</v>
      </c>
      <c r="AC28" s="12">
        <v>1316.88505346365</v>
      </c>
      <c r="AD28" s="12">
        <v>1235.4054447517801</v>
      </c>
    </row>
    <row r="29">
      <c r="A29" s="85" t="s">
        <v>28</v>
      </c>
      <c r="B29" s="50">
        <v>19390.6</v>
      </c>
      <c r="C29" s="56">
        <v>12237.7</v>
      </c>
      <c r="D29" s="56">
        <v>4872.14</v>
      </c>
      <c r="E29" s="56">
        <v>3677.44</v>
      </c>
      <c r="F29" s="56">
        <v>2622.43</v>
      </c>
      <c r="G29" s="62">
        <v>686.74</v>
      </c>
      <c r="H29" s="56">
        <v>2582.5</v>
      </c>
      <c r="I29" s="56">
        <v>2600.82</v>
      </c>
      <c r="J29" s="56">
        <v>2055.51</v>
      </c>
      <c r="K29" s="56">
        <v>1934.8</v>
      </c>
      <c r="L29" s="56">
        <v>1577.52</v>
      </c>
      <c r="M29" s="56">
        <v>1653.04</v>
      </c>
      <c r="N29" s="56">
        <v>1530.75</v>
      </c>
      <c r="O29" s="56">
        <v>1323.42</v>
      </c>
      <c r="Q29" s="12">
        <v>17238.6445</v>
      </c>
      <c r="R29" s="12">
        <v>11778.4231390602</v>
      </c>
      <c r="S29" s="12">
        <v>5141.707597299533</v>
      </c>
      <c r="T29" s="12">
        <v>3398.91116234705</v>
      </c>
      <c r="U29" s="12">
        <v>2652.93192712378</v>
      </c>
      <c r="V29" s="12">
        <v>643.632266666667</v>
      </c>
      <c r="W29" s="12">
        <v>2610.96882289706</v>
      </c>
      <c r="X29" s="12">
        <v>2629.92969648855</v>
      </c>
      <c r="Y29" s="12">
        <v>2034.6340680579099</v>
      </c>
      <c r="Z29" s="12">
        <v>1875.2358981902298</v>
      </c>
      <c r="AA29" s="12">
        <v>1486.47305237321</v>
      </c>
      <c r="AB29" s="12">
        <v>1690.7815807084398</v>
      </c>
      <c r="AC29" s="12">
        <v>1446.6372193244902</v>
      </c>
      <c r="AD29" s="12">
        <v>1317.3746134701</v>
      </c>
    </row>
    <row r="30">
      <c r="C30" s="71"/>
      <c r="D30" s="72"/>
      <c r="E30" s="72"/>
      <c r="F30" s="72"/>
      <c r="G30" s="72"/>
    </row>
    <row r="31">
      <c r="B31" s="53"/>
      <c r="C31" s="50"/>
      <c r="D31" s="50"/>
      <c r="E31" s="50"/>
      <c r="F31" s="50"/>
      <c r="G31" s="50"/>
      <c r="I31" s="70"/>
    </row>
    <row r="32">
      <c r="B32" s="53"/>
      <c r="C32" s="56"/>
      <c r="D32" s="56"/>
      <c r="E32" s="56"/>
      <c r="F32" s="56"/>
      <c r="G32" s="56"/>
      <c r="I32" s="53"/>
    </row>
    <row r="33">
      <c r="B33" s="53"/>
      <c r="C33" s="56"/>
      <c r="D33" s="56"/>
      <c r="E33" s="56"/>
      <c r="F33" s="56"/>
      <c r="G33" s="56"/>
      <c r="I33" s="53"/>
    </row>
    <row r="34">
      <c r="B34" s="53"/>
      <c r="C34" s="56"/>
      <c r="D34" s="56"/>
      <c r="E34" s="56"/>
      <c r="F34" s="56"/>
      <c r="G34" s="56"/>
      <c r="I34" s="53"/>
    </row>
    <row r="35">
      <c r="B35" s="74"/>
      <c r="C35" s="56"/>
      <c r="D35" s="56"/>
      <c r="E35" s="56"/>
      <c r="F35" s="56"/>
      <c r="G35" s="56"/>
      <c r="I35" s="53"/>
    </row>
    <row r="36">
      <c r="B36" s="53"/>
      <c r="C36" s="62"/>
      <c r="D36" s="62"/>
      <c r="E36" s="62"/>
      <c r="F36" s="62"/>
      <c r="G36" s="62"/>
      <c r="I36" s="74"/>
    </row>
    <row r="37">
      <c r="B37" s="53"/>
      <c r="C37" s="56"/>
      <c r="D37" s="56"/>
      <c r="E37" s="56"/>
      <c r="F37" s="56"/>
      <c r="G37" s="56"/>
      <c r="I37" s="53"/>
    </row>
    <row r="38">
      <c r="B38" s="53"/>
      <c r="C38" s="56"/>
      <c r="D38" s="56"/>
      <c r="E38" s="56"/>
      <c r="F38" s="56"/>
      <c r="G38" s="56"/>
      <c r="I38" s="53"/>
    </row>
    <row r="39">
      <c r="B39" s="53"/>
      <c r="C39" s="56"/>
      <c r="D39" s="56"/>
      <c r="E39" s="56"/>
      <c r="F39" s="56"/>
      <c r="G39" s="56"/>
      <c r="I39" s="53"/>
    </row>
    <row r="40">
      <c r="B40" s="53"/>
      <c r="C40" s="56"/>
      <c r="D40" s="56"/>
      <c r="E40" s="56"/>
      <c r="F40" s="56"/>
      <c r="G40" s="56"/>
      <c r="I40" s="53"/>
    </row>
    <row r="41">
      <c r="B41" s="74"/>
      <c r="C41" s="56"/>
      <c r="D41" s="56"/>
      <c r="E41" s="56"/>
      <c r="F41" s="56"/>
      <c r="G41" s="56"/>
      <c r="I41" s="53"/>
    </row>
    <row r="42">
      <c r="B42" s="53"/>
      <c r="C42" s="56"/>
      <c r="D42" s="56"/>
      <c r="E42" s="56"/>
      <c r="F42" s="56"/>
      <c r="G42" s="56"/>
      <c r="I42" s="74"/>
    </row>
    <row r="43">
      <c r="B43" s="74"/>
      <c r="C43" s="56"/>
      <c r="D43" s="56"/>
      <c r="E43" s="56"/>
      <c r="F43" s="56"/>
      <c r="G43" s="56"/>
      <c r="I43" s="53"/>
    </row>
    <row r="44">
      <c r="B44" s="53"/>
      <c r="C44" s="56"/>
      <c r="D44" s="56"/>
      <c r="E44" s="56"/>
      <c r="F44" s="56"/>
      <c r="G44" s="56"/>
      <c r="I44" s="74"/>
    </row>
    <row r="45">
      <c r="I45" s="53"/>
    </row>
    <row r="47">
      <c r="D47" s="53"/>
      <c r="E47" s="53"/>
      <c r="F47" s="53"/>
      <c r="G47" s="53"/>
      <c r="H47" s="74"/>
      <c r="I47" s="53"/>
      <c r="J47" s="53"/>
      <c r="K47" s="53"/>
      <c r="L47" s="53"/>
      <c r="M47" s="53"/>
      <c r="N47" s="74"/>
      <c r="O47" s="53"/>
      <c r="P47" s="74"/>
    </row>
    <row r="48">
      <c r="C48" s="71"/>
      <c r="D48" s="50"/>
      <c r="E48" s="56"/>
      <c r="F48" s="56"/>
      <c r="G48" s="56"/>
      <c r="H48" s="56"/>
      <c r="I48" s="62"/>
      <c r="J48" s="56"/>
      <c r="K48" s="56"/>
      <c r="L48" s="56"/>
      <c r="M48" s="56"/>
      <c r="N48" s="56"/>
      <c r="O48" s="56"/>
      <c r="P48" s="56"/>
    </row>
    <row r="49">
      <c r="C49" s="72"/>
      <c r="D49" s="50"/>
      <c r="E49" s="56"/>
      <c r="F49" s="56"/>
      <c r="G49" s="56"/>
      <c r="H49" s="56"/>
      <c r="I49" s="62"/>
      <c r="J49" s="56"/>
      <c r="K49" s="56"/>
      <c r="L49" s="56"/>
      <c r="M49" s="56"/>
      <c r="N49" s="56"/>
      <c r="O49" s="56"/>
      <c r="P49" s="56"/>
    </row>
    <row r="50">
      <c r="C50" s="72"/>
      <c r="D50" s="50"/>
      <c r="E50" s="56"/>
      <c r="F50" s="56"/>
      <c r="G50" s="56"/>
      <c r="H50" s="56"/>
      <c r="I50" s="62"/>
      <c r="J50" s="56"/>
      <c r="K50" s="56"/>
      <c r="L50" s="56"/>
      <c r="M50" s="56"/>
      <c r="N50" s="56"/>
      <c r="O50" s="56"/>
      <c r="P50" s="56"/>
    </row>
    <row r="51">
      <c r="C51" s="72"/>
      <c r="D51" s="50"/>
      <c r="E51" s="56"/>
      <c r="F51" s="56"/>
      <c r="G51" s="56"/>
      <c r="H51" s="56"/>
      <c r="I51" s="62"/>
      <c r="J51" s="56"/>
      <c r="K51" s="56"/>
      <c r="L51" s="56"/>
      <c r="M51" s="56"/>
      <c r="N51" s="56"/>
      <c r="O51" s="56"/>
      <c r="P51" s="56"/>
    </row>
    <row r="52">
      <c r="C52" s="72"/>
      <c r="D52" s="50"/>
      <c r="E52" s="56"/>
      <c r="F52" s="56"/>
      <c r="G52" s="56"/>
      <c r="H52" s="56"/>
      <c r="I52" s="62"/>
      <c r="J52" s="56"/>
      <c r="K52" s="56"/>
      <c r="L52" s="56"/>
      <c r="M52" s="56"/>
      <c r="N52" s="56"/>
      <c r="O52" s="56"/>
      <c r="P52" s="56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7" max="7" width="19.29"/>
    <col customWidth="1" min="8" max="8" width="20.57"/>
    <col customWidth="1" min="17" max="17" width="22.0"/>
  </cols>
  <sheetData>
    <row r="1">
      <c r="A1" s="78" t="s">
        <v>12</v>
      </c>
      <c r="B1" s="78" t="s">
        <v>0</v>
      </c>
      <c r="C1" s="79" t="s">
        <v>122</v>
      </c>
      <c r="D1" s="79" t="s">
        <v>41</v>
      </c>
      <c r="E1" s="79" t="s">
        <v>123</v>
      </c>
      <c r="F1" s="79" t="s">
        <v>32</v>
      </c>
      <c r="G1" s="79" t="s">
        <v>124</v>
      </c>
      <c r="H1" s="79" t="s">
        <v>125</v>
      </c>
      <c r="I1" s="79" t="s">
        <v>126</v>
      </c>
      <c r="J1" s="79" t="s">
        <v>127</v>
      </c>
      <c r="K1" s="79" t="s">
        <v>128</v>
      </c>
      <c r="L1" s="79" t="s">
        <v>129</v>
      </c>
      <c r="M1" s="79" t="s">
        <v>130</v>
      </c>
      <c r="N1" s="79" t="s">
        <v>131</v>
      </c>
      <c r="O1" s="79" t="s">
        <v>132</v>
      </c>
      <c r="P1" s="79" t="s">
        <v>133</v>
      </c>
      <c r="Q1" s="79" t="s">
        <v>134</v>
      </c>
    </row>
    <row r="2">
      <c r="A2" s="78" t="s">
        <v>1</v>
      </c>
      <c r="B2" s="80" t="s">
        <v>21</v>
      </c>
      <c r="C2" s="82">
        <v>16691.52</v>
      </c>
      <c r="D2" s="82">
        <v>316.23</v>
      </c>
      <c r="E2" s="82">
        <v>52782.09</v>
      </c>
      <c r="F2" s="83">
        <v>17183.52</v>
      </c>
      <c r="G2" s="83">
        <v>54337.91</v>
      </c>
      <c r="H2" s="83">
        <v>102.95</v>
      </c>
      <c r="I2" s="83">
        <v>825.23</v>
      </c>
      <c r="J2" s="83">
        <v>2609.55</v>
      </c>
      <c r="K2" s="83">
        <v>4.94</v>
      </c>
      <c r="L2" s="83">
        <v>2724.54</v>
      </c>
      <c r="M2" s="82">
        <v>8615.58</v>
      </c>
      <c r="N2" s="82">
        <v>16.32</v>
      </c>
      <c r="O2" s="83">
        <v>639.7</v>
      </c>
      <c r="P2" s="83">
        <v>2022.88</v>
      </c>
      <c r="Q2" s="83">
        <v>3.83</v>
      </c>
    </row>
    <row r="3">
      <c r="A3" s="78" t="s">
        <v>1</v>
      </c>
      <c r="B3" s="80" t="s">
        <v>22</v>
      </c>
      <c r="C3" s="82">
        <v>17427.61</v>
      </c>
      <c r="D3" s="82">
        <v>318.62</v>
      </c>
      <c r="E3" s="82">
        <v>52386.49</v>
      </c>
      <c r="F3" s="83">
        <v>17937.12</v>
      </c>
      <c r="G3" s="83">
        <v>56295.83</v>
      </c>
      <c r="H3" s="83">
        <v>102.92</v>
      </c>
      <c r="I3" s="83">
        <v>869.46</v>
      </c>
      <c r="J3" s="83">
        <v>2728.82</v>
      </c>
      <c r="K3" s="83">
        <v>4.99</v>
      </c>
      <c r="L3" s="83">
        <v>2878.38</v>
      </c>
      <c r="M3" s="82">
        <v>9033.83</v>
      </c>
      <c r="N3" s="82">
        <v>16.52</v>
      </c>
      <c r="O3" s="83">
        <v>609.91</v>
      </c>
      <c r="P3" s="83">
        <v>1914.22</v>
      </c>
      <c r="Q3" s="83">
        <v>3.5</v>
      </c>
    </row>
    <row r="4">
      <c r="A4" s="78" t="s">
        <v>1</v>
      </c>
      <c r="B4" s="80" t="s">
        <v>24</v>
      </c>
      <c r="C4" s="82">
        <v>18120.71</v>
      </c>
      <c r="D4" s="82">
        <v>321.04</v>
      </c>
      <c r="E4" s="82">
        <v>51992.04</v>
      </c>
      <c r="F4" s="83">
        <v>18644.76</v>
      </c>
      <c r="G4" s="83">
        <v>58076.14</v>
      </c>
      <c r="H4" s="83">
        <v>102.89</v>
      </c>
      <c r="I4" s="83">
        <v>964.57</v>
      </c>
      <c r="J4" s="83">
        <v>3004.5</v>
      </c>
      <c r="K4" s="83">
        <v>5.32</v>
      </c>
      <c r="L4" s="83">
        <v>3050.83</v>
      </c>
      <c r="M4" s="82">
        <v>9502.95</v>
      </c>
      <c r="N4" s="82">
        <v>16.84</v>
      </c>
      <c r="O4" s="83">
        <v>596.11</v>
      </c>
      <c r="P4" s="83">
        <v>1856.79</v>
      </c>
      <c r="Q4" s="83">
        <v>3.29</v>
      </c>
    </row>
    <row r="5">
      <c r="A5" s="78" t="s">
        <v>1</v>
      </c>
      <c r="B5" s="80" t="s">
        <v>26</v>
      </c>
      <c r="C5" s="82">
        <v>18624.48</v>
      </c>
      <c r="D5" s="82">
        <v>323.41</v>
      </c>
      <c r="E5" s="82">
        <v>51611.66</v>
      </c>
      <c r="F5" s="83">
        <v>19145.72</v>
      </c>
      <c r="G5" s="83">
        <v>59200.26</v>
      </c>
      <c r="H5" s="83">
        <v>102.8</v>
      </c>
      <c r="I5" s="83">
        <v>984.3</v>
      </c>
      <c r="J5" s="83">
        <v>3043.56</v>
      </c>
      <c r="K5" s="83">
        <v>5.29</v>
      </c>
      <c r="L5" s="83">
        <v>2982.89</v>
      </c>
      <c r="M5" s="82">
        <v>9223.36</v>
      </c>
      <c r="N5" s="82">
        <v>16.02</v>
      </c>
      <c r="O5" s="83">
        <v>600.11</v>
      </c>
      <c r="P5" s="83">
        <v>1855.58</v>
      </c>
      <c r="Q5" s="83">
        <v>3.22</v>
      </c>
    </row>
    <row r="6">
      <c r="A6" s="78" t="s">
        <v>1</v>
      </c>
      <c r="B6" s="80" t="s">
        <v>28</v>
      </c>
      <c r="C6" s="82">
        <v>19390.6</v>
      </c>
      <c r="D6" s="82">
        <v>325.72</v>
      </c>
      <c r="E6" s="82">
        <v>51245.12</v>
      </c>
      <c r="F6" s="83">
        <v>17238.64</v>
      </c>
      <c r="G6" s="83">
        <v>52924.87</v>
      </c>
      <c r="H6" s="83">
        <v>88.9</v>
      </c>
      <c r="I6" s="83">
        <v>990.28</v>
      </c>
      <c r="J6" s="83">
        <v>3040.28</v>
      </c>
      <c r="K6" s="83">
        <v>5.11</v>
      </c>
      <c r="L6" s="83">
        <v>3095.62</v>
      </c>
      <c r="M6" s="82">
        <v>9503.96</v>
      </c>
      <c r="N6" s="82">
        <v>15.96</v>
      </c>
      <c r="O6" s="83">
        <v>610.65</v>
      </c>
      <c r="P6" s="83">
        <v>1874.78</v>
      </c>
      <c r="Q6" s="83">
        <v>3.15</v>
      </c>
    </row>
    <row r="7">
      <c r="A7" s="78" t="s">
        <v>10</v>
      </c>
      <c r="B7" s="80" t="s">
        <v>21</v>
      </c>
      <c r="C7" s="82">
        <v>2130.49</v>
      </c>
      <c r="D7" s="82">
        <v>60.23</v>
      </c>
      <c r="E7" s="82">
        <v>35370.28</v>
      </c>
      <c r="F7" s="83">
        <v>2082.37</v>
      </c>
      <c r="G7" s="83">
        <v>34571.41</v>
      </c>
      <c r="H7" s="83">
        <v>97.74</v>
      </c>
      <c r="I7" s="83">
        <v>88.73</v>
      </c>
      <c r="J7" s="83">
        <v>1473.17</v>
      </c>
      <c r="K7" s="83">
        <v>4.17</v>
      </c>
      <c r="L7" s="83">
        <v>190.73</v>
      </c>
      <c r="M7" s="82">
        <v>3166.44</v>
      </c>
      <c r="N7" s="82">
        <v>8.95</v>
      </c>
      <c r="O7" s="83">
        <v>33.89</v>
      </c>
      <c r="P7" s="83">
        <v>562.67</v>
      </c>
      <c r="Q7" s="83">
        <v>1.59</v>
      </c>
    </row>
    <row r="8">
      <c r="A8" s="78" t="s">
        <v>10</v>
      </c>
      <c r="B8" s="80" t="s">
        <v>22</v>
      </c>
      <c r="C8" s="82">
        <v>2151.73</v>
      </c>
      <c r="D8" s="82">
        <v>60.79</v>
      </c>
      <c r="E8" s="82">
        <v>35047.24</v>
      </c>
      <c r="F8" s="83">
        <v>2090.34</v>
      </c>
      <c r="G8" s="83">
        <v>34386.71</v>
      </c>
      <c r="H8" s="83">
        <v>97.15</v>
      </c>
      <c r="I8" s="83">
        <v>87.68</v>
      </c>
      <c r="J8" s="83">
        <v>1442.41</v>
      </c>
      <c r="K8" s="83">
        <v>4.08</v>
      </c>
      <c r="L8" s="83">
        <v>193.9</v>
      </c>
      <c r="M8" s="82">
        <v>3189.75</v>
      </c>
      <c r="N8" s="82">
        <v>9.01</v>
      </c>
      <c r="O8" s="83">
        <v>31.57</v>
      </c>
      <c r="P8" s="83">
        <v>519.38</v>
      </c>
      <c r="Q8" s="83">
        <v>1.47</v>
      </c>
    </row>
    <row r="9">
      <c r="A9" s="78" t="s">
        <v>10</v>
      </c>
      <c r="B9" s="80" t="s">
        <v>24</v>
      </c>
      <c r="C9" s="82">
        <v>1832.87</v>
      </c>
      <c r="D9" s="82">
        <v>60.73</v>
      </c>
      <c r="E9" s="82">
        <v>35081.03</v>
      </c>
      <c r="F9" s="83">
        <v>1779.17</v>
      </c>
      <c r="G9" s="83">
        <v>29296.05</v>
      </c>
      <c r="H9" s="83">
        <v>97.07</v>
      </c>
      <c r="I9" s="83">
        <v>74.78</v>
      </c>
      <c r="J9" s="83">
        <v>1231.36</v>
      </c>
      <c r="K9" s="83">
        <v>4.08</v>
      </c>
      <c r="L9" s="83">
        <v>164.89</v>
      </c>
      <c r="M9" s="82">
        <v>2715.12</v>
      </c>
      <c r="N9" s="82">
        <v>9.0</v>
      </c>
      <c r="O9" s="83">
        <v>25.3</v>
      </c>
      <c r="P9" s="83">
        <v>416.64</v>
      </c>
      <c r="Q9" s="83">
        <v>1.38</v>
      </c>
    </row>
    <row r="10">
      <c r="A10" s="78" t="s">
        <v>10</v>
      </c>
      <c r="B10" s="80" t="s">
        <v>26</v>
      </c>
      <c r="C10" s="82">
        <v>1859.38</v>
      </c>
      <c r="D10" s="82">
        <v>60.63</v>
      </c>
      <c r="E10" s="82">
        <v>35140.68</v>
      </c>
      <c r="F10" s="83">
        <v>1798.92</v>
      </c>
      <c r="G10" s="83">
        <v>29671.62</v>
      </c>
      <c r="H10" s="83">
        <v>96.75</v>
      </c>
      <c r="I10" s="83">
        <v>82.78</v>
      </c>
      <c r="J10" s="83">
        <v>1365.38</v>
      </c>
      <c r="K10" s="83">
        <v>4.45</v>
      </c>
      <c r="L10" s="83">
        <v>165.3</v>
      </c>
      <c r="M10" s="82">
        <v>2726.54</v>
      </c>
      <c r="N10" s="82">
        <v>8.89</v>
      </c>
      <c r="O10" s="83">
        <v>28.22</v>
      </c>
      <c r="P10" s="83">
        <v>465.46</v>
      </c>
      <c r="Q10" s="83">
        <v>1.52</v>
      </c>
    </row>
    <row r="11">
      <c r="A11" s="78" t="s">
        <v>10</v>
      </c>
      <c r="B11" s="80" t="s">
        <v>28</v>
      </c>
      <c r="C11" s="82">
        <v>1934.8</v>
      </c>
      <c r="D11" s="82">
        <v>60.55</v>
      </c>
      <c r="E11" s="82">
        <v>35184.83</v>
      </c>
      <c r="F11" s="83">
        <v>1875.24</v>
      </c>
      <c r="G11" s="83">
        <v>30969.32</v>
      </c>
      <c r="H11" s="83">
        <v>96.92</v>
      </c>
      <c r="I11" s="83">
        <v>83.85</v>
      </c>
      <c r="J11" s="83">
        <v>1384.84</v>
      </c>
      <c r="K11" s="83">
        <v>4.33</v>
      </c>
      <c r="L11" s="83">
        <v>170.2</v>
      </c>
      <c r="M11" s="82">
        <v>2810.77</v>
      </c>
      <c r="N11" s="82">
        <v>8.8</v>
      </c>
      <c r="O11" s="83">
        <v>29.45</v>
      </c>
      <c r="P11" s="83">
        <v>486.42</v>
      </c>
      <c r="Q11" s="83">
        <v>1.52</v>
      </c>
    </row>
    <row r="12">
      <c r="A12" s="78" t="s">
        <v>19</v>
      </c>
      <c r="B12" s="80" t="s">
        <v>21</v>
      </c>
      <c r="C12" s="82">
        <v>2297.13</v>
      </c>
      <c r="D12" s="82">
        <v>143.51</v>
      </c>
      <c r="E12" s="82">
        <v>16007.09</v>
      </c>
      <c r="F12" s="83">
        <v>2173.25</v>
      </c>
      <c r="G12" s="83">
        <v>15143.9</v>
      </c>
      <c r="H12" s="83">
        <v>94.61</v>
      </c>
      <c r="I12" s="83">
        <v>0.0</v>
      </c>
      <c r="J12" s="83">
        <v>0.0</v>
      </c>
      <c r="K12" s="79" t="s">
        <v>136</v>
      </c>
      <c r="L12" s="83">
        <v>127.18</v>
      </c>
      <c r="M12" s="82">
        <v>886.2</v>
      </c>
      <c r="N12" s="82">
        <v>5.54</v>
      </c>
      <c r="O12" s="83">
        <v>90.6</v>
      </c>
      <c r="P12" s="83">
        <v>631.34</v>
      </c>
      <c r="Q12" s="83">
        <v>3.94</v>
      </c>
    </row>
    <row r="13">
      <c r="A13" s="78" t="s">
        <v>19</v>
      </c>
      <c r="B13" s="80" t="s">
        <v>22</v>
      </c>
      <c r="C13" s="82">
        <v>2063.66</v>
      </c>
      <c r="D13" s="82">
        <v>143.82</v>
      </c>
      <c r="E13" s="82">
        <v>15972.28</v>
      </c>
      <c r="F13" s="83">
        <v>1931.44</v>
      </c>
      <c r="G13" s="83">
        <v>13429.62</v>
      </c>
      <c r="H13" s="83">
        <v>93.59</v>
      </c>
      <c r="I13" s="83">
        <v>0.0</v>
      </c>
      <c r="J13" s="83">
        <v>0.0</v>
      </c>
      <c r="K13" s="79" t="s">
        <v>136</v>
      </c>
      <c r="L13" s="83">
        <v>117.58</v>
      </c>
      <c r="M13" s="82">
        <v>817.57</v>
      </c>
      <c r="N13" s="82">
        <v>5.7</v>
      </c>
      <c r="O13" s="83">
        <v>84.7</v>
      </c>
      <c r="P13" s="83">
        <v>588.91</v>
      </c>
      <c r="Q13" s="83">
        <v>4.1</v>
      </c>
    </row>
    <row r="14">
      <c r="A14" s="78" t="s">
        <v>19</v>
      </c>
      <c r="B14" s="80" t="s">
        <v>24</v>
      </c>
      <c r="C14" s="82">
        <v>1368.4</v>
      </c>
      <c r="D14" s="82">
        <v>144.1</v>
      </c>
      <c r="E14" s="82">
        <v>15941.55</v>
      </c>
      <c r="F14" s="83">
        <v>1258.44</v>
      </c>
      <c r="G14" s="83">
        <v>8733.3</v>
      </c>
      <c r="H14" s="83">
        <v>91.96</v>
      </c>
      <c r="I14" s="83">
        <v>52.27</v>
      </c>
      <c r="J14" s="83">
        <v>362.76</v>
      </c>
      <c r="K14" s="83">
        <v>3.82</v>
      </c>
      <c r="L14" s="83">
        <v>76.12</v>
      </c>
      <c r="M14" s="82">
        <v>528.28</v>
      </c>
      <c r="N14" s="82">
        <v>5.56</v>
      </c>
      <c r="O14" s="83">
        <v>66.39</v>
      </c>
      <c r="P14" s="83">
        <v>460.7</v>
      </c>
      <c r="Q14" s="83">
        <v>4.85</v>
      </c>
    </row>
    <row r="15">
      <c r="A15" s="78" t="s">
        <v>19</v>
      </c>
      <c r="B15" s="80" t="s">
        <v>26</v>
      </c>
      <c r="C15" s="82">
        <v>1284.73</v>
      </c>
      <c r="D15" s="82">
        <v>144.34</v>
      </c>
      <c r="E15" s="82">
        <v>15914.44</v>
      </c>
      <c r="F15" s="83">
        <v>1203.95</v>
      </c>
      <c r="G15" s="83">
        <v>8340.94</v>
      </c>
      <c r="H15" s="83">
        <v>93.71</v>
      </c>
      <c r="I15" s="83">
        <v>0.0</v>
      </c>
      <c r="J15" s="83">
        <v>0.0</v>
      </c>
      <c r="K15" s="79" t="s">
        <v>136</v>
      </c>
      <c r="L15" s="83">
        <v>70.5</v>
      </c>
      <c r="M15" s="82">
        <v>488.41</v>
      </c>
      <c r="N15" s="82">
        <v>5.49</v>
      </c>
      <c r="O15" s="83">
        <v>70.71</v>
      </c>
      <c r="P15" s="83">
        <v>489.86</v>
      </c>
      <c r="Q15" s="83">
        <v>5.5</v>
      </c>
    </row>
    <row r="16">
      <c r="A16" s="78" t="s">
        <v>19</v>
      </c>
      <c r="B16" s="80" t="s">
        <v>28</v>
      </c>
      <c r="C16" s="82">
        <v>1577.52</v>
      </c>
      <c r="D16" s="82">
        <v>144.5</v>
      </c>
      <c r="E16" s="82">
        <v>15897.63</v>
      </c>
      <c r="F16" s="83">
        <v>1486.47</v>
      </c>
      <c r="G16" s="83">
        <v>10287.36</v>
      </c>
      <c r="H16" s="83">
        <v>94.23</v>
      </c>
      <c r="I16" s="83">
        <v>0.0</v>
      </c>
      <c r="J16" s="83">
        <v>0.0</v>
      </c>
      <c r="K16" s="79" t="s">
        <v>136</v>
      </c>
      <c r="L16" s="83">
        <v>84.72</v>
      </c>
      <c r="M16" s="82">
        <v>586.28</v>
      </c>
      <c r="N16" s="82">
        <v>5.37</v>
      </c>
      <c r="O16" s="83">
        <v>67.24</v>
      </c>
      <c r="P16" s="83">
        <v>465.35</v>
      </c>
      <c r="Q16" s="83">
        <v>4.26</v>
      </c>
    </row>
    <row r="17">
      <c r="A17" s="78" t="s">
        <v>13</v>
      </c>
      <c r="B17" s="80" t="s">
        <v>21</v>
      </c>
      <c r="C17" s="82">
        <v>1842.63</v>
      </c>
      <c r="D17" s="82">
        <v>35.15</v>
      </c>
      <c r="E17" s="82">
        <v>52418.32</v>
      </c>
      <c r="F17" s="83">
        <v>1873.08</v>
      </c>
      <c r="G17" s="83">
        <v>53284.48</v>
      </c>
      <c r="H17" s="83">
        <v>101.65</v>
      </c>
      <c r="I17" s="83">
        <v>0.0</v>
      </c>
      <c r="J17" s="83">
        <v>0.0</v>
      </c>
      <c r="K17" s="79" t="s">
        <v>136</v>
      </c>
      <c r="L17" s="83">
        <v>186.39</v>
      </c>
      <c r="M17" s="82">
        <v>5302.26</v>
      </c>
      <c r="N17" s="82">
        <v>10.12</v>
      </c>
      <c r="O17" s="83">
        <v>18.52</v>
      </c>
      <c r="P17" s="83">
        <v>526.73</v>
      </c>
      <c r="Q17" s="83">
        <v>1.0</v>
      </c>
    </row>
    <row r="18">
      <c r="A18" s="78" t="s">
        <v>13</v>
      </c>
      <c r="B18" s="80" t="s">
        <v>22</v>
      </c>
      <c r="C18" s="82">
        <v>1799.27</v>
      </c>
      <c r="D18" s="82">
        <v>35.54</v>
      </c>
      <c r="E18" s="82">
        <v>51853.38</v>
      </c>
      <c r="F18" s="83">
        <v>1817.44</v>
      </c>
      <c r="G18" s="83">
        <v>51144.69</v>
      </c>
      <c r="H18" s="83">
        <v>101.01</v>
      </c>
      <c r="I18" s="83">
        <v>0.0</v>
      </c>
      <c r="J18" s="83">
        <v>0.0</v>
      </c>
      <c r="K18" s="79" t="s">
        <v>136</v>
      </c>
      <c r="L18" s="83">
        <v>179.69</v>
      </c>
      <c r="M18" s="82">
        <v>5056.75</v>
      </c>
      <c r="N18" s="82">
        <v>9.99</v>
      </c>
      <c r="O18" s="83">
        <v>17.92</v>
      </c>
      <c r="P18" s="83">
        <v>504.21</v>
      </c>
      <c r="Q18" s="83">
        <v>1.0</v>
      </c>
    </row>
    <row r="19">
      <c r="A19" s="78" t="s">
        <v>13</v>
      </c>
      <c r="B19" s="80" t="s">
        <v>24</v>
      </c>
      <c r="C19" s="82">
        <v>1559.62</v>
      </c>
      <c r="D19" s="82">
        <v>35.83</v>
      </c>
      <c r="E19" s="82">
        <v>51423.35</v>
      </c>
      <c r="F19" s="83">
        <v>1597.35</v>
      </c>
      <c r="G19" s="83">
        <v>44578.16</v>
      </c>
      <c r="H19" s="83">
        <v>102.42</v>
      </c>
      <c r="I19" s="83">
        <v>0.0</v>
      </c>
      <c r="J19" s="83">
        <v>0.0</v>
      </c>
      <c r="K19" s="79" t="s">
        <v>136</v>
      </c>
      <c r="L19" s="83">
        <v>162.76</v>
      </c>
      <c r="M19" s="82">
        <v>4542.13</v>
      </c>
      <c r="N19" s="82">
        <v>10.44</v>
      </c>
      <c r="O19" s="83">
        <v>18.03</v>
      </c>
      <c r="P19" s="83">
        <v>503.11</v>
      </c>
      <c r="Q19" s="83">
        <v>1.16</v>
      </c>
    </row>
    <row r="20">
      <c r="A20" s="78" t="s">
        <v>13</v>
      </c>
      <c r="B20" s="80" t="s">
        <v>26</v>
      </c>
      <c r="C20" s="82">
        <v>1535.77</v>
      </c>
      <c r="D20" s="82">
        <v>36.26</v>
      </c>
      <c r="E20" s="82">
        <v>50810.65</v>
      </c>
      <c r="F20" s="83">
        <v>1573.75</v>
      </c>
      <c r="G20" s="83">
        <v>43396.3</v>
      </c>
      <c r="H20" s="83">
        <v>102.47</v>
      </c>
      <c r="I20" s="83">
        <v>0.0</v>
      </c>
      <c r="J20" s="83">
        <v>0.0</v>
      </c>
      <c r="K20" s="79" t="s">
        <v>136</v>
      </c>
      <c r="L20" s="83">
        <v>153.93</v>
      </c>
      <c r="M20" s="82">
        <v>4244.51</v>
      </c>
      <c r="N20" s="82">
        <v>10.02</v>
      </c>
      <c r="O20" s="83">
        <v>18.21</v>
      </c>
      <c r="P20" s="83">
        <v>502.2</v>
      </c>
      <c r="Q20" s="83">
        <v>1.19</v>
      </c>
    </row>
    <row r="21">
      <c r="A21" s="78" t="s">
        <v>13</v>
      </c>
      <c r="B21" s="80" t="s">
        <v>28</v>
      </c>
      <c r="C21" s="82">
        <v>1653.04</v>
      </c>
      <c r="D21" s="82">
        <v>36.71</v>
      </c>
      <c r="E21" s="82">
        <v>50196.79</v>
      </c>
      <c r="F21" s="83">
        <v>1690.78</v>
      </c>
      <c r="G21" s="83">
        <v>46060.2</v>
      </c>
      <c r="H21" s="83">
        <v>102.28</v>
      </c>
      <c r="I21" s="83">
        <v>0.0</v>
      </c>
      <c r="J21" s="83">
        <v>0.0</v>
      </c>
      <c r="K21" s="79" t="s">
        <v>136</v>
      </c>
      <c r="L21" s="83">
        <v>167.63</v>
      </c>
      <c r="M21" s="82">
        <v>4566.68</v>
      </c>
      <c r="N21" s="82">
        <v>10.14</v>
      </c>
      <c r="O21" s="83">
        <v>20.73</v>
      </c>
      <c r="P21" s="83">
        <v>564.68</v>
      </c>
      <c r="Q21" s="83">
        <v>1.25</v>
      </c>
    </row>
    <row r="22">
      <c r="A22" s="78" t="s">
        <v>20</v>
      </c>
      <c r="B22" s="80" t="s">
        <v>21</v>
      </c>
      <c r="C22" s="82">
        <v>1305.6</v>
      </c>
      <c r="D22" s="82">
        <v>50.43</v>
      </c>
      <c r="E22" s="82">
        <v>25890.02</v>
      </c>
      <c r="F22" s="83">
        <v>1240.59</v>
      </c>
      <c r="G22" s="83">
        <v>24600.85</v>
      </c>
      <c r="H22" s="83">
        <v>95.02</v>
      </c>
      <c r="I22" s="83">
        <v>68.52</v>
      </c>
      <c r="J22" s="83">
        <v>1358.7</v>
      </c>
      <c r="K22" s="83">
        <v>5.25</v>
      </c>
      <c r="L22" s="83">
        <v>90.15</v>
      </c>
      <c r="M22" s="82">
        <v>1787.68</v>
      </c>
      <c r="N22" s="82">
        <v>6.9</v>
      </c>
      <c r="O22" s="83">
        <v>34.14</v>
      </c>
      <c r="P22" s="83">
        <v>676.92</v>
      </c>
      <c r="Q22" s="83">
        <v>2.61</v>
      </c>
    </row>
    <row r="23">
      <c r="A23" s="78" t="s">
        <v>20</v>
      </c>
      <c r="B23" s="80" t="s">
        <v>22</v>
      </c>
      <c r="C23" s="82">
        <v>1411.33</v>
      </c>
      <c r="D23" s="82">
        <v>50.75</v>
      </c>
      <c r="E23" s="82">
        <v>25727.9</v>
      </c>
      <c r="F23" s="83">
        <v>1337.18</v>
      </c>
      <c r="G23" s="83">
        <v>26350.2</v>
      </c>
      <c r="H23" s="83">
        <v>94.75</v>
      </c>
      <c r="I23" s="83">
        <v>74.32</v>
      </c>
      <c r="J23" s="83">
        <v>1464.54</v>
      </c>
      <c r="K23" s="83">
        <v>5.27</v>
      </c>
      <c r="L23" s="83">
        <v>100.56</v>
      </c>
      <c r="M23" s="82">
        <v>1981.54</v>
      </c>
      <c r="N23" s="82">
        <v>7.12</v>
      </c>
      <c r="O23" s="83">
        <v>37.55</v>
      </c>
      <c r="P23" s="83">
        <v>740.0</v>
      </c>
      <c r="Q23" s="83">
        <v>2.66</v>
      </c>
    </row>
    <row r="24">
      <c r="A24" s="78" t="s">
        <v>20</v>
      </c>
      <c r="B24" s="80" t="s">
        <v>24</v>
      </c>
      <c r="C24" s="82">
        <v>1382.76</v>
      </c>
      <c r="D24" s="82">
        <v>51.01</v>
      </c>
      <c r="E24" s="82">
        <v>25592.6</v>
      </c>
      <c r="F24" s="83">
        <v>1289.23</v>
      </c>
      <c r="G24" s="83">
        <v>25271.59</v>
      </c>
      <c r="H24" s="83">
        <v>93.24</v>
      </c>
      <c r="I24" s="83">
        <v>72.64</v>
      </c>
      <c r="J24" s="83">
        <v>1423.83</v>
      </c>
      <c r="K24" s="83">
        <v>5.25</v>
      </c>
      <c r="L24" s="83">
        <v>102.19</v>
      </c>
      <c r="M24" s="82">
        <v>2003.2</v>
      </c>
      <c r="N24" s="82">
        <v>7.39</v>
      </c>
      <c r="O24" s="83">
        <v>36.57</v>
      </c>
      <c r="P24" s="83">
        <v>716.86</v>
      </c>
      <c r="Q24" s="83">
        <v>2.64</v>
      </c>
    </row>
    <row r="25">
      <c r="A25" s="78" t="s">
        <v>20</v>
      </c>
      <c r="B25" s="80" t="s">
        <v>26</v>
      </c>
      <c r="C25" s="82">
        <v>1414.8</v>
      </c>
      <c r="D25" s="82">
        <v>51.25</v>
      </c>
      <c r="E25" s="82">
        <v>25477.35</v>
      </c>
      <c r="F25" s="83">
        <v>1316.89</v>
      </c>
      <c r="G25" s="83">
        <v>25697.47</v>
      </c>
      <c r="H25" s="83">
        <v>93.08</v>
      </c>
      <c r="I25" s="83">
        <v>70.12</v>
      </c>
      <c r="J25" s="83">
        <v>1368.26</v>
      </c>
      <c r="K25" s="83">
        <v>4.96</v>
      </c>
      <c r="L25" s="83">
        <v>95.01</v>
      </c>
      <c r="M25" s="82">
        <v>1853.94</v>
      </c>
      <c r="N25" s="82">
        <v>6.72</v>
      </c>
      <c r="O25" s="83">
        <v>37.04</v>
      </c>
      <c r="P25" s="83">
        <v>722.87</v>
      </c>
      <c r="Q25" s="83">
        <v>2.62</v>
      </c>
    </row>
    <row r="26">
      <c r="A26" s="78" t="s">
        <v>20</v>
      </c>
      <c r="B26" s="80" t="s">
        <v>28</v>
      </c>
      <c r="C26" s="82">
        <v>1530.75</v>
      </c>
      <c r="D26" s="82">
        <v>51.47</v>
      </c>
      <c r="E26" s="82">
        <v>25368.2</v>
      </c>
      <c r="F26" s="83">
        <v>1446.64</v>
      </c>
      <c r="G26" s="83">
        <v>28108.49</v>
      </c>
      <c r="H26" s="83">
        <v>94.51</v>
      </c>
      <c r="I26" s="83">
        <v>79.89</v>
      </c>
      <c r="J26" s="83">
        <v>1552.28</v>
      </c>
      <c r="K26" s="83">
        <v>5.22</v>
      </c>
      <c r="L26" s="83">
        <v>93.8</v>
      </c>
      <c r="M26" s="82">
        <v>1822.51</v>
      </c>
      <c r="N26" s="82">
        <v>6.13</v>
      </c>
      <c r="O26" s="83">
        <v>39.11</v>
      </c>
      <c r="P26" s="83">
        <v>759.9</v>
      </c>
      <c r="Q26" s="83">
        <v>2.55</v>
      </c>
    </row>
    <row r="27">
      <c r="A27" s="78" t="s">
        <v>15</v>
      </c>
      <c r="B27" s="80" t="s">
        <v>21</v>
      </c>
      <c r="C27" s="82">
        <v>1573.7</v>
      </c>
      <c r="D27" s="82">
        <v>23.15</v>
      </c>
      <c r="E27" s="82">
        <v>67990.29</v>
      </c>
      <c r="F27" s="83">
        <v>1594.12</v>
      </c>
      <c r="G27" s="83">
        <v>68872.86</v>
      </c>
      <c r="H27" s="83">
        <v>101.3</v>
      </c>
      <c r="I27" s="83">
        <v>82.43</v>
      </c>
      <c r="J27" s="83">
        <v>3561.34</v>
      </c>
      <c r="K27" s="83">
        <v>5.24</v>
      </c>
      <c r="L27" s="83">
        <v>138.58</v>
      </c>
      <c r="M27" s="82">
        <v>5987.13</v>
      </c>
      <c r="N27" s="82">
        <v>8.81</v>
      </c>
      <c r="O27" s="83">
        <v>25.96</v>
      </c>
      <c r="P27" s="83">
        <v>1121.52</v>
      </c>
      <c r="Q27" s="83">
        <v>1.65</v>
      </c>
    </row>
    <row r="28">
      <c r="A28" s="78" t="s">
        <v>15</v>
      </c>
      <c r="B28" s="80" t="s">
        <v>22</v>
      </c>
      <c r="C28" s="82">
        <v>1464.96</v>
      </c>
      <c r="D28" s="82">
        <v>23.5</v>
      </c>
      <c r="E28" s="82">
        <v>66954.02</v>
      </c>
      <c r="F28" s="83">
        <v>1471.23</v>
      </c>
      <c r="G28" s="83">
        <v>62594.52</v>
      </c>
      <c r="H28" s="83">
        <v>100.43</v>
      </c>
      <c r="I28" s="83">
        <v>75.8</v>
      </c>
      <c r="J28" s="83">
        <v>3224.84</v>
      </c>
      <c r="K28" s="83">
        <v>5.17</v>
      </c>
      <c r="L28" s="83">
        <v>133.01</v>
      </c>
      <c r="M28" s="82">
        <v>5658.89</v>
      </c>
      <c r="N28" s="82">
        <v>9.08</v>
      </c>
      <c r="O28" s="83">
        <v>26.1</v>
      </c>
      <c r="P28" s="83">
        <v>1110.24</v>
      </c>
      <c r="Q28" s="83">
        <v>1.78</v>
      </c>
    </row>
    <row r="29">
      <c r="A29" s="78" t="s">
        <v>15</v>
      </c>
      <c r="B29" s="80" t="s">
        <v>24</v>
      </c>
      <c r="C29" s="82">
        <v>1349.03</v>
      </c>
      <c r="D29" s="82">
        <v>23.85</v>
      </c>
      <c r="E29" s="82">
        <v>65980.91</v>
      </c>
      <c r="F29" s="83">
        <v>1369.56</v>
      </c>
      <c r="G29" s="83">
        <v>57421.97</v>
      </c>
      <c r="H29" s="83">
        <v>101.52</v>
      </c>
      <c r="I29" s="83">
        <v>71.8</v>
      </c>
      <c r="J29" s="83">
        <v>3010.19</v>
      </c>
      <c r="K29" s="83">
        <v>5.32</v>
      </c>
      <c r="L29" s="83">
        <v>127.42</v>
      </c>
      <c r="M29" s="82">
        <v>5342.4</v>
      </c>
      <c r="N29" s="82">
        <v>9.45</v>
      </c>
      <c r="O29" s="83">
        <v>26.42</v>
      </c>
      <c r="P29" s="83">
        <v>1107.73</v>
      </c>
      <c r="Q29" s="83">
        <v>1.96</v>
      </c>
    </row>
    <row r="30">
      <c r="A30" s="78" t="s">
        <v>15</v>
      </c>
      <c r="B30" s="80" t="s">
        <v>26</v>
      </c>
      <c r="C30" s="82">
        <v>1208.04</v>
      </c>
      <c r="D30" s="82">
        <v>24.21</v>
      </c>
      <c r="E30" s="82">
        <v>64999.75</v>
      </c>
      <c r="F30" s="83">
        <v>1235.41</v>
      </c>
      <c r="G30" s="83">
        <v>51027.02</v>
      </c>
      <c r="H30" s="83">
        <v>102.27</v>
      </c>
      <c r="I30" s="83">
        <v>60.21</v>
      </c>
      <c r="J30" s="83">
        <v>2486.85</v>
      </c>
      <c r="K30" s="83">
        <v>4.98</v>
      </c>
      <c r="L30" s="83">
        <v>99.65</v>
      </c>
      <c r="M30" s="82">
        <v>4116.0</v>
      </c>
      <c r="N30" s="82">
        <v>8.25</v>
      </c>
      <c r="O30" s="83">
        <v>25.28</v>
      </c>
      <c r="P30" s="83">
        <v>1044.26</v>
      </c>
      <c r="Q30" s="83">
        <v>2.09</v>
      </c>
    </row>
    <row r="31">
      <c r="A31" s="78" t="s">
        <v>15</v>
      </c>
      <c r="B31" s="80" t="s">
        <v>28</v>
      </c>
      <c r="C31" s="82">
        <v>1323.42</v>
      </c>
      <c r="D31" s="82">
        <v>24.6</v>
      </c>
      <c r="E31" s="82">
        <v>63974.18</v>
      </c>
      <c r="F31" s="83">
        <v>1317.37</v>
      </c>
      <c r="G31" s="83">
        <v>53554.14</v>
      </c>
      <c r="H31" s="83">
        <v>99.54</v>
      </c>
      <c r="I31" s="83">
        <v>66.94</v>
      </c>
      <c r="J31" s="83">
        <v>2721.2</v>
      </c>
      <c r="K31" s="83">
        <v>5.06</v>
      </c>
      <c r="L31" s="83">
        <v>113.46</v>
      </c>
      <c r="M31" s="82">
        <v>4612.43</v>
      </c>
      <c r="N31" s="82">
        <v>8.57</v>
      </c>
      <c r="O31" s="83">
        <v>26.33</v>
      </c>
      <c r="P31" s="83">
        <v>1070.24</v>
      </c>
      <c r="Q31" s="83">
        <v>1.99</v>
      </c>
    </row>
    <row r="32">
      <c r="A32" s="78" t="s">
        <v>2</v>
      </c>
      <c r="B32" s="80" t="s">
        <v>21</v>
      </c>
      <c r="C32" s="82">
        <v>9607.22</v>
      </c>
      <c r="D32" s="82">
        <v>1357.38</v>
      </c>
      <c r="E32" s="82">
        <v>7077.77</v>
      </c>
      <c r="F32" s="83">
        <v>9400.09</v>
      </c>
      <c r="G32" s="83">
        <v>6925.17</v>
      </c>
      <c r="H32" s="83">
        <v>97.84</v>
      </c>
      <c r="I32" s="83">
        <v>0.0</v>
      </c>
      <c r="J32" s="83">
        <v>0.0</v>
      </c>
      <c r="K32" s="79" t="s">
        <v>136</v>
      </c>
      <c r="L32" s="83">
        <v>467.5</v>
      </c>
      <c r="M32" s="82">
        <v>344.41</v>
      </c>
      <c r="N32" s="82">
        <v>4.87</v>
      </c>
      <c r="O32" s="83">
        <v>179.88</v>
      </c>
      <c r="P32" s="83">
        <v>132.52</v>
      </c>
      <c r="Q32" s="83">
        <v>1.87</v>
      </c>
    </row>
    <row r="33">
      <c r="A33" s="78" t="s">
        <v>2</v>
      </c>
      <c r="B33" s="80" t="s">
        <v>22</v>
      </c>
      <c r="C33" s="82">
        <v>10482.37</v>
      </c>
      <c r="D33" s="82">
        <v>1364.27</v>
      </c>
      <c r="E33" s="82">
        <v>7042.03</v>
      </c>
      <c r="F33" s="83">
        <v>10271.68</v>
      </c>
      <c r="G33" s="83">
        <v>7529.06</v>
      </c>
      <c r="H33" s="83">
        <v>97.99</v>
      </c>
      <c r="I33" s="83">
        <v>0.0</v>
      </c>
      <c r="J33" s="83">
        <v>0.0</v>
      </c>
      <c r="K33" s="79" t="s">
        <v>136</v>
      </c>
      <c r="L33" s="83">
        <v>520.36</v>
      </c>
      <c r="M33" s="82">
        <v>381.42</v>
      </c>
      <c r="N33" s="82">
        <v>4.96</v>
      </c>
      <c r="O33" s="83">
        <v>200.77</v>
      </c>
      <c r="P33" s="83">
        <v>147.17</v>
      </c>
      <c r="Q33" s="83">
        <v>1.92</v>
      </c>
    </row>
    <row r="34">
      <c r="A34" s="78" t="s">
        <v>2</v>
      </c>
      <c r="B34" s="80" t="s">
        <v>24</v>
      </c>
      <c r="C34" s="82">
        <v>11064.67</v>
      </c>
      <c r="D34" s="82">
        <v>1371.22</v>
      </c>
      <c r="E34" s="82">
        <v>7006.33</v>
      </c>
      <c r="F34" s="83">
        <v>10840.66</v>
      </c>
      <c r="G34" s="83">
        <v>7905.85</v>
      </c>
      <c r="H34" s="83">
        <v>97.98</v>
      </c>
      <c r="I34" s="83">
        <v>0.0</v>
      </c>
      <c r="J34" s="83">
        <v>0.0</v>
      </c>
      <c r="K34" s="79" t="s">
        <v>136</v>
      </c>
      <c r="L34" s="83">
        <v>588.18</v>
      </c>
      <c r="M34" s="82">
        <v>428.95</v>
      </c>
      <c r="N34" s="82">
        <v>5.32</v>
      </c>
      <c r="O34" s="83">
        <v>214.09</v>
      </c>
      <c r="P34" s="83">
        <v>156.13</v>
      </c>
      <c r="Q34" s="83">
        <v>1.93</v>
      </c>
    </row>
    <row r="35">
      <c r="A35" s="78" t="s">
        <v>2</v>
      </c>
      <c r="B35" s="80" t="s">
        <v>26</v>
      </c>
      <c r="C35" s="82">
        <v>11190.99</v>
      </c>
      <c r="D35" s="82">
        <v>1378.67</v>
      </c>
      <c r="E35" s="82">
        <v>6968.5</v>
      </c>
      <c r="F35" s="83">
        <v>10972.2</v>
      </c>
      <c r="G35" s="83">
        <v>7958.57</v>
      </c>
      <c r="H35" s="83">
        <v>98.04</v>
      </c>
      <c r="I35" s="83">
        <v>0.0</v>
      </c>
      <c r="J35" s="83">
        <v>0.0</v>
      </c>
      <c r="K35" s="79" t="s">
        <v>136</v>
      </c>
      <c r="L35" s="83">
        <v>480.75</v>
      </c>
      <c r="M35" s="82">
        <v>348.7</v>
      </c>
      <c r="N35" s="82">
        <v>4.3</v>
      </c>
      <c r="O35" s="83">
        <v>216.05</v>
      </c>
      <c r="P35" s="83">
        <v>156.71</v>
      </c>
      <c r="Q35" s="83">
        <v>1.93</v>
      </c>
    </row>
    <row r="36">
      <c r="A36" s="78" t="s">
        <v>2</v>
      </c>
      <c r="B36" s="80" t="s">
        <v>28</v>
      </c>
      <c r="C36" s="82">
        <v>12237.7</v>
      </c>
      <c r="D36" s="82">
        <v>1386.4</v>
      </c>
      <c r="E36" s="82">
        <v>6929.64</v>
      </c>
      <c r="F36" s="83">
        <v>11778.42</v>
      </c>
      <c r="G36" s="83">
        <v>8495.72</v>
      </c>
      <c r="H36" s="83">
        <v>96.25</v>
      </c>
      <c r="I36" s="83">
        <v>0.0</v>
      </c>
      <c r="J36" s="83">
        <v>0.0</v>
      </c>
      <c r="K36" s="79" t="s">
        <v>136</v>
      </c>
      <c r="L36" s="83">
        <v>544.45</v>
      </c>
      <c r="M36" s="82">
        <v>392.71</v>
      </c>
      <c r="N36" s="82">
        <v>4.45</v>
      </c>
      <c r="O36" s="83">
        <v>233.6</v>
      </c>
      <c r="P36" s="83">
        <v>168.49</v>
      </c>
      <c r="Q36" s="83">
        <v>1.91</v>
      </c>
    </row>
    <row r="37">
      <c r="A37" s="78" t="s">
        <v>3</v>
      </c>
      <c r="B37" s="80" t="s">
        <v>21</v>
      </c>
      <c r="C37" s="82">
        <v>5155.72</v>
      </c>
      <c r="D37" s="82">
        <v>127.45</v>
      </c>
      <c r="E37" s="82">
        <v>40454.45</v>
      </c>
      <c r="F37" s="83">
        <v>5275.16</v>
      </c>
      <c r="G37" s="83">
        <v>41391.67</v>
      </c>
      <c r="H37" s="83">
        <v>102.32</v>
      </c>
      <c r="I37" s="83">
        <v>188.96</v>
      </c>
      <c r="J37" s="83">
        <v>1482.66</v>
      </c>
      <c r="K37" s="83">
        <v>3.67</v>
      </c>
      <c r="L37" s="83">
        <v>556.38</v>
      </c>
      <c r="M37" s="82">
        <v>4365.68</v>
      </c>
      <c r="N37" s="82">
        <v>10.79</v>
      </c>
      <c r="O37" s="83">
        <v>49.02</v>
      </c>
      <c r="P37" s="83">
        <v>384.67</v>
      </c>
      <c r="Q37" s="83">
        <v>0.95</v>
      </c>
    </row>
    <row r="38">
      <c r="A38" s="78" t="s">
        <v>3</v>
      </c>
      <c r="B38" s="80" t="s">
        <v>22</v>
      </c>
      <c r="C38" s="82">
        <v>4850.41</v>
      </c>
      <c r="D38" s="82">
        <v>127.28</v>
      </c>
      <c r="E38" s="82">
        <v>40508.16</v>
      </c>
      <c r="F38" s="83">
        <v>4969.98</v>
      </c>
      <c r="G38" s="83">
        <v>39048.87</v>
      </c>
      <c r="H38" s="83">
        <v>102.47</v>
      </c>
      <c r="I38" s="83">
        <v>174.18</v>
      </c>
      <c r="J38" s="83">
        <v>1368.51</v>
      </c>
      <c r="K38" s="83">
        <v>3.59</v>
      </c>
      <c r="L38" s="83">
        <v>525.58</v>
      </c>
      <c r="M38" s="82">
        <v>4129.46</v>
      </c>
      <c r="N38" s="82">
        <v>10.84</v>
      </c>
      <c r="O38" s="83">
        <v>46.92</v>
      </c>
      <c r="P38" s="83">
        <v>368.65</v>
      </c>
      <c r="Q38" s="83">
        <v>0.97</v>
      </c>
    </row>
    <row r="39">
      <c r="A39" s="78" t="s">
        <v>3</v>
      </c>
      <c r="B39" s="80" t="s">
        <v>24</v>
      </c>
      <c r="C39" s="82">
        <v>4394.98</v>
      </c>
      <c r="D39" s="82">
        <v>127.14</v>
      </c>
      <c r="E39" s="82">
        <v>40551.18</v>
      </c>
      <c r="F39" s="83">
        <v>4413.37</v>
      </c>
      <c r="G39" s="83">
        <v>34712.43</v>
      </c>
      <c r="H39" s="83">
        <v>100.42</v>
      </c>
      <c r="I39" s="83">
        <v>160.9</v>
      </c>
      <c r="J39" s="83">
        <v>1265.53</v>
      </c>
      <c r="K39" s="83">
        <v>3.66</v>
      </c>
      <c r="L39" s="83">
        <v>478.97</v>
      </c>
      <c r="M39" s="82">
        <v>3767.25</v>
      </c>
      <c r="N39" s="82">
        <v>10.9</v>
      </c>
      <c r="O39" s="83">
        <v>42.22</v>
      </c>
      <c r="P39" s="83">
        <v>332.08</v>
      </c>
      <c r="Q39" s="83">
        <v>0.96</v>
      </c>
    </row>
    <row r="40">
      <c r="A40" s="78" t="s">
        <v>3</v>
      </c>
      <c r="B40" s="80" t="s">
        <v>26</v>
      </c>
      <c r="C40" s="82">
        <v>4949.27</v>
      </c>
      <c r="D40" s="82">
        <v>126.99</v>
      </c>
      <c r="E40" s="82">
        <v>40597.95</v>
      </c>
      <c r="F40" s="83">
        <v>4901.18</v>
      </c>
      <c r="G40" s="83">
        <v>38593.64</v>
      </c>
      <c r="H40" s="83">
        <v>99.03</v>
      </c>
      <c r="I40" s="83">
        <v>171.59</v>
      </c>
      <c r="J40" s="83">
        <v>1351.17</v>
      </c>
      <c r="K40" s="83">
        <v>3.47</v>
      </c>
      <c r="L40" s="83">
        <v>488.64</v>
      </c>
      <c r="M40" s="82">
        <v>3847.74</v>
      </c>
      <c r="N40" s="82">
        <v>9.87</v>
      </c>
      <c r="O40" s="83">
        <v>46.63</v>
      </c>
      <c r="P40" s="83">
        <v>367.18</v>
      </c>
      <c r="Q40" s="83">
        <v>0.94</v>
      </c>
    </row>
    <row r="41">
      <c r="A41" s="78" t="s">
        <v>3</v>
      </c>
      <c r="B41" s="80" t="s">
        <v>28</v>
      </c>
      <c r="C41" s="82">
        <v>4872.14</v>
      </c>
      <c r="D41" s="82">
        <v>126.79</v>
      </c>
      <c r="E41" s="82">
        <v>40664.78</v>
      </c>
      <c r="F41" s="83">
        <v>5141.71</v>
      </c>
      <c r="G41" s="83">
        <v>40554.29</v>
      </c>
      <c r="H41" s="83">
        <v>105.53</v>
      </c>
      <c r="I41" s="83">
        <v>179.54</v>
      </c>
      <c r="J41" s="83">
        <v>1416.08</v>
      </c>
      <c r="K41" s="83">
        <v>3.69</v>
      </c>
      <c r="L41" s="83">
        <v>437.26</v>
      </c>
      <c r="M41" s="82">
        <v>3448.82</v>
      </c>
      <c r="N41" s="82">
        <v>8.97</v>
      </c>
      <c r="O41" s="83">
        <v>45.55</v>
      </c>
      <c r="P41" s="83">
        <v>359.29</v>
      </c>
      <c r="Q41" s="83">
        <v>0.93</v>
      </c>
    </row>
    <row r="42">
      <c r="A42" s="78" t="s">
        <v>4</v>
      </c>
      <c r="B42" s="80" t="s">
        <v>21</v>
      </c>
      <c r="C42" s="82">
        <v>3752.51</v>
      </c>
      <c r="D42" s="82">
        <v>80.65</v>
      </c>
      <c r="E42" s="82">
        <v>46530.91</v>
      </c>
      <c r="F42" s="83">
        <v>3528.89</v>
      </c>
      <c r="G42" s="83">
        <v>43757.98</v>
      </c>
      <c r="H42" s="83">
        <v>94.04</v>
      </c>
      <c r="I42" s="83">
        <v>185.19</v>
      </c>
      <c r="J42" s="83">
        <v>2296.3</v>
      </c>
      <c r="K42" s="83">
        <v>4.94</v>
      </c>
      <c r="L42" s="83">
        <v>411.58</v>
      </c>
      <c r="M42" s="82">
        <v>5103.51</v>
      </c>
      <c r="N42" s="82">
        <v>10.97</v>
      </c>
      <c r="O42" s="83">
        <v>45.93</v>
      </c>
      <c r="P42" s="83">
        <v>569.54</v>
      </c>
      <c r="Q42" s="83">
        <v>1.22</v>
      </c>
    </row>
    <row r="43">
      <c r="A43" s="78" t="s">
        <v>4</v>
      </c>
      <c r="B43" s="80" t="s">
        <v>22</v>
      </c>
      <c r="C43" s="82">
        <v>3890.61</v>
      </c>
      <c r="D43" s="82">
        <v>80.98</v>
      </c>
      <c r="E43" s="82">
        <v>46337.34</v>
      </c>
      <c r="F43" s="83">
        <v>3621.26</v>
      </c>
      <c r="G43" s="83">
        <v>44716.61</v>
      </c>
      <c r="H43" s="83">
        <v>93.08</v>
      </c>
      <c r="I43" s="83">
        <v>191.85</v>
      </c>
      <c r="J43" s="83">
        <v>2368.98</v>
      </c>
      <c r="K43" s="83">
        <v>4.93</v>
      </c>
      <c r="L43" s="83">
        <v>429.93</v>
      </c>
      <c r="M43" s="82">
        <v>5308.88</v>
      </c>
      <c r="N43" s="82">
        <v>11.05</v>
      </c>
      <c r="O43" s="83">
        <v>46.1</v>
      </c>
      <c r="P43" s="83">
        <v>569.29</v>
      </c>
      <c r="Q43" s="83">
        <v>1.18</v>
      </c>
    </row>
    <row r="44">
      <c r="A44" s="78" t="s">
        <v>4</v>
      </c>
      <c r="B44" s="80" t="s">
        <v>24</v>
      </c>
      <c r="C44" s="82">
        <v>3375.61</v>
      </c>
      <c r="D44" s="82">
        <v>81.69</v>
      </c>
      <c r="E44" s="82">
        <v>45937.93</v>
      </c>
      <c r="F44" s="83">
        <v>3105.77</v>
      </c>
      <c r="G44" s="83">
        <v>38020.53</v>
      </c>
      <c r="H44" s="83">
        <v>92.01</v>
      </c>
      <c r="I44" s="83">
        <v>162.47</v>
      </c>
      <c r="J44" s="83">
        <v>1988.92</v>
      </c>
      <c r="K44" s="83">
        <v>4.81</v>
      </c>
      <c r="L44" s="83">
        <v>376.43</v>
      </c>
      <c r="M44" s="82">
        <v>4608.26</v>
      </c>
      <c r="N44" s="82">
        <v>11.15</v>
      </c>
      <c r="O44" s="83">
        <v>39.81</v>
      </c>
      <c r="P44" s="83">
        <v>487.4</v>
      </c>
      <c r="Q44" s="83">
        <v>1.18</v>
      </c>
    </row>
    <row r="45">
      <c r="A45" s="78" t="s">
        <v>4</v>
      </c>
      <c r="B45" s="80" t="s">
        <v>26</v>
      </c>
      <c r="C45" s="82">
        <v>3477.8</v>
      </c>
      <c r="D45" s="82">
        <v>82.35</v>
      </c>
      <c r="E45" s="82">
        <v>45568.6</v>
      </c>
      <c r="F45" s="83">
        <v>3200.57</v>
      </c>
      <c r="G45" s="83">
        <v>38866.12</v>
      </c>
      <c r="H45" s="83">
        <v>92.03</v>
      </c>
      <c r="I45" s="83">
        <v>163.18</v>
      </c>
      <c r="J45" s="83">
        <v>1981.55</v>
      </c>
      <c r="K45" s="83">
        <v>4.69</v>
      </c>
      <c r="L45" s="83">
        <v>376.11</v>
      </c>
      <c r="M45" s="82">
        <v>4567.32</v>
      </c>
      <c r="N45" s="82">
        <v>10.81</v>
      </c>
      <c r="O45" s="83">
        <v>41.59</v>
      </c>
      <c r="P45" s="83">
        <v>505.04</v>
      </c>
      <c r="Q45" s="83">
        <v>1.2</v>
      </c>
    </row>
    <row r="46">
      <c r="A46" s="78" t="s">
        <v>4</v>
      </c>
      <c r="B46" s="80" t="s">
        <v>28</v>
      </c>
      <c r="C46" s="82">
        <v>3677.44</v>
      </c>
      <c r="D46" s="82">
        <v>82.7</v>
      </c>
      <c r="E46" s="82">
        <v>45377.76</v>
      </c>
      <c r="F46" s="83">
        <v>3398.91</v>
      </c>
      <c r="G46" s="83">
        <v>41101.77</v>
      </c>
      <c r="H46" s="83">
        <v>92.43</v>
      </c>
      <c r="I46" s="83">
        <v>181.08</v>
      </c>
      <c r="J46" s="83">
        <v>2189.7</v>
      </c>
      <c r="K46" s="83">
        <v>4.92</v>
      </c>
      <c r="L46" s="83">
        <v>393.38</v>
      </c>
      <c r="M46" s="82">
        <v>4757.02</v>
      </c>
      <c r="N46" s="82">
        <v>10.7</v>
      </c>
      <c r="O46" s="83">
        <v>44.87</v>
      </c>
      <c r="P46" s="83">
        <v>542.59</v>
      </c>
      <c r="Q46" s="83">
        <v>1.22</v>
      </c>
    </row>
    <row r="47">
      <c r="A47" s="78" t="s">
        <v>5</v>
      </c>
      <c r="B47" s="80" t="s">
        <v>21</v>
      </c>
      <c r="C47" s="82">
        <v>2739.82</v>
      </c>
      <c r="D47" s="82">
        <v>64.13</v>
      </c>
      <c r="E47" s="82">
        <v>42724.07</v>
      </c>
      <c r="F47" s="83">
        <v>2795.11</v>
      </c>
      <c r="G47" s="83">
        <v>43586.25</v>
      </c>
      <c r="H47" s="83">
        <v>102.02</v>
      </c>
      <c r="I47" s="83">
        <v>153.95</v>
      </c>
      <c r="J47" s="83">
        <v>2400.67</v>
      </c>
      <c r="K47" s="83">
        <v>5.62</v>
      </c>
      <c r="L47" s="83">
        <v>270.0</v>
      </c>
      <c r="M47" s="82">
        <v>4210.35</v>
      </c>
      <c r="N47" s="82">
        <v>9.85</v>
      </c>
      <c r="O47" s="83">
        <v>57.29</v>
      </c>
      <c r="P47" s="83">
        <v>893.31</v>
      </c>
      <c r="Q47" s="83">
        <v>2.09</v>
      </c>
    </row>
    <row r="48">
      <c r="A48" s="78" t="s">
        <v>5</v>
      </c>
      <c r="B48" s="80" t="s">
        <v>22</v>
      </c>
      <c r="C48" s="82">
        <v>3022.83</v>
      </c>
      <c r="D48" s="82">
        <v>64.61</v>
      </c>
      <c r="E48" s="82">
        <v>42403.42</v>
      </c>
      <c r="F48" s="83">
        <v>3083.43</v>
      </c>
      <c r="G48" s="83">
        <v>47721.42</v>
      </c>
      <c r="H48" s="83">
        <v>102.0</v>
      </c>
      <c r="I48" s="83">
        <v>172.09</v>
      </c>
      <c r="J48" s="83">
        <v>2663.38</v>
      </c>
      <c r="K48" s="83">
        <v>5.69</v>
      </c>
      <c r="L48" s="83">
        <v>296.22</v>
      </c>
      <c r="M48" s="82">
        <v>4584.53</v>
      </c>
      <c r="N48" s="82">
        <v>9.8</v>
      </c>
      <c r="O48" s="83">
        <v>59.61</v>
      </c>
      <c r="P48" s="83">
        <v>922.63</v>
      </c>
      <c r="Q48" s="83">
        <v>1.97</v>
      </c>
    </row>
    <row r="49">
      <c r="A49" s="78" t="s">
        <v>5</v>
      </c>
      <c r="B49" s="80" t="s">
        <v>24</v>
      </c>
      <c r="C49" s="82">
        <v>2885.57</v>
      </c>
      <c r="D49" s="82">
        <v>65.13</v>
      </c>
      <c r="E49" s="82">
        <v>42067.66</v>
      </c>
      <c r="F49" s="83">
        <v>2935.02</v>
      </c>
      <c r="G49" s="83">
        <v>45064.88</v>
      </c>
      <c r="H49" s="83">
        <v>101.71</v>
      </c>
      <c r="I49" s="83">
        <v>162.49</v>
      </c>
      <c r="J49" s="83">
        <v>2494.85</v>
      </c>
      <c r="K49" s="83">
        <v>5.63</v>
      </c>
      <c r="L49" s="83">
        <v>285.0</v>
      </c>
      <c r="M49" s="82">
        <v>4375.96</v>
      </c>
      <c r="N49" s="82">
        <v>9.88</v>
      </c>
      <c r="O49" s="83">
        <v>54.32</v>
      </c>
      <c r="P49" s="83">
        <v>834.09</v>
      </c>
      <c r="Q49" s="83">
        <v>1.88</v>
      </c>
    </row>
    <row r="50">
      <c r="A50" s="78" t="s">
        <v>5</v>
      </c>
      <c r="B50" s="80" t="s">
        <v>26</v>
      </c>
      <c r="C50" s="82">
        <v>2650.85</v>
      </c>
      <c r="D50" s="82">
        <v>65.6</v>
      </c>
      <c r="E50" s="82">
        <v>41768.35</v>
      </c>
      <c r="F50" s="83">
        <v>2693.89</v>
      </c>
      <c r="G50" s="83">
        <v>41068.12</v>
      </c>
      <c r="H50" s="83">
        <v>101.62</v>
      </c>
      <c r="I50" s="83">
        <v>146.91</v>
      </c>
      <c r="J50" s="83">
        <v>2239.63</v>
      </c>
      <c r="K50" s="83">
        <v>5.54</v>
      </c>
      <c r="L50" s="83">
        <v>205.09</v>
      </c>
      <c r="M50" s="82">
        <v>3126.58</v>
      </c>
      <c r="N50" s="82">
        <v>7.74</v>
      </c>
      <c r="O50" s="83">
        <v>48.74</v>
      </c>
      <c r="P50" s="83">
        <v>743.05</v>
      </c>
      <c r="Q50" s="83">
        <v>1.84</v>
      </c>
    </row>
    <row r="51">
      <c r="A51" s="78" t="s">
        <v>5</v>
      </c>
      <c r="B51" s="80" t="s">
        <v>28</v>
      </c>
      <c r="C51" s="82">
        <v>2622.43</v>
      </c>
      <c r="D51" s="82">
        <v>66.02</v>
      </c>
      <c r="E51" s="82">
        <v>41498.4</v>
      </c>
      <c r="F51" s="83">
        <v>2652.93</v>
      </c>
      <c r="G51" s="83">
        <v>40182.38</v>
      </c>
      <c r="H51" s="83">
        <v>101.16</v>
      </c>
      <c r="I51" s="83">
        <v>136.1</v>
      </c>
      <c r="J51" s="83">
        <v>2061.49</v>
      </c>
      <c r="K51" s="83">
        <v>5.19</v>
      </c>
      <c r="L51" s="83">
        <v>216.54</v>
      </c>
      <c r="M51" s="82">
        <v>3279.79</v>
      </c>
      <c r="N51" s="82">
        <v>8.26</v>
      </c>
      <c r="O51" s="83">
        <v>48.12</v>
      </c>
      <c r="P51" s="83">
        <v>728.81</v>
      </c>
      <c r="Q51" s="83">
        <v>1.83</v>
      </c>
    </row>
    <row r="52">
      <c r="A52" s="78" t="s">
        <v>6</v>
      </c>
      <c r="B52" s="80" t="s">
        <v>21</v>
      </c>
      <c r="C52" s="82">
        <v>746.65</v>
      </c>
      <c r="D52" s="82">
        <v>29.94</v>
      </c>
      <c r="E52" s="82">
        <v>24934.39</v>
      </c>
      <c r="F52" s="83">
        <v>588.9</v>
      </c>
      <c r="G52" s="83">
        <v>19666.53</v>
      </c>
      <c r="H52" s="83">
        <v>78.87</v>
      </c>
      <c r="I52" s="83">
        <v>0.0</v>
      </c>
      <c r="J52" s="83">
        <v>0.0</v>
      </c>
      <c r="K52" s="79" t="s">
        <v>136</v>
      </c>
      <c r="L52" s="83">
        <v>32.78</v>
      </c>
      <c r="M52" s="82">
        <v>1094.71</v>
      </c>
      <c r="N52" s="82">
        <v>4.39</v>
      </c>
      <c r="O52" s="83">
        <v>67.23</v>
      </c>
      <c r="P52" s="83">
        <v>2245.09</v>
      </c>
      <c r="Q52" s="83">
        <v>9.0</v>
      </c>
    </row>
    <row r="53">
      <c r="A53" s="78" t="s">
        <v>6</v>
      </c>
      <c r="B53" s="80" t="s">
        <v>22</v>
      </c>
      <c r="C53" s="82">
        <v>756.35</v>
      </c>
      <c r="D53" s="82">
        <v>30.78</v>
      </c>
      <c r="E53" s="82">
        <v>24260.13</v>
      </c>
      <c r="F53" s="83">
        <v>657.19</v>
      </c>
      <c r="G53" s="83">
        <v>21353.54</v>
      </c>
      <c r="H53" s="83">
        <v>86.89</v>
      </c>
      <c r="I53" s="83">
        <v>43.06</v>
      </c>
      <c r="J53" s="83">
        <v>1399.08</v>
      </c>
      <c r="K53" s="79" t="s">
        <v>136</v>
      </c>
      <c r="L53" s="83">
        <v>38.56</v>
      </c>
      <c r="M53" s="82">
        <v>1252.98</v>
      </c>
      <c r="N53" s="82">
        <v>5.1</v>
      </c>
      <c r="O53" s="83">
        <v>81.03</v>
      </c>
      <c r="P53" s="83">
        <v>2632.91</v>
      </c>
      <c r="Q53" s="83">
        <v>10.71</v>
      </c>
    </row>
    <row r="54">
      <c r="A54" s="78" t="s">
        <v>6</v>
      </c>
      <c r="B54" s="80" t="s">
        <v>24</v>
      </c>
      <c r="C54" s="82">
        <v>654.27</v>
      </c>
      <c r="D54" s="82">
        <v>31.56</v>
      </c>
      <c r="E54" s="82">
        <v>23660.16</v>
      </c>
      <c r="F54" s="83">
        <v>689.53</v>
      </c>
      <c r="G54" s="83">
        <v>21850.08</v>
      </c>
      <c r="H54" s="83">
        <v>105.39</v>
      </c>
      <c r="I54" s="83">
        <v>0.0</v>
      </c>
      <c r="J54" s="83">
        <v>0.0</v>
      </c>
      <c r="K54" s="79" t="s">
        <v>136</v>
      </c>
      <c r="L54" s="83">
        <v>38.16</v>
      </c>
      <c r="M54" s="82">
        <v>1209.38</v>
      </c>
      <c r="N54" s="82">
        <v>5.83</v>
      </c>
      <c r="O54" s="83">
        <v>88.3</v>
      </c>
      <c r="P54" s="83">
        <v>2798.15</v>
      </c>
      <c r="Q54" s="83">
        <v>13.5</v>
      </c>
    </row>
    <row r="55">
      <c r="A55" s="78" t="s">
        <v>6</v>
      </c>
      <c r="B55" s="80" t="s">
        <v>26</v>
      </c>
      <c r="C55" s="82">
        <v>644.94</v>
      </c>
      <c r="D55" s="82">
        <v>32.28</v>
      </c>
      <c r="E55" s="82">
        <v>23133.42</v>
      </c>
      <c r="F55" s="83">
        <v>642.19</v>
      </c>
      <c r="G55" s="83">
        <v>19896.89</v>
      </c>
      <c r="H55" s="83">
        <v>99.57</v>
      </c>
      <c r="I55" s="83">
        <v>0.0</v>
      </c>
      <c r="J55" s="83">
        <v>0.0</v>
      </c>
      <c r="K55" s="79" t="s">
        <v>136</v>
      </c>
      <c r="L55" s="83">
        <v>19.13</v>
      </c>
      <c r="M55" s="82">
        <v>592.67</v>
      </c>
      <c r="N55" s="82">
        <v>2.97</v>
      </c>
      <c r="O55" s="83">
        <v>63.89</v>
      </c>
      <c r="P55" s="83">
        <v>1979.52</v>
      </c>
      <c r="Q55" s="83">
        <v>9.91</v>
      </c>
    </row>
    <row r="56">
      <c r="A56" s="78" t="s">
        <v>6</v>
      </c>
      <c r="B56" s="80" t="s">
        <v>28</v>
      </c>
      <c r="C56" s="82">
        <v>686.74</v>
      </c>
      <c r="D56" s="82">
        <v>32.94</v>
      </c>
      <c r="E56" s="82">
        <v>22668.11</v>
      </c>
      <c r="F56" s="83">
        <v>643.63</v>
      </c>
      <c r="G56" s="83">
        <v>19540.59</v>
      </c>
      <c r="H56" s="83">
        <v>93.72</v>
      </c>
      <c r="I56" s="83">
        <v>0.0</v>
      </c>
      <c r="J56" s="83">
        <v>0.0</v>
      </c>
      <c r="K56" s="79" t="s">
        <v>136</v>
      </c>
      <c r="L56" s="83">
        <v>26.19</v>
      </c>
      <c r="M56" s="82">
        <v>795.15</v>
      </c>
      <c r="N56" s="82">
        <v>3.81</v>
      </c>
      <c r="O56" s="83">
        <v>70.66</v>
      </c>
      <c r="P56" s="83">
        <v>2145.12</v>
      </c>
      <c r="Q56" s="83">
        <v>10.29</v>
      </c>
    </row>
    <row r="57">
      <c r="A57" s="78" t="s">
        <v>7</v>
      </c>
      <c r="B57" s="80" t="s">
        <v>21</v>
      </c>
      <c r="C57" s="82">
        <v>2811.08</v>
      </c>
      <c r="D57" s="82">
        <v>66.0</v>
      </c>
      <c r="E57" s="82">
        <v>42592.95</v>
      </c>
      <c r="F57" s="83">
        <v>2840.16</v>
      </c>
      <c r="G57" s="83">
        <v>43033.61</v>
      </c>
      <c r="H57" s="83">
        <v>101.03</v>
      </c>
      <c r="I57" s="83">
        <v>154.61</v>
      </c>
      <c r="J57" s="83">
        <v>2342.61</v>
      </c>
      <c r="K57" s="83">
        <v>5.5</v>
      </c>
      <c r="L57" s="83">
        <v>307.23</v>
      </c>
      <c r="M57" s="82">
        <v>4655.13</v>
      </c>
      <c r="N57" s="82">
        <v>10.93</v>
      </c>
      <c r="O57" s="83">
        <v>62.47</v>
      </c>
      <c r="P57" s="83">
        <v>946.6</v>
      </c>
      <c r="Q57" s="83">
        <v>2.22</v>
      </c>
    </row>
    <row r="58">
      <c r="A58" s="78" t="s">
        <v>7</v>
      </c>
      <c r="B58" s="80" t="s">
        <v>22</v>
      </c>
      <c r="C58" s="82">
        <v>2852.17</v>
      </c>
      <c r="D58" s="82">
        <v>66.32</v>
      </c>
      <c r="E58" s="82">
        <v>42389.07</v>
      </c>
      <c r="F58" s="83">
        <v>2884.84</v>
      </c>
      <c r="G58" s="83">
        <v>43501.29</v>
      </c>
      <c r="H58" s="83">
        <v>101.15</v>
      </c>
      <c r="I58" s="83">
        <v>157.21</v>
      </c>
      <c r="J58" s="83">
        <v>2370.64</v>
      </c>
      <c r="K58" s="83">
        <v>5.51</v>
      </c>
      <c r="L58" s="83">
        <v>316.59</v>
      </c>
      <c r="M58" s="82">
        <v>4774.0</v>
      </c>
      <c r="N58" s="82">
        <v>11.1</v>
      </c>
      <c r="O58" s="83">
        <v>63.68</v>
      </c>
      <c r="P58" s="83">
        <v>960.21</v>
      </c>
      <c r="Q58" s="83">
        <v>2.23</v>
      </c>
    </row>
    <row r="59">
      <c r="A59" s="78" t="s">
        <v>7</v>
      </c>
      <c r="B59" s="80" t="s">
        <v>24</v>
      </c>
      <c r="C59" s="82">
        <v>2438.21</v>
      </c>
      <c r="D59" s="82">
        <v>66.59</v>
      </c>
      <c r="E59" s="82">
        <v>42212.58</v>
      </c>
      <c r="F59" s="83">
        <v>2452.02</v>
      </c>
      <c r="G59" s="83">
        <v>36820.77</v>
      </c>
      <c r="H59" s="83">
        <v>100.57</v>
      </c>
      <c r="I59" s="83">
        <v>133.22</v>
      </c>
      <c r="J59" s="83">
        <v>2000.56</v>
      </c>
      <c r="K59" s="83">
        <v>5.46</v>
      </c>
      <c r="L59" s="83">
        <v>269.82</v>
      </c>
      <c r="M59" s="82">
        <v>4051.8</v>
      </c>
      <c r="N59" s="82">
        <v>11.07</v>
      </c>
      <c r="O59" s="83">
        <v>55.45</v>
      </c>
      <c r="P59" s="83">
        <v>832.67</v>
      </c>
      <c r="Q59" s="83">
        <v>2.27</v>
      </c>
    </row>
    <row r="60">
      <c r="A60" s="78" t="s">
        <v>7</v>
      </c>
      <c r="B60" s="80" t="s">
        <v>26</v>
      </c>
      <c r="C60" s="82">
        <v>2465.13</v>
      </c>
      <c r="D60" s="82">
        <v>66.86</v>
      </c>
      <c r="E60" s="82">
        <v>42044.38</v>
      </c>
      <c r="F60" s="83">
        <v>2485.3</v>
      </c>
      <c r="G60" s="83">
        <v>37171.81</v>
      </c>
      <c r="H60" s="83">
        <v>100.82</v>
      </c>
      <c r="I60" s="83">
        <v>138.42</v>
      </c>
      <c r="J60" s="83">
        <v>2070.26</v>
      </c>
      <c r="K60" s="83">
        <v>5.62</v>
      </c>
      <c r="L60" s="83">
        <v>251.47</v>
      </c>
      <c r="M60" s="82">
        <v>3761.16</v>
      </c>
      <c r="N60" s="82">
        <v>10.2</v>
      </c>
      <c r="O60" s="83">
        <v>57.36</v>
      </c>
      <c r="P60" s="83">
        <v>857.98</v>
      </c>
      <c r="Q60" s="83">
        <v>2.33</v>
      </c>
    </row>
    <row r="61">
      <c r="A61" s="78" t="s">
        <v>7</v>
      </c>
      <c r="B61" s="80" t="s">
        <v>28</v>
      </c>
      <c r="C61" s="82">
        <v>2582.5</v>
      </c>
      <c r="D61" s="82">
        <v>67.12</v>
      </c>
      <c r="E61" s="82">
        <v>41882.22</v>
      </c>
      <c r="F61" s="83">
        <v>2610.97</v>
      </c>
      <c r="G61" s="83">
        <v>38900.8</v>
      </c>
      <c r="H61" s="83">
        <v>101.1</v>
      </c>
      <c r="I61" s="83">
        <v>145.86</v>
      </c>
      <c r="J61" s="83">
        <v>2173.16</v>
      </c>
      <c r="K61" s="83">
        <v>5.65</v>
      </c>
      <c r="L61" s="83">
        <v>273.12</v>
      </c>
      <c r="M61" s="82">
        <v>4069.16</v>
      </c>
      <c r="N61" s="82">
        <v>10.58</v>
      </c>
      <c r="O61" s="83">
        <v>58.24</v>
      </c>
      <c r="P61" s="83">
        <v>867.74</v>
      </c>
      <c r="Q61" s="83">
        <v>2.26</v>
      </c>
    </row>
    <row r="62">
      <c r="A62" s="78" t="s">
        <v>8</v>
      </c>
      <c r="B62" s="80" t="s">
        <v>21</v>
      </c>
      <c r="C62" s="82">
        <v>1856.72</v>
      </c>
      <c r="D62" s="82">
        <v>1278.56</v>
      </c>
      <c r="E62" s="82">
        <v>1452.2</v>
      </c>
      <c r="F62" s="83">
        <v>1893.19</v>
      </c>
      <c r="G62" s="83">
        <v>1480.72</v>
      </c>
      <c r="H62" s="83">
        <v>101.96</v>
      </c>
      <c r="I62" s="83">
        <v>71.39</v>
      </c>
      <c r="J62" s="83">
        <v>55.84</v>
      </c>
      <c r="K62" s="83">
        <v>3.85</v>
      </c>
      <c r="L62" s="83">
        <v>69.6</v>
      </c>
      <c r="M62" s="82">
        <v>54.43</v>
      </c>
      <c r="N62" s="82">
        <v>3.75</v>
      </c>
      <c r="O62" s="83">
        <v>45.75</v>
      </c>
      <c r="P62" s="83">
        <v>35.78</v>
      </c>
      <c r="Q62" s="83">
        <v>2.46</v>
      </c>
    </row>
    <row r="63">
      <c r="A63" s="78" t="s">
        <v>8</v>
      </c>
      <c r="B63" s="80" t="s">
        <v>22</v>
      </c>
      <c r="C63" s="82">
        <v>2039.13</v>
      </c>
      <c r="D63" s="82">
        <v>1293.86</v>
      </c>
      <c r="E63" s="82">
        <v>1435.03</v>
      </c>
      <c r="F63" s="83">
        <v>2096.96</v>
      </c>
      <c r="G63" s="83">
        <v>1620.71</v>
      </c>
      <c r="H63" s="83">
        <v>102.84</v>
      </c>
      <c r="I63" s="83">
        <v>68.41</v>
      </c>
      <c r="J63" s="83">
        <v>52.88</v>
      </c>
      <c r="K63" s="83">
        <v>3.36</v>
      </c>
      <c r="L63" s="83">
        <v>74.01</v>
      </c>
      <c r="M63" s="82">
        <v>57.2</v>
      </c>
      <c r="N63" s="82">
        <v>3.63</v>
      </c>
      <c r="O63" s="83">
        <v>50.74</v>
      </c>
      <c r="P63" s="83">
        <v>39.21</v>
      </c>
      <c r="Q63" s="83">
        <v>2.49</v>
      </c>
    </row>
    <row r="64">
      <c r="A64" s="78" t="s">
        <v>8</v>
      </c>
      <c r="B64" s="80" t="s">
        <v>24</v>
      </c>
      <c r="C64" s="82">
        <v>2102.39</v>
      </c>
      <c r="D64" s="82">
        <v>1309.05</v>
      </c>
      <c r="E64" s="82">
        <v>1418.37</v>
      </c>
      <c r="F64" s="83">
        <v>2122.39</v>
      </c>
      <c r="G64" s="83">
        <v>1621.32</v>
      </c>
      <c r="H64" s="83">
        <v>100.95</v>
      </c>
      <c r="I64" s="83">
        <v>77.62</v>
      </c>
      <c r="J64" s="83">
        <v>59.29</v>
      </c>
      <c r="K64" s="83">
        <v>3.69</v>
      </c>
      <c r="L64" s="83">
        <v>81.75</v>
      </c>
      <c r="M64" s="82">
        <v>62.45</v>
      </c>
      <c r="N64" s="82">
        <v>3.89</v>
      </c>
      <c r="O64" s="83">
        <v>50.57</v>
      </c>
      <c r="P64" s="83">
        <v>38.63</v>
      </c>
      <c r="Q64" s="83">
        <v>2.41</v>
      </c>
    </row>
    <row r="65">
      <c r="A65" s="78" t="s">
        <v>8</v>
      </c>
      <c r="B65" s="80" t="s">
        <v>26</v>
      </c>
      <c r="C65" s="82">
        <v>2274.23</v>
      </c>
      <c r="D65" s="82">
        <v>1324.17</v>
      </c>
      <c r="E65" s="82">
        <v>1402.18</v>
      </c>
      <c r="F65" s="83">
        <v>2280.81</v>
      </c>
      <c r="G65" s="83">
        <v>1722.44</v>
      </c>
      <c r="H65" s="83">
        <v>100.29</v>
      </c>
      <c r="I65" s="83">
        <v>88.26</v>
      </c>
      <c r="J65" s="83">
        <v>66.66</v>
      </c>
      <c r="K65" s="83">
        <v>3.88</v>
      </c>
      <c r="L65" s="83">
        <v>79.62</v>
      </c>
      <c r="M65" s="82">
        <v>60.13</v>
      </c>
      <c r="N65" s="82">
        <v>3.5</v>
      </c>
      <c r="O65" s="83">
        <v>57.0</v>
      </c>
      <c r="P65" s="83">
        <v>43.05</v>
      </c>
      <c r="Q65" s="83">
        <v>2.51</v>
      </c>
    </row>
    <row r="66">
      <c r="A66" s="78" t="s">
        <v>8</v>
      </c>
      <c r="B66" s="80" t="s">
        <v>28</v>
      </c>
      <c r="C66" s="82">
        <v>2600.82</v>
      </c>
      <c r="D66" s="82">
        <v>1339.18</v>
      </c>
      <c r="E66" s="82">
        <v>1386.46</v>
      </c>
      <c r="F66" s="83">
        <v>2629.93</v>
      </c>
      <c r="G66" s="83">
        <v>1963.84</v>
      </c>
      <c r="H66" s="83">
        <v>101.12</v>
      </c>
      <c r="I66" s="83">
        <v>97.61</v>
      </c>
      <c r="J66" s="83">
        <v>72.89</v>
      </c>
      <c r="K66" s="83">
        <v>3.75</v>
      </c>
      <c r="L66" s="83">
        <v>87.25</v>
      </c>
      <c r="M66" s="82">
        <v>65.15</v>
      </c>
      <c r="N66" s="82">
        <v>3.35</v>
      </c>
      <c r="O66" s="83">
        <v>64.84</v>
      </c>
      <c r="P66" s="83">
        <v>48.42</v>
      </c>
      <c r="Q66" s="83">
        <v>2.49</v>
      </c>
    </row>
    <row r="67">
      <c r="A67" s="78" t="s">
        <v>9</v>
      </c>
      <c r="B67" s="80" t="s">
        <v>21</v>
      </c>
      <c r="C67" s="82">
        <v>2472.81</v>
      </c>
      <c r="D67" s="82">
        <v>202.41</v>
      </c>
      <c r="E67" s="82">
        <v>12216.9</v>
      </c>
      <c r="F67" s="83">
        <v>2529.72</v>
      </c>
      <c r="G67" s="83">
        <v>12498.08</v>
      </c>
      <c r="H67" s="83">
        <v>102.3</v>
      </c>
      <c r="I67" s="83">
        <v>144.39</v>
      </c>
      <c r="J67" s="83">
        <v>713.35</v>
      </c>
      <c r="K67" s="83">
        <v>5.84</v>
      </c>
      <c r="L67" s="83">
        <v>197.54</v>
      </c>
      <c r="M67" s="82">
        <v>975.93</v>
      </c>
      <c r="N67" s="82">
        <v>7.99</v>
      </c>
      <c r="O67" s="83">
        <v>32.87</v>
      </c>
      <c r="P67" s="83">
        <v>162.42</v>
      </c>
      <c r="Q67" s="83">
        <v>1.33</v>
      </c>
    </row>
    <row r="68">
      <c r="A68" s="78" t="s">
        <v>9</v>
      </c>
      <c r="B68" s="80" t="s">
        <v>22</v>
      </c>
      <c r="C68" s="82">
        <v>2455.99</v>
      </c>
      <c r="D68" s="82">
        <v>204.21</v>
      </c>
      <c r="E68" s="82">
        <v>12108.95</v>
      </c>
      <c r="F68" s="83">
        <v>2521.36</v>
      </c>
      <c r="G68" s="83">
        <v>12346.71</v>
      </c>
      <c r="H68" s="83">
        <v>102.66</v>
      </c>
      <c r="I68" s="83">
        <v>146.08</v>
      </c>
      <c r="J68" s="83">
        <v>715.34</v>
      </c>
      <c r="K68" s="83">
        <v>5.95</v>
      </c>
      <c r="L68" s="83">
        <v>207.09</v>
      </c>
      <c r="M68" s="82">
        <v>1014.07</v>
      </c>
      <c r="N68" s="82">
        <v>8.43</v>
      </c>
      <c r="O68" s="83">
        <v>32.67</v>
      </c>
      <c r="P68" s="83">
        <v>159.98</v>
      </c>
      <c r="Q68" s="83">
        <v>1.33</v>
      </c>
    </row>
    <row r="69">
      <c r="A69" s="78" t="s">
        <v>9</v>
      </c>
      <c r="B69" s="80" t="s">
        <v>24</v>
      </c>
      <c r="C69" s="82">
        <v>1802.21</v>
      </c>
      <c r="D69" s="82">
        <v>205.96</v>
      </c>
      <c r="E69" s="82">
        <v>12006.13</v>
      </c>
      <c r="F69" s="83">
        <v>1823.0</v>
      </c>
      <c r="G69" s="83">
        <v>8851.13</v>
      </c>
      <c r="H69" s="83">
        <v>101.15</v>
      </c>
      <c r="I69" s="83">
        <v>112.48</v>
      </c>
      <c r="J69" s="83">
        <v>546.1</v>
      </c>
      <c r="K69" s="83">
        <v>6.24</v>
      </c>
      <c r="L69" s="83">
        <v>160.6</v>
      </c>
      <c r="M69" s="82">
        <v>779.77</v>
      </c>
      <c r="N69" s="82">
        <v>8.91</v>
      </c>
      <c r="O69" s="83">
        <v>24.59</v>
      </c>
      <c r="P69" s="83">
        <v>119.39</v>
      </c>
      <c r="Q69" s="83">
        <v>1.36</v>
      </c>
    </row>
    <row r="70">
      <c r="A70" s="78" t="s">
        <v>9</v>
      </c>
      <c r="B70" s="80" t="s">
        <v>26</v>
      </c>
      <c r="C70" s="82">
        <v>1793.99</v>
      </c>
      <c r="D70" s="82">
        <v>207.65</v>
      </c>
      <c r="E70" s="82">
        <v>11908.37</v>
      </c>
      <c r="F70" s="83">
        <v>1786.54</v>
      </c>
      <c r="G70" s="83">
        <v>8603.52</v>
      </c>
      <c r="H70" s="83">
        <v>99.59</v>
      </c>
      <c r="I70" s="83">
        <v>102.33</v>
      </c>
      <c r="J70" s="83">
        <v>492.79</v>
      </c>
      <c r="K70" s="83">
        <v>5.7</v>
      </c>
      <c r="L70" s="83">
        <v>140.25</v>
      </c>
      <c r="M70" s="82">
        <v>675.39</v>
      </c>
      <c r="N70" s="82">
        <v>7.82</v>
      </c>
      <c r="O70" s="83">
        <v>24.19</v>
      </c>
      <c r="P70" s="83">
        <v>116.5</v>
      </c>
      <c r="Q70" s="83">
        <v>1.35</v>
      </c>
    </row>
    <row r="71">
      <c r="A71" s="78" t="s">
        <v>9</v>
      </c>
      <c r="B71" s="80" t="s">
        <v>28</v>
      </c>
      <c r="C71" s="82">
        <v>2055.51</v>
      </c>
      <c r="D71" s="82">
        <v>209.29</v>
      </c>
      <c r="E71" s="82">
        <v>11815.31</v>
      </c>
      <c r="F71" s="83">
        <v>2034.63</v>
      </c>
      <c r="G71" s="83">
        <v>9721.68</v>
      </c>
      <c r="H71" s="83">
        <v>98.98</v>
      </c>
      <c r="I71" s="83">
        <v>119.4</v>
      </c>
      <c r="J71" s="83">
        <v>570.53</v>
      </c>
      <c r="K71" s="83">
        <v>5.81</v>
      </c>
      <c r="L71" s="83">
        <v>164.77</v>
      </c>
      <c r="M71" s="82">
        <v>787.27</v>
      </c>
      <c r="N71" s="82">
        <v>8.02</v>
      </c>
      <c r="O71" s="83">
        <v>28.98</v>
      </c>
      <c r="P71" s="83">
        <v>138.48</v>
      </c>
      <c r="Q71" s="83">
        <v>1.41</v>
      </c>
    </row>
    <row r="72">
      <c r="A72" s="10"/>
      <c r="B72" s="10"/>
    </row>
    <row r="73">
      <c r="A73" s="10"/>
      <c r="B73" s="10"/>
    </row>
    <row r="74">
      <c r="A74" s="10"/>
      <c r="B74" s="10"/>
    </row>
    <row r="75">
      <c r="A75" s="10"/>
      <c r="B75" s="10"/>
    </row>
    <row r="76">
      <c r="A76" s="10"/>
      <c r="B76" s="10"/>
    </row>
    <row r="77">
      <c r="A77" s="10"/>
      <c r="B77" s="10"/>
    </row>
    <row r="78">
      <c r="A78" s="10"/>
      <c r="B78" s="10"/>
    </row>
    <row r="79">
      <c r="A79" s="10"/>
      <c r="B79" s="10"/>
    </row>
    <row r="80">
      <c r="A80" s="10"/>
      <c r="B80" s="10"/>
    </row>
    <row r="81">
      <c r="A81" s="10"/>
      <c r="B81" s="10"/>
    </row>
    <row r="82">
      <c r="A82" s="10"/>
      <c r="B82" s="10"/>
    </row>
    <row r="83">
      <c r="A83" s="10"/>
      <c r="B83" s="10"/>
    </row>
    <row r="84">
      <c r="A84" s="10"/>
      <c r="B84" s="10"/>
    </row>
    <row r="85">
      <c r="A85" s="10"/>
      <c r="B85" s="10"/>
    </row>
    <row r="86">
      <c r="A86" s="10"/>
      <c r="B86" s="10"/>
    </row>
    <row r="87">
      <c r="A87" s="10"/>
      <c r="B87" s="10"/>
    </row>
    <row r="88">
      <c r="A88" s="10"/>
      <c r="B88" s="10"/>
    </row>
    <row r="89">
      <c r="A89" s="10"/>
      <c r="B89" s="10"/>
    </row>
    <row r="90">
      <c r="A90" s="10"/>
      <c r="B90" s="10"/>
    </row>
    <row r="91">
      <c r="A91" s="10"/>
      <c r="B91" s="10"/>
    </row>
    <row r="92">
      <c r="A92" s="10"/>
      <c r="B92" s="10"/>
    </row>
    <row r="93">
      <c r="A93" s="10"/>
      <c r="B93" s="10"/>
    </row>
    <row r="94">
      <c r="A94" s="10"/>
      <c r="B94" s="10"/>
    </row>
    <row r="95">
      <c r="A95" s="10"/>
      <c r="B95" s="10"/>
    </row>
    <row r="96">
      <c r="A96" s="10"/>
      <c r="B96" s="10"/>
    </row>
    <row r="97">
      <c r="A97" s="10"/>
      <c r="B97" s="10"/>
    </row>
    <row r="98">
      <c r="A98" s="10"/>
      <c r="B98" s="10"/>
    </row>
    <row r="99">
      <c r="A99" s="10"/>
      <c r="B99" s="10"/>
    </row>
    <row r="100">
      <c r="A100" s="10"/>
      <c r="B100" s="10"/>
    </row>
    <row r="101">
      <c r="A101" s="10"/>
      <c r="B101" s="10"/>
    </row>
    <row r="102">
      <c r="A102" s="10"/>
      <c r="B102" s="10"/>
    </row>
    <row r="103">
      <c r="A103" s="10"/>
      <c r="B103" s="10"/>
    </row>
    <row r="104">
      <c r="A104" s="10"/>
      <c r="B104" s="10"/>
    </row>
    <row r="105">
      <c r="A105" s="10"/>
      <c r="B105" s="10"/>
    </row>
    <row r="106">
      <c r="A106" s="10"/>
      <c r="B106" s="10"/>
    </row>
    <row r="107">
      <c r="A107" s="10"/>
      <c r="B107" s="10"/>
    </row>
    <row r="108">
      <c r="A108" s="10"/>
      <c r="B108" s="10"/>
    </row>
    <row r="109">
      <c r="A109" s="10"/>
      <c r="B109" s="10"/>
    </row>
    <row r="110">
      <c r="A110" s="10"/>
      <c r="B110" s="10"/>
    </row>
    <row r="111">
      <c r="A111" s="10"/>
      <c r="B111" s="10"/>
    </row>
    <row r="112">
      <c r="A112" s="10"/>
      <c r="B112" s="10"/>
    </row>
    <row r="113">
      <c r="A113" s="10"/>
      <c r="B113" s="10"/>
    </row>
    <row r="114">
      <c r="A114" s="10"/>
      <c r="B114" s="10"/>
    </row>
    <row r="115">
      <c r="A115" s="10"/>
      <c r="B115" s="10"/>
    </row>
    <row r="116">
      <c r="A116" s="10"/>
      <c r="B116" s="10"/>
    </row>
    <row r="117">
      <c r="A117" s="10"/>
      <c r="B117" s="10"/>
    </row>
    <row r="118">
      <c r="A118" s="10"/>
      <c r="B118" s="10"/>
    </row>
    <row r="119">
      <c r="A119" s="10"/>
      <c r="B119" s="10"/>
    </row>
    <row r="120">
      <c r="A120" s="10"/>
      <c r="B120" s="10"/>
    </row>
    <row r="121">
      <c r="A121" s="10"/>
      <c r="B121" s="10"/>
    </row>
    <row r="122">
      <c r="A122" s="10"/>
      <c r="B122" s="10"/>
    </row>
    <row r="123">
      <c r="A123" s="10"/>
      <c r="B123" s="10"/>
    </row>
    <row r="124">
      <c r="A124" s="10"/>
      <c r="B124" s="10"/>
    </row>
    <row r="125">
      <c r="A125" s="10"/>
      <c r="B125" s="10"/>
    </row>
    <row r="126">
      <c r="A126" s="10"/>
      <c r="B126" s="10"/>
    </row>
    <row r="127">
      <c r="A127" s="10"/>
      <c r="B127" s="10"/>
    </row>
    <row r="128">
      <c r="A128" s="10"/>
      <c r="B128" s="10"/>
    </row>
    <row r="129">
      <c r="A129" s="10"/>
      <c r="B129" s="10"/>
    </row>
    <row r="130">
      <c r="A130" s="10"/>
      <c r="B130" s="10"/>
    </row>
    <row r="131">
      <c r="A131" s="10"/>
      <c r="B131" s="10"/>
    </row>
    <row r="132">
      <c r="A132" s="10"/>
      <c r="B132" s="10"/>
    </row>
    <row r="133">
      <c r="A133" s="10"/>
      <c r="B133" s="10"/>
    </row>
    <row r="134">
      <c r="A134" s="10"/>
      <c r="B134" s="10"/>
    </row>
    <row r="135">
      <c r="A135" s="10"/>
      <c r="B135" s="10"/>
    </row>
    <row r="136">
      <c r="A136" s="10"/>
      <c r="B136" s="10"/>
    </row>
    <row r="137">
      <c r="A137" s="10"/>
      <c r="B137" s="10"/>
    </row>
    <row r="138">
      <c r="A138" s="10"/>
      <c r="B138" s="10"/>
    </row>
    <row r="139">
      <c r="A139" s="10"/>
      <c r="B139" s="10"/>
    </row>
    <row r="140">
      <c r="A140" s="10"/>
      <c r="B140" s="10"/>
    </row>
    <row r="141">
      <c r="A141" s="10"/>
      <c r="B141" s="10"/>
    </row>
    <row r="142">
      <c r="A142" s="10"/>
      <c r="B142" s="10"/>
    </row>
    <row r="143">
      <c r="A143" s="10"/>
      <c r="B143" s="10"/>
    </row>
    <row r="144">
      <c r="A144" s="10"/>
      <c r="B144" s="10"/>
    </row>
    <row r="145">
      <c r="A145" s="10"/>
      <c r="B145" s="10"/>
    </row>
    <row r="146">
      <c r="A146" s="10"/>
      <c r="B146" s="10"/>
    </row>
    <row r="147">
      <c r="A147" s="10"/>
      <c r="B147" s="10"/>
    </row>
    <row r="148">
      <c r="A148" s="10"/>
      <c r="B148" s="10"/>
    </row>
    <row r="149">
      <c r="A149" s="10"/>
      <c r="B149" s="10"/>
    </row>
    <row r="150">
      <c r="A150" s="10"/>
      <c r="B150" s="10"/>
    </row>
    <row r="151">
      <c r="A151" s="10"/>
      <c r="B151" s="10"/>
    </row>
    <row r="152">
      <c r="A152" s="10"/>
      <c r="B152" s="10"/>
    </row>
    <row r="153">
      <c r="A153" s="10"/>
      <c r="B153" s="10"/>
    </row>
    <row r="154">
      <c r="A154" s="10"/>
      <c r="B154" s="10"/>
    </row>
    <row r="155">
      <c r="A155" s="10"/>
      <c r="B155" s="10"/>
    </row>
    <row r="156">
      <c r="A156" s="10"/>
      <c r="B156" s="10"/>
    </row>
    <row r="157">
      <c r="A157" s="10"/>
      <c r="B157" s="10"/>
    </row>
    <row r="158">
      <c r="A158" s="10"/>
      <c r="B158" s="10"/>
    </row>
    <row r="159">
      <c r="A159" s="10"/>
      <c r="B159" s="10"/>
    </row>
    <row r="160">
      <c r="A160" s="10"/>
      <c r="B160" s="10"/>
    </row>
    <row r="161">
      <c r="A161" s="10"/>
      <c r="B161" s="10"/>
    </row>
    <row r="162">
      <c r="A162" s="10"/>
      <c r="B162" s="10"/>
    </row>
    <row r="163">
      <c r="A163" s="10"/>
      <c r="B163" s="10"/>
    </row>
    <row r="164">
      <c r="A164" s="10"/>
      <c r="B164" s="10"/>
    </row>
    <row r="165">
      <c r="A165" s="10"/>
      <c r="B165" s="10"/>
    </row>
    <row r="166">
      <c r="A166" s="10"/>
      <c r="B166" s="10"/>
    </row>
    <row r="167">
      <c r="A167" s="10"/>
      <c r="B167" s="10"/>
    </row>
    <row r="168">
      <c r="A168" s="10"/>
      <c r="B168" s="10"/>
    </row>
    <row r="169">
      <c r="A169" s="10"/>
      <c r="B169" s="10"/>
    </row>
    <row r="170">
      <c r="A170" s="10"/>
      <c r="B170" s="10"/>
    </row>
    <row r="171">
      <c r="A171" s="10"/>
      <c r="B171" s="10"/>
    </row>
    <row r="172">
      <c r="A172" s="10"/>
      <c r="B172" s="10"/>
    </row>
    <row r="173">
      <c r="A173" s="10"/>
      <c r="B173" s="10"/>
    </row>
    <row r="174">
      <c r="A174" s="10"/>
      <c r="B174" s="10"/>
    </row>
    <row r="175">
      <c r="A175" s="10"/>
      <c r="B175" s="10"/>
    </row>
    <row r="176">
      <c r="A176" s="10"/>
      <c r="B176" s="10"/>
    </row>
    <row r="177">
      <c r="A177" s="10"/>
      <c r="B177" s="10"/>
    </row>
    <row r="178">
      <c r="A178" s="10"/>
      <c r="B178" s="10"/>
    </row>
    <row r="179">
      <c r="A179" s="10"/>
      <c r="B179" s="10"/>
    </row>
    <row r="180">
      <c r="A180" s="10"/>
      <c r="B180" s="10"/>
    </row>
    <row r="181">
      <c r="A181" s="10"/>
      <c r="B181" s="10"/>
    </row>
    <row r="182">
      <c r="A182" s="10"/>
      <c r="B182" s="10"/>
    </row>
    <row r="183">
      <c r="A183" s="10"/>
      <c r="B183" s="10"/>
    </row>
    <row r="184">
      <c r="A184" s="10"/>
      <c r="B184" s="10"/>
    </row>
    <row r="185">
      <c r="A185" s="10"/>
      <c r="B185" s="10"/>
    </row>
    <row r="186">
      <c r="A186" s="10"/>
      <c r="B186" s="10"/>
    </row>
    <row r="187">
      <c r="A187" s="10"/>
      <c r="B187" s="10"/>
    </row>
    <row r="188">
      <c r="A188" s="10"/>
      <c r="B188" s="10"/>
    </row>
    <row r="189">
      <c r="A189" s="10"/>
      <c r="B189" s="10"/>
    </row>
    <row r="190">
      <c r="A190" s="10"/>
      <c r="B190" s="10"/>
    </row>
    <row r="191">
      <c r="A191" s="10"/>
      <c r="B191" s="10"/>
    </row>
    <row r="192">
      <c r="A192" s="10"/>
      <c r="B192" s="10"/>
    </row>
    <row r="193">
      <c r="A193" s="10"/>
      <c r="B193" s="10"/>
    </row>
    <row r="194">
      <c r="A194" s="10"/>
      <c r="B194" s="10"/>
    </row>
    <row r="195">
      <c r="A195" s="10"/>
      <c r="B195" s="10"/>
    </row>
    <row r="196">
      <c r="A196" s="10"/>
      <c r="B196" s="10"/>
    </row>
    <row r="197">
      <c r="A197" s="10"/>
      <c r="B197" s="10"/>
    </row>
    <row r="198">
      <c r="A198" s="10"/>
      <c r="B198" s="10"/>
    </row>
    <row r="199">
      <c r="A199" s="10"/>
      <c r="B199" s="10"/>
    </row>
    <row r="200">
      <c r="A200" s="10"/>
      <c r="B200" s="10"/>
    </row>
    <row r="201">
      <c r="A201" s="10"/>
      <c r="B201" s="10"/>
    </row>
    <row r="202">
      <c r="A202" s="10"/>
      <c r="B202" s="10"/>
    </row>
    <row r="203">
      <c r="A203" s="10"/>
      <c r="B203" s="10"/>
    </row>
    <row r="204">
      <c r="A204" s="10"/>
      <c r="B204" s="10"/>
    </row>
    <row r="205">
      <c r="A205" s="10"/>
      <c r="B205" s="10"/>
    </row>
    <row r="206">
      <c r="A206" s="10"/>
      <c r="B206" s="10"/>
    </row>
    <row r="207">
      <c r="A207" s="10"/>
      <c r="B207" s="10"/>
    </row>
    <row r="208">
      <c r="A208" s="10"/>
      <c r="B208" s="10"/>
    </row>
    <row r="209">
      <c r="A209" s="10"/>
      <c r="B209" s="10"/>
    </row>
    <row r="210">
      <c r="A210" s="10"/>
      <c r="B210" s="10"/>
    </row>
    <row r="211">
      <c r="A211" s="10"/>
      <c r="B211" s="10"/>
    </row>
    <row r="212">
      <c r="A212" s="10"/>
      <c r="B212" s="10"/>
    </row>
    <row r="213">
      <c r="A213" s="10"/>
      <c r="B213" s="10"/>
    </row>
    <row r="214">
      <c r="A214" s="10"/>
      <c r="B214" s="10"/>
    </row>
    <row r="215">
      <c r="A215" s="10"/>
      <c r="B215" s="10"/>
    </row>
    <row r="216">
      <c r="A216" s="10"/>
      <c r="B216" s="10"/>
    </row>
    <row r="217">
      <c r="A217" s="10"/>
      <c r="B217" s="10"/>
    </row>
    <row r="218">
      <c r="A218" s="10"/>
      <c r="B218" s="10"/>
    </row>
    <row r="219">
      <c r="A219" s="10"/>
      <c r="B219" s="10"/>
    </row>
    <row r="220">
      <c r="A220" s="10"/>
      <c r="B220" s="10"/>
    </row>
    <row r="221">
      <c r="A221" s="10"/>
      <c r="B221" s="10"/>
    </row>
    <row r="222">
      <c r="A222" s="10"/>
      <c r="B222" s="10"/>
    </row>
    <row r="223">
      <c r="A223" s="10"/>
      <c r="B223" s="10"/>
    </row>
    <row r="224">
      <c r="A224" s="10"/>
      <c r="B224" s="10"/>
    </row>
    <row r="225">
      <c r="A225" s="10"/>
      <c r="B225" s="10"/>
    </row>
    <row r="226">
      <c r="A226" s="10"/>
      <c r="B226" s="10"/>
    </row>
    <row r="227">
      <c r="A227" s="10"/>
      <c r="B227" s="10"/>
    </row>
    <row r="228">
      <c r="A228" s="10"/>
      <c r="B228" s="10"/>
    </row>
    <row r="229">
      <c r="A229" s="10"/>
      <c r="B229" s="10"/>
    </row>
    <row r="230">
      <c r="A230" s="10"/>
      <c r="B230" s="10"/>
    </row>
    <row r="231">
      <c r="A231" s="10"/>
      <c r="B231" s="10"/>
    </row>
    <row r="232">
      <c r="A232" s="10"/>
      <c r="B232" s="10"/>
    </row>
    <row r="233">
      <c r="A233" s="10"/>
      <c r="B233" s="10"/>
    </row>
    <row r="234">
      <c r="A234" s="10"/>
      <c r="B234" s="10"/>
    </row>
    <row r="235">
      <c r="A235" s="10"/>
      <c r="B235" s="10"/>
    </row>
    <row r="236">
      <c r="A236" s="10"/>
      <c r="B236" s="10"/>
    </row>
    <row r="237">
      <c r="A237" s="10"/>
      <c r="B237" s="10"/>
    </row>
    <row r="238">
      <c r="A238" s="10"/>
      <c r="B238" s="10"/>
    </row>
    <row r="239">
      <c r="A239" s="10"/>
      <c r="B239" s="10"/>
    </row>
    <row r="240">
      <c r="A240" s="10"/>
      <c r="B240" s="10"/>
    </row>
    <row r="241">
      <c r="A241" s="10"/>
      <c r="B241" s="10"/>
    </row>
    <row r="242">
      <c r="A242" s="10"/>
      <c r="B242" s="10"/>
    </row>
    <row r="243">
      <c r="A243" s="10"/>
      <c r="B243" s="10"/>
    </row>
    <row r="244">
      <c r="A244" s="10"/>
      <c r="B244" s="10"/>
    </row>
    <row r="245">
      <c r="A245" s="10"/>
      <c r="B245" s="10"/>
    </row>
    <row r="246">
      <c r="A246" s="10"/>
      <c r="B246" s="10"/>
    </row>
    <row r="247">
      <c r="A247" s="10"/>
      <c r="B247" s="10"/>
    </row>
    <row r="248">
      <c r="A248" s="10"/>
      <c r="B248" s="10"/>
    </row>
    <row r="249">
      <c r="A249" s="10"/>
      <c r="B249" s="10"/>
    </row>
    <row r="250">
      <c r="A250" s="10"/>
      <c r="B250" s="10"/>
    </row>
    <row r="251">
      <c r="A251" s="10"/>
      <c r="B251" s="10"/>
    </row>
    <row r="252">
      <c r="A252" s="10"/>
      <c r="B252" s="10"/>
    </row>
    <row r="253">
      <c r="A253" s="10"/>
      <c r="B253" s="10"/>
    </row>
    <row r="254">
      <c r="A254" s="10"/>
      <c r="B254" s="10"/>
    </row>
    <row r="255">
      <c r="A255" s="10"/>
      <c r="B255" s="10"/>
    </row>
    <row r="256">
      <c r="A256" s="10"/>
      <c r="B256" s="10"/>
    </row>
    <row r="257">
      <c r="A257" s="10"/>
      <c r="B257" s="10"/>
    </row>
    <row r="258">
      <c r="A258" s="10"/>
      <c r="B258" s="10"/>
    </row>
    <row r="259">
      <c r="A259" s="10"/>
      <c r="B259" s="10"/>
    </row>
    <row r="260">
      <c r="A260" s="10"/>
      <c r="B260" s="10"/>
    </row>
    <row r="261">
      <c r="A261" s="10"/>
      <c r="B261" s="10"/>
    </row>
    <row r="262">
      <c r="A262" s="10"/>
      <c r="B262" s="10"/>
    </row>
    <row r="263">
      <c r="A263" s="10"/>
      <c r="B263" s="10"/>
    </row>
    <row r="264">
      <c r="A264" s="10"/>
      <c r="B264" s="10"/>
    </row>
    <row r="265">
      <c r="A265" s="10"/>
      <c r="B265" s="10"/>
    </row>
    <row r="266">
      <c r="A266" s="10"/>
      <c r="B266" s="10"/>
    </row>
    <row r="267">
      <c r="A267" s="10"/>
      <c r="B267" s="10"/>
    </row>
    <row r="268">
      <c r="A268" s="10"/>
      <c r="B268" s="10"/>
    </row>
    <row r="269">
      <c r="A269" s="10"/>
      <c r="B269" s="10"/>
    </row>
    <row r="270">
      <c r="A270" s="10"/>
      <c r="B270" s="10"/>
    </row>
    <row r="271">
      <c r="A271" s="10"/>
      <c r="B271" s="10"/>
    </row>
    <row r="272">
      <c r="A272" s="10"/>
      <c r="B272" s="10"/>
    </row>
    <row r="273">
      <c r="A273" s="10"/>
      <c r="B273" s="10"/>
    </row>
    <row r="274">
      <c r="A274" s="10"/>
      <c r="B274" s="10"/>
    </row>
    <row r="275">
      <c r="A275" s="10"/>
      <c r="B275" s="10"/>
    </row>
    <row r="276">
      <c r="A276" s="10"/>
      <c r="B276" s="10"/>
    </row>
    <row r="277">
      <c r="A277" s="10"/>
      <c r="B277" s="10"/>
    </row>
    <row r="278">
      <c r="A278" s="10"/>
      <c r="B278" s="10"/>
    </row>
    <row r="279">
      <c r="A279" s="10"/>
      <c r="B279" s="10"/>
    </row>
    <row r="280">
      <c r="A280" s="10"/>
      <c r="B280" s="10"/>
    </row>
    <row r="281">
      <c r="A281" s="10"/>
      <c r="B281" s="10"/>
    </row>
    <row r="282">
      <c r="A282" s="10"/>
      <c r="B282" s="10"/>
    </row>
    <row r="283">
      <c r="A283" s="10"/>
      <c r="B283" s="10"/>
    </row>
    <row r="284">
      <c r="A284" s="10"/>
      <c r="B284" s="10"/>
    </row>
    <row r="285">
      <c r="A285" s="10"/>
      <c r="B285" s="10"/>
    </row>
    <row r="286">
      <c r="A286" s="10"/>
      <c r="B286" s="10"/>
    </row>
    <row r="287">
      <c r="A287" s="10"/>
      <c r="B287" s="10"/>
    </row>
    <row r="288">
      <c r="A288" s="10"/>
      <c r="B288" s="10"/>
    </row>
    <row r="289">
      <c r="A289" s="10"/>
      <c r="B289" s="10"/>
    </row>
    <row r="290">
      <c r="A290" s="10"/>
      <c r="B290" s="10"/>
    </row>
    <row r="291">
      <c r="A291" s="10"/>
      <c r="B291" s="10"/>
    </row>
    <row r="292">
      <c r="A292" s="10"/>
      <c r="B292" s="10"/>
    </row>
    <row r="293">
      <c r="A293" s="10"/>
      <c r="B293" s="10"/>
    </row>
    <row r="294">
      <c r="A294" s="10"/>
      <c r="B294" s="10"/>
    </row>
    <row r="295">
      <c r="A295" s="10"/>
      <c r="B295" s="10"/>
    </row>
    <row r="296">
      <c r="A296" s="10"/>
      <c r="B296" s="10"/>
    </row>
    <row r="297">
      <c r="A297" s="10"/>
      <c r="B297" s="10"/>
    </row>
    <row r="298">
      <c r="A298" s="10"/>
      <c r="B298" s="10"/>
    </row>
    <row r="299">
      <c r="A299" s="10"/>
      <c r="B299" s="10"/>
    </row>
    <row r="300">
      <c r="A300" s="10"/>
      <c r="B300" s="10"/>
    </row>
    <row r="301">
      <c r="A301" s="10"/>
      <c r="B301" s="10"/>
    </row>
    <row r="302">
      <c r="A302" s="10"/>
      <c r="B302" s="10"/>
    </row>
    <row r="303">
      <c r="A303" s="10"/>
      <c r="B303" s="10"/>
    </row>
    <row r="304">
      <c r="A304" s="10"/>
      <c r="B304" s="10"/>
    </row>
    <row r="305">
      <c r="A305" s="10"/>
      <c r="B305" s="10"/>
    </row>
    <row r="306">
      <c r="A306" s="10"/>
      <c r="B306" s="10"/>
    </row>
    <row r="307">
      <c r="A307" s="10"/>
      <c r="B307" s="10"/>
    </row>
    <row r="308">
      <c r="A308" s="10"/>
      <c r="B308" s="10"/>
    </row>
    <row r="309">
      <c r="A309" s="10"/>
      <c r="B309" s="10"/>
    </row>
    <row r="310">
      <c r="A310" s="10"/>
      <c r="B310" s="10"/>
    </row>
    <row r="311">
      <c r="A311" s="10"/>
      <c r="B311" s="10"/>
    </row>
    <row r="312">
      <c r="A312" s="10"/>
      <c r="B312" s="10"/>
    </row>
    <row r="313">
      <c r="A313" s="10"/>
      <c r="B313" s="10"/>
    </row>
    <row r="314">
      <c r="A314" s="10"/>
      <c r="B314" s="10"/>
    </row>
    <row r="315">
      <c r="A315" s="10"/>
      <c r="B315" s="10"/>
    </row>
    <row r="316">
      <c r="A316" s="10"/>
      <c r="B316" s="10"/>
    </row>
    <row r="317">
      <c r="A317" s="10"/>
      <c r="B317" s="10"/>
    </row>
    <row r="318">
      <c r="A318" s="10"/>
      <c r="B318" s="10"/>
    </row>
    <row r="319">
      <c r="A319" s="10"/>
      <c r="B319" s="10"/>
    </row>
    <row r="320">
      <c r="A320" s="10"/>
      <c r="B320" s="10"/>
    </row>
    <row r="321">
      <c r="A321" s="10"/>
      <c r="B321" s="10"/>
    </row>
    <row r="322">
      <c r="A322" s="10"/>
      <c r="B322" s="10"/>
    </row>
    <row r="323">
      <c r="A323" s="10"/>
      <c r="B323" s="10"/>
    </row>
    <row r="324">
      <c r="A324" s="10"/>
      <c r="B324" s="10"/>
    </row>
    <row r="325">
      <c r="A325" s="10"/>
      <c r="B325" s="10"/>
    </row>
    <row r="326">
      <c r="A326" s="10"/>
      <c r="B326" s="10"/>
    </row>
    <row r="327">
      <c r="A327" s="10"/>
      <c r="B327" s="10"/>
    </row>
    <row r="328">
      <c r="A328" s="10"/>
      <c r="B328" s="10"/>
    </row>
    <row r="329">
      <c r="A329" s="10"/>
      <c r="B329" s="10"/>
    </row>
    <row r="330">
      <c r="A330" s="10"/>
      <c r="B330" s="10"/>
    </row>
    <row r="331">
      <c r="A331" s="10"/>
      <c r="B331" s="10"/>
    </row>
    <row r="332">
      <c r="A332" s="10"/>
      <c r="B332" s="10"/>
    </row>
    <row r="333">
      <c r="A333" s="10"/>
      <c r="B333" s="10"/>
    </row>
    <row r="334">
      <c r="A334" s="10"/>
      <c r="B334" s="10"/>
    </row>
    <row r="335">
      <c r="A335" s="10"/>
      <c r="B335" s="10"/>
    </row>
    <row r="336">
      <c r="A336" s="10"/>
      <c r="B336" s="10"/>
    </row>
    <row r="337">
      <c r="A337" s="10"/>
      <c r="B337" s="10"/>
    </row>
    <row r="338">
      <c r="A338" s="10"/>
      <c r="B338" s="10"/>
    </row>
    <row r="339">
      <c r="A339" s="10"/>
      <c r="B339" s="10"/>
    </row>
    <row r="340">
      <c r="A340" s="10"/>
      <c r="B340" s="10"/>
    </row>
    <row r="341">
      <c r="A341" s="10"/>
      <c r="B341" s="10"/>
    </row>
    <row r="342">
      <c r="A342" s="10"/>
      <c r="B342" s="10"/>
    </row>
    <row r="343">
      <c r="A343" s="10"/>
      <c r="B343" s="10"/>
    </row>
    <row r="344">
      <c r="A344" s="10"/>
      <c r="B344" s="10"/>
    </row>
    <row r="345">
      <c r="A345" s="10"/>
      <c r="B345" s="10"/>
    </row>
    <row r="346">
      <c r="A346" s="10"/>
      <c r="B346" s="10"/>
    </row>
    <row r="347">
      <c r="A347" s="10"/>
      <c r="B347" s="10"/>
    </row>
    <row r="348">
      <c r="A348" s="10"/>
      <c r="B348" s="10"/>
    </row>
    <row r="349">
      <c r="A349" s="10"/>
      <c r="B349" s="10"/>
    </row>
    <row r="350">
      <c r="A350" s="10"/>
      <c r="B350" s="10"/>
    </row>
    <row r="351">
      <c r="A351" s="10"/>
      <c r="B351" s="10"/>
    </row>
    <row r="352">
      <c r="A352" s="10"/>
      <c r="B352" s="10"/>
    </row>
    <row r="353">
      <c r="A353" s="10"/>
      <c r="B353" s="10"/>
    </row>
    <row r="354">
      <c r="A354" s="10"/>
      <c r="B354" s="10"/>
    </row>
    <row r="355">
      <c r="A355" s="10"/>
      <c r="B355" s="10"/>
    </row>
    <row r="356">
      <c r="A356" s="10"/>
      <c r="B356" s="10"/>
    </row>
    <row r="357">
      <c r="A357" s="10"/>
      <c r="B357" s="10"/>
    </row>
    <row r="358">
      <c r="A358" s="10"/>
      <c r="B358" s="10"/>
    </row>
    <row r="359">
      <c r="A359" s="10"/>
      <c r="B359" s="10"/>
    </row>
    <row r="360">
      <c r="A360" s="10"/>
      <c r="B360" s="10"/>
    </row>
    <row r="361">
      <c r="A361" s="10"/>
      <c r="B361" s="10"/>
    </row>
    <row r="362">
      <c r="A362" s="10"/>
      <c r="B362" s="10"/>
    </row>
    <row r="363">
      <c r="A363" s="10"/>
      <c r="B363" s="10"/>
    </row>
    <row r="364">
      <c r="A364" s="10"/>
      <c r="B364" s="10"/>
    </row>
    <row r="365">
      <c r="A365" s="10"/>
      <c r="B365" s="10"/>
    </row>
    <row r="366">
      <c r="A366" s="10"/>
      <c r="B366" s="10"/>
    </row>
    <row r="367">
      <c r="A367" s="10"/>
      <c r="B367" s="10"/>
    </row>
    <row r="368">
      <c r="A368" s="10"/>
      <c r="B368" s="10"/>
    </row>
    <row r="369">
      <c r="A369" s="10"/>
      <c r="B369" s="10"/>
    </row>
    <row r="370">
      <c r="A370" s="10"/>
      <c r="B370" s="10"/>
    </row>
    <row r="371">
      <c r="A371" s="10"/>
      <c r="B371" s="10"/>
    </row>
    <row r="372">
      <c r="A372" s="10"/>
      <c r="B372" s="10"/>
    </row>
    <row r="373">
      <c r="A373" s="10"/>
      <c r="B373" s="10"/>
    </row>
    <row r="374">
      <c r="A374" s="10"/>
      <c r="B374" s="10"/>
    </row>
    <row r="375">
      <c r="A375" s="10"/>
      <c r="B375" s="10"/>
    </row>
    <row r="376">
      <c r="A376" s="10"/>
      <c r="B376" s="10"/>
    </row>
    <row r="377">
      <c r="A377" s="10"/>
      <c r="B377" s="10"/>
    </row>
    <row r="378">
      <c r="A378" s="10"/>
      <c r="B378" s="10"/>
    </row>
    <row r="379">
      <c r="A379" s="10"/>
      <c r="B379" s="10"/>
    </row>
    <row r="380">
      <c r="A380" s="10"/>
      <c r="B380" s="10"/>
    </row>
    <row r="381">
      <c r="A381" s="10"/>
      <c r="B381" s="10"/>
    </row>
    <row r="382">
      <c r="A382" s="10"/>
      <c r="B382" s="10"/>
    </row>
    <row r="383">
      <c r="A383" s="10"/>
      <c r="B383" s="10"/>
    </row>
    <row r="384">
      <c r="A384" s="10"/>
      <c r="B384" s="10"/>
    </row>
    <row r="385">
      <c r="A385" s="10"/>
      <c r="B385" s="10"/>
    </row>
    <row r="386">
      <c r="A386" s="10"/>
      <c r="B386" s="10"/>
    </row>
    <row r="387">
      <c r="A387" s="10"/>
      <c r="B387" s="10"/>
    </row>
    <row r="388">
      <c r="A388" s="10"/>
      <c r="B388" s="10"/>
    </row>
    <row r="389">
      <c r="A389" s="10"/>
      <c r="B389" s="10"/>
    </row>
    <row r="390">
      <c r="A390" s="10"/>
      <c r="B390" s="10"/>
    </row>
    <row r="391">
      <c r="A391" s="10"/>
      <c r="B391" s="10"/>
    </row>
    <row r="392">
      <c r="A392" s="10"/>
      <c r="B392" s="10"/>
    </row>
    <row r="393">
      <c r="A393" s="10"/>
      <c r="B393" s="10"/>
    </row>
    <row r="394">
      <c r="A394" s="10"/>
      <c r="B394" s="10"/>
    </row>
    <row r="395">
      <c r="A395" s="10"/>
      <c r="B395" s="10"/>
    </row>
    <row r="396">
      <c r="A396" s="10"/>
      <c r="B396" s="10"/>
    </row>
    <row r="397">
      <c r="A397" s="10"/>
      <c r="B397" s="10"/>
    </row>
    <row r="398">
      <c r="A398" s="10"/>
      <c r="B398" s="10"/>
    </row>
    <row r="399">
      <c r="A399" s="10"/>
      <c r="B399" s="10"/>
    </row>
    <row r="400">
      <c r="A400" s="10"/>
      <c r="B400" s="10"/>
    </row>
    <row r="401">
      <c r="A401" s="10"/>
      <c r="B401" s="10"/>
    </row>
    <row r="402">
      <c r="A402" s="10"/>
      <c r="B402" s="10"/>
    </row>
    <row r="403">
      <c r="A403" s="10"/>
      <c r="B403" s="10"/>
    </row>
    <row r="404">
      <c r="A404" s="10"/>
      <c r="B404" s="10"/>
    </row>
    <row r="405">
      <c r="A405" s="10"/>
      <c r="B405" s="10"/>
    </row>
    <row r="406">
      <c r="A406" s="10"/>
      <c r="B406" s="10"/>
    </row>
    <row r="407">
      <c r="A407" s="10"/>
      <c r="B407" s="10"/>
    </row>
    <row r="408">
      <c r="A408" s="10"/>
      <c r="B408" s="10"/>
    </row>
    <row r="409">
      <c r="A409" s="10"/>
      <c r="B409" s="10"/>
    </row>
    <row r="410">
      <c r="A410" s="10"/>
      <c r="B410" s="10"/>
    </row>
    <row r="411">
      <c r="A411" s="10"/>
      <c r="B411" s="10"/>
    </row>
    <row r="412">
      <c r="A412" s="10"/>
      <c r="B412" s="10"/>
    </row>
    <row r="413">
      <c r="A413" s="10"/>
      <c r="B413" s="10"/>
    </row>
    <row r="414">
      <c r="A414" s="10"/>
      <c r="B414" s="10"/>
    </row>
    <row r="415">
      <c r="A415" s="10"/>
      <c r="B415" s="10"/>
    </row>
    <row r="416">
      <c r="A416" s="10"/>
      <c r="B416" s="10"/>
    </row>
    <row r="417">
      <c r="A417" s="10"/>
      <c r="B417" s="10"/>
    </row>
    <row r="418">
      <c r="A418" s="10"/>
      <c r="B418" s="10"/>
    </row>
    <row r="419">
      <c r="A419" s="10"/>
      <c r="B419" s="10"/>
    </row>
    <row r="420">
      <c r="A420" s="10"/>
      <c r="B420" s="10"/>
    </row>
    <row r="421">
      <c r="A421" s="10"/>
      <c r="B421" s="10"/>
    </row>
    <row r="422">
      <c r="A422" s="10"/>
      <c r="B422" s="10"/>
    </row>
    <row r="423">
      <c r="A423" s="10"/>
      <c r="B423" s="10"/>
    </row>
    <row r="424">
      <c r="A424" s="10"/>
      <c r="B424" s="10"/>
    </row>
    <row r="425">
      <c r="A425" s="10"/>
      <c r="B425" s="10"/>
    </row>
    <row r="426">
      <c r="A426" s="10"/>
      <c r="B426" s="10"/>
    </row>
    <row r="427">
      <c r="A427" s="10"/>
      <c r="B427" s="10"/>
    </row>
    <row r="428">
      <c r="A428" s="10"/>
      <c r="B428" s="10"/>
    </row>
    <row r="429">
      <c r="A429" s="10"/>
      <c r="B429" s="10"/>
    </row>
    <row r="430">
      <c r="A430" s="10"/>
      <c r="B430" s="10"/>
    </row>
    <row r="431">
      <c r="A431" s="10"/>
      <c r="B431" s="10"/>
    </row>
    <row r="432">
      <c r="A432" s="10"/>
      <c r="B432" s="10"/>
    </row>
    <row r="433">
      <c r="A433" s="10"/>
      <c r="B433" s="10"/>
    </row>
    <row r="434">
      <c r="A434" s="10"/>
      <c r="B434" s="10"/>
    </row>
    <row r="435">
      <c r="A435" s="10"/>
      <c r="B435" s="10"/>
    </row>
    <row r="436">
      <c r="A436" s="10"/>
      <c r="B436" s="10"/>
    </row>
    <row r="437">
      <c r="A437" s="10"/>
      <c r="B437" s="10"/>
    </row>
    <row r="438">
      <c r="A438" s="10"/>
      <c r="B438" s="10"/>
    </row>
    <row r="439">
      <c r="A439" s="10"/>
      <c r="B439" s="10"/>
    </row>
    <row r="440">
      <c r="A440" s="10"/>
      <c r="B440" s="10"/>
    </row>
    <row r="441">
      <c r="A441" s="10"/>
      <c r="B441" s="10"/>
    </row>
    <row r="442">
      <c r="A442" s="10"/>
      <c r="B442" s="10"/>
    </row>
    <row r="443">
      <c r="A443" s="10"/>
      <c r="B443" s="10"/>
    </row>
    <row r="444">
      <c r="A444" s="10"/>
      <c r="B444" s="10"/>
    </row>
    <row r="445">
      <c r="A445" s="10"/>
      <c r="B445" s="10"/>
    </row>
    <row r="446">
      <c r="A446" s="10"/>
      <c r="B446" s="10"/>
    </row>
    <row r="447">
      <c r="A447" s="10"/>
      <c r="B447" s="10"/>
    </row>
    <row r="448">
      <c r="A448" s="10"/>
      <c r="B448" s="10"/>
    </row>
    <row r="449">
      <c r="A449" s="10"/>
      <c r="B449" s="10"/>
    </row>
    <row r="450">
      <c r="A450" s="10"/>
      <c r="B450" s="10"/>
    </row>
    <row r="451">
      <c r="A451" s="10"/>
      <c r="B451" s="10"/>
    </row>
    <row r="452">
      <c r="A452" s="10"/>
      <c r="B452" s="10"/>
    </row>
    <row r="453">
      <c r="A453" s="10"/>
      <c r="B453" s="10"/>
    </row>
    <row r="454">
      <c r="A454" s="10"/>
      <c r="B454" s="10"/>
    </row>
    <row r="455">
      <c r="A455" s="10"/>
      <c r="B455" s="10"/>
    </row>
    <row r="456">
      <c r="A456" s="10"/>
      <c r="B456" s="10"/>
    </row>
    <row r="457">
      <c r="A457" s="10"/>
      <c r="B457" s="10"/>
    </row>
    <row r="458">
      <c r="A458" s="10"/>
      <c r="B458" s="10"/>
    </row>
    <row r="459">
      <c r="A459" s="10"/>
      <c r="B459" s="10"/>
    </row>
    <row r="460">
      <c r="A460" s="10"/>
      <c r="B460" s="10"/>
    </row>
    <row r="461">
      <c r="A461" s="10"/>
      <c r="B461" s="10"/>
    </row>
    <row r="462">
      <c r="A462" s="10"/>
      <c r="B462" s="10"/>
    </row>
    <row r="463">
      <c r="A463" s="10"/>
      <c r="B463" s="10"/>
    </row>
    <row r="464">
      <c r="A464" s="10"/>
      <c r="B464" s="10"/>
    </row>
    <row r="465">
      <c r="A465" s="10"/>
      <c r="B465" s="10"/>
    </row>
    <row r="466">
      <c r="A466" s="10"/>
      <c r="B466" s="10"/>
    </row>
    <row r="467">
      <c r="A467" s="10"/>
      <c r="B467" s="10"/>
    </row>
    <row r="468">
      <c r="A468" s="10"/>
      <c r="B468" s="10"/>
    </row>
    <row r="469">
      <c r="A469" s="10"/>
      <c r="B469" s="10"/>
    </row>
    <row r="470">
      <c r="A470" s="10"/>
      <c r="B470" s="10"/>
    </row>
    <row r="471">
      <c r="A471" s="10"/>
      <c r="B471" s="10"/>
    </row>
    <row r="472">
      <c r="A472" s="10"/>
      <c r="B472" s="10"/>
    </row>
    <row r="473">
      <c r="A473" s="10"/>
      <c r="B473" s="10"/>
    </row>
    <row r="474">
      <c r="A474" s="10"/>
      <c r="B474" s="10"/>
    </row>
    <row r="475">
      <c r="A475" s="10"/>
      <c r="B475" s="10"/>
    </row>
    <row r="476">
      <c r="A476" s="10"/>
      <c r="B476" s="10"/>
    </row>
    <row r="477">
      <c r="A477" s="10"/>
      <c r="B477" s="10"/>
    </row>
    <row r="478">
      <c r="A478" s="10"/>
      <c r="B478" s="10"/>
    </row>
    <row r="479">
      <c r="A479" s="10"/>
      <c r="B479" s="10"/>
    </row>
    <row r="480">
      <c r="A480" s="10"/>
      <c r="B480" s="10"/>
    </row>
    <row r="481">
      <c r="A481" s="10"/>
      <c r="B481" s="10"/>
    </row>
    <row r="482">
      <c r="A482" s="10"/>
      <c r="B482" s="10"/>
    </row>
    <row r="483">
      <c r="A483" s="10"/>
      <c r="B483" s="10"/>
    </row>
    <row r="484">
      <c r="A484" s="10"/>
      <c r="B484" s="10"/>
    </row>
    <row r="485">
      <c r="A485" s="10"/>
      <c r="B485" s="10"/>
    </row>
    <row r="486">
      <c r="A486" s="10"/>
      <c r="B486" s="10"/>
    </row>
    <row r="487">
      <c r="A487" s="10"/>
      <c r="B487" s="10"/>
    </row>
    <row r="488">
      <c r="A488" s="10"/>
      <c r="B488" s="10"/>
    </row>
    <row r="489">
      <c r="A489" s="10"/>
      <c r="B489" s="10"/>
    </row>
    <row r="490">
      <c r="A490" s="10"/>
      <c r="B490" s="10"/>
    </row>
    <row r="491">
      <c r="A491" s="10"/>
      <c r="B491" s="10"/>
    </row>
    <row r="492">
      <c r="A492" s="10"/>
      <c r="B492" s="10"/>
    </row>
    <row r="493">
      <c r="A493" s="10"/>
      <c r="B493" s="10"/>
    </row>
    <row r="494">
      <c r="A494" s="10"/>
      <c r="B494" s="10"/>
    </row>
    <row r="495">
      <c r="A495" s="10"/>
      <c r="B495" s="10"/>
    </row>
    <row r="496">
      <c r="A496" s="10"/>
      <c r="B496" s="10"/>
    </row>
    <row r="497">
      <c r="A497" s="10"/>
      <c r="B497" s="10"/>
    </row>
    <row r="498">
      <c r="A498" s="10"/>
      <c r="B498" s="10"/>
    </row>
    <row r="499">
      <c r="A499" s="10"/>
      <c r="B499" s="10"/>
    </row>
    <row r="500">
      <c r="A500" s="10"/>
      <c r="B500" s="10"/>
    </row>
    <row r="501">
      <c r="A501" s="10"/>
      <c r="B501" s="10"/>
    </row>
    <row r="502">
      <c r="A502" s="10"/>
      <c r="B502" s="10"/>
    </row>
    <row r="503">
      <c r="A503" s="10"/>
      <c r="B503" s="10"/>
    </row>
    <row r="504">
      <c r="A504" s="10"/>
      <c r="B504" s="10"/>
    </row>
    <row r="505">
      <c r="A505" s="10"/>
      <c r="B505" s="10"/>
    </row>
    <row r="506">
      <c r="A506" s="10"/>
      <c r="B506" s="10"/>
    </row>
    <row r="507">
      <c r="A507" s="10"/>
      <c r="B507" s="10"/>
    </row>
    <row r="508">
      <c r="A508" s="10"/>
      <c r="B508" s="10"/>
    </row>
    <row r="509">
      <c r="A509" s="10"/>
      <c r="B509" s="10"/>
    </row>
    <row r="510">
      <c r="A510" s="10"/>
      <c r="B510" s="10"/>
    </row>
    <row r="511">
      <c r="A511" s="10"/>
      <c r="B511" s="10"/>
    </row>
    <row r="512">
      <c r="A512" s="10"/>
      <c r="B512" s="10"/>
    </row>
    <row r="513">
      <c r="A513" s="10"/>
      <c r="B513" s="10"/>
    </row>
    <row r="514">
      <c r="A514" s="10"/>
      <c r="B514" s="10"/>
    </row>
    <row r="515">
      <c r="A515" s="10"/>
      <c r="B515" s="10"/>
    </row>
    <row r="516">
      <c r="A516" s="10"/>
      <c r="B516" s="10"/>
    </row>
    <row r="517">
      <c r="A517" s="10"/>
      <c r="B517" s="10"/>
    </row>
    <row r="518">
      <c r="A518" s="10"/>
      <c r="B518" s="10"/>
    </row>
    <row r="519">
      <c r="A519" s="10"/>
      <c r="B519" s="10"/>
    </row>
    <row r="520">
      <c r="A520" s="10"/>
      <c r="B520" s="10"/>
    </row>
    <row r="521">
      <c r="A521" s="10"/>
      <c r="B521" s="10"/>
    </row>
    <row r="522">
      <c r="A522" s="10"/>
      <c r="B522" s="10"/>
    </row>
    <row r="523">
      <c r="A523" s="10"/>
      <c r="B523" s="10"/>
    </row>
    <row r="524">
      <c r="A524" s="10"/>
      <c r="B524" s="10"/>
    </row>
    <row r="525">
      <c r="A525" s="10"/>
      <c r="B525" s="10"/>
    </row>
    <row r="526">
      <c r="A526" s="10"/>
      <c r="B526" s="10"/>
    </row>
    <row r="527">
      <c r="A527" s="10"/>
      <c r="B527" s="10"/>
    </row>
    <row r="528">
      <c r="A528" s="10"/>
      <c r="B528" s="10"/>
    </row>
    <row r="529">
      <c r="A529" s="10"/>
      <c r="B529" s="10"/>
    </row>
    <row r="530">
      <c r="A530" s="10"/>
      <c r="B530" s="10"/>
    </row>
    <row r="531">
      <c r="A531" s="10"/>
      <c r="B531" s="10"/>
    </row>
    <row r="532">
      <c r="A532" s="10"/>
      <c r="B532" s="10"/>
    </row>
    <row r="533">
      <c r="A533" s="10"/>
      <c r="B533" s="10"/>
    </row>
    <row r="534">
      <c r="A534" s="10"/>
      <c r="B534" s="10"/>
    </row>
    <row r="535">
      <c r="A535" s="10"/>
      <c r="B535" s="10"/>
    </row>
    <row r="536">
      <c r="A536" s="10"/>
      <c r="B536" s="10"/>
    </row>
    <row r="537">
      <c r="A537" s="10"/>
      <c r="B537" s="10"/>
    </row>
    <row r="538">
      <c r="A538" s="10"/>
      <c r="B538" s="10"/>
    </row>
    <row r="539">
      <c r="A539" s="10"/>
      <c r="B539" s="10"/>
    </row>
    <row r="540">
      <c r="A540" s="10"/>
      <c r="B540" s="10"/>
    </row>
    <row r="541">
      <c r="A541" s="10"/>
      <c r="B541" s="10"/>
    </row>
    <row r="542">
      <c r="A542" s="10"/>
      <c r="B542" s="10"/>
    </row>
    <row r="543">
      <c r="A543" s="10"/>
      <c r="B543" s="10"/>
    </row>
    <row r="544">
      <c r="A544" s="10"/>
      <c r="B544" s="10"/>
    </row>
    <row r="545">
      <c r="A545" s="10"/>
      <c r="B545" s="10"/>
    </row>
    <row r="546">
      <c r="A546" s="10"/>
      <c r="B546" s="10"/>
    </row>
    <row r="547">
      <c r="A547" s="10"/>
      <c r="B547" s="10"/>
    </row>
    <row r="548">
      <c r="A548" s="10"/>
      <c r="B548" s="10"/>
    </row>
    <row r="549">
      <c r="A549" s="10"/>
      <c r="B549" s="10"/>
    </row>
    <row r="550">
      <c r="A550" s="10"/>
      <c r="B550" s="10"/>
    </row>
    <row r="551">
      <c r="A551" s="10"/>
      <c r="B551" s="10"/>
    </row>
    <row r="552">
      <c r="A552" s="10"/>
      <c r="B552" s="10"/>
    </row>
    <row r="553">
      <c r="A553" s="10"/>
      <c r="B553" s="10"/>
    </row>
    <row r="554">
      <c r="A554" s="10"/>
      <c r="B554" s="10"/>
    </row>
    <row r="555">
      <c r="A555" s="10"/>
      <c r="B555" s="10"/>
    </row>
    <row r="556">
      <c r="A556" s="10"/>
      <c r="B556" s="10"/>
    </row>
    <row r="557">
      <c r="A557" s="10"/>
      <c r="B557" s="10"/>
    </row>
    <row r="558">
      <c r="A558" s="10"/>
      <c r="B558" s="10"/>
    </row>
    <row r="559">
      <c r="A559" s="10"/>
      <c r="B559" s="10"/>
    </row>
    <row r="560">
      <c r="A560" s="10"/>
      <c r="B560" s="10"/>
    </row>
    <row r="561">
      <c r="A561" s="10"/>
      <c r="B561" s="10"/>
    </row>
    <row r="562">
      <c r="A562" s="10"/>
      <c r="B562" s="10"/>
    </row>
    <row r="563">
      <c r="A563" s="10"/>
      <c r="B563" s="10"/>
    </row>
    <row r="564">
      <c r="A564" s="10"/>
      <c r="B564" s="10"/>
    </row>
    <row r="565">
      <c r="A565" s="10"/>
      <c r="B565" s="10"/>
    </row>
    <row r="566">
      <c r="A566" s="10"/>
      <c r="B566" s="10"/>
    </row>
    <row r="567">
      <c r="A567" s="10"/>
      <c r="B567" s="10"/>
    </row>
    <row r="568">
      <c r="A568" s="10"/>
      <c r="B568" s="10"/>
    </row>
    <row r="569">
      <c r="A569" s="10"/>
      <c r="B569" s="10"/>
    </row>
    <row r="570">
      <c r="A570" s="10"/>
      <c r="B570" s="10"/>
    </row>
    <row r="571">
      <c r="A571" s="10"/>
      <c r="B571" s="10"/>
    </row>
    <row r="572">
      <c r="A572" s="10"/>
      <c r="B572" s="10"/>
    </row>
    <row r="573">
      <c r="A573" s="10"/>
      <c r="B573" s="10"/>
    </row>
    <row r="574">
      <c r="A574" s="10"/>
      <c r="B574" s="10"/>
    </row>
    <row r="575">
      <c r="A575" s="10"/>
      <c r="B575" s="10"/>
    </row>
    <row r="576">
      <c r="A576" s="10"/>
      <c r="B576" s="10"/>
    </row>
    <row r="577">
      <c r="A577" s="10"/>
      <c r="B577" s="10"/>
    </row>
    <row r="578">
      <c r="A578" s="10"/>
      <c r="B578" s="10"/>
    </row>
    <row r="579">
      <c r="A579" s="10"/>
      <c r="B579" s="10"/>
    </row>
    <row r="580">
      <c r="A580" s="10"/>
      <c r="B580" s="10"/>
    </row>
    <row r="581">
      <c r="A581" s="10"/>
      <c r="B581" s="10"/>
    </row>
    <row r="582">
      <c r="A582" s="10"/>
      <c r="B582" s="10"/>
    </row>
    <row r="583">
      <c r="A583" s="10"/>
      <c r="B583" s="10"/>
    </row>
    <row r="584">
      <c r="A584" s="10"/>
      <c r="B584" s="10"/>
    </row>
    <row r="585">
      <c r="A585" s="10"/>
      <c r="B585" s="10"/>
    </row>
    <row r="586">
      <c r="A586" s="10"/>
      <c r="B586" s="10"/>
    </row>
    <row r="587">
      <c r="A587" s="10"/>
      <c r="B587" s="10"/>
    </row>
    <row r="588">
      <c r="A588" s="10"/>
      <c r="B588" s="10"/>
    </row>
    <row r="589">
      <c r="A589" s="10"/>
      <c r="B589" s="10"/>
    </row>
    <row r="590">
      <c r="A590" s="10"/>
      <c r="B590" s="10"/>
    </row>
    <row r="591">
      <c r="A591" s="10"/>
      <c r="B591" s="10"/>
    </row>
    <row r="592">
      <c r="A592" s="10"/>
      <c r="B592" s="10"/>
    </row>
    <row r="593">
      <c r="A593" s="10"/>
      <c r="B593" s="10"/>
    </row>
    <row r="594">
      <c r="A594" s="10"/>
      <c r="B594" s="10"/>
    </row>
    <row r="595">
      <c r="A595" s="10"/>
      <c r="B595" s="10"/>
    </row>
    <row r="596">
      <c r="A596" s="10"/>
      <c r="B596" s="10"/>
    </row>
    <row r="597">
      <c r="A597" s="10"/>
      <c r="B597" s="10"/>
    </row>
    <row r="598">
      <c r="A598" s="10"/>
      <c r="B598" s="10"/>
    </row>
    <row r="599">
      <c r="A599" s="10"/>
      <c r="B599" s="10"/>
    </row>
    <row r="600">
      <c r="A600" s="10"/>
      <c r="B600" s="10"/>
    </row>
    <row r="601">
      <c r="A601" s="10"/>
      <c r="B601" s="10"/>
    </row>
    <row r="602">
      <c r="A602" s="10"/>
      <c r="B602" s="10"/>
    </row>
    <row r="603">
      <c r="A603" s="10"/>
      <c r="B603" s="10"/>
    </row>
    <row r="604">
      <c r="A604" s="10"/>
      <c r="B604" s="10"/>
    </row>
    <row r="605">
      <c r="A605" s="10"/>
      <c r="B605" s="10"/>
    </row>
    <row r="606">
      <c r="A606" s="10"/>
      <c r="B606" s="10"/>
    </row>
    <row r="607">
      <c r="A607" s="10"/>
      <c r="B607" s="10"/>
    </row>
    <row r="608">
      <c r="A608" s="10"/>
      <c r="B608" s="10"/>
    </row>
    <row r="609">
      <c r="A609" s="10"/>
      <c r="B609" s="10"/>
    </row>
    <row r="610">
      <c r="A610" s="10"/>
      <c r="B610" s="10"/>
    </row>
    <row r="611">
      <c r="A611" s="10"/>
      <c r="B611" s="10"/>
    </row>
    <row r="612">
      <c r="A612" s="10"/>
      <c r="B612" s="10"/>
    </row>
    <row r="613">
      <c r="A613" s="10"/>
      <c r="B613" s="10"/>
    </row>
    <row r="614">
      <c r="A614" s="10"/>
      <c r="B614" s="10"/>
    </row>
    <row r="615">
      <c r="A615" s="10"/>
      <c r="B615" s="10"/>
    </row>
    <row r="616">
      <c r="A616" s="10"/>
      <c r="B616" s="10"/>
    </row>
    <row r="617">
      <c r="A617" s="10"/>
      <c r="B617" s="10"/>
    </row>
    <row r="618">
      <c r="A618" s="10"/>
      <c r="B618" s="10"/>
    </row>
    <row r="619">
      <c r="A619" s="10"/>
      <c r="B619" s="10"/>
    </row>
    <row r="620">
      <c r="A620" s="10"/>
      <c r="B620" s="10"/>
    </row>
    <row r="621">
      <c r="A621" s="10"/>
      <c r="B621" s="10"/>
    </row>
    <row r="622">
      <c r="A622" s="10"/>
      <c r="B622" s="10"/>
    </row>
    <row r="623">
      <c r="A623" s="10"/>
      <c r="B623" s="10"/>
    </row>
    <row r="624">
      <c r="A624" s="10"/>
      <c r="B624" s="10"/>
    </row>
    <row r="625">
      <c r="A625" s="10"/>
      <c r="B625" s="10"/>
    </row>
    <row r="626">
      <c r="A626" s="10"/>
      <c r="B626" s="10"/>
    </row>
    <row r="627">
      <c r="A627" s="10"/>
      <c r="B627" s="10"/>
    </row>
    <row r="628">
      <c r="A628" s="10"/>
      <c r="B628" s="10"/>
    </row>
    <row r="629">
      <c r="A629" s="10"/>
      <c r="B629" s="10"/>
    </row>
    <row r="630">
      <c r="A630" s="10"/>
      <c r="B630" s="10"/>
    </row>
    <row r="631">
      <c r="A631" s="10"/>
      <c r="B631" s="10"/>
    </row>
    <row r="632">
      <c r="A632" s="10"/>
      <c r="B632" s="10"/>
    </row>
    <row r="633">
      <c r="A633" s="10"/>
      <c r="B633" s="10"/>
    </row>
    <row r="634">
      <c r="A634" s="10"/>
      <c r="B634" s="10"/>
    </row>
    <row r="635">
      <c r="A635" s="10"/>
      <c r="B635" s="10"/>
    </row>
    <row r="636">
      <c r="A636" s="10"/>
      <c r="B636" s="10"/>
    </row>
    <row r="637">
      <c r="A637" s="10"/>
      <c r="B637" s="10"/>
    </row>
    <row r="638">
      <c r="A638" s="10"/>
      <c r="B638" s="10"/>
    </row>
    <row r="639">
      <c r="A639" s="10"/>
      <c r="B639" s="10"/>
    </row>
    <row r="640">
      <c r="A640" s="10"/>
      <c r="B640" s="10"/>
    </row>
    <row r="641">
      <c r="A641" s="10"/>
      <c r="B641" s="10"/>
    </row>
    <row r="642">
      <c r="A642" s="10"/>
      <c r="B642" s="10"/>
    </row>
    <row r="643">
      <c r="A643" s="10"/>
      <c r="B643" s="10"/>
    </row>
    <row r="644">
      <c r="A644" s="10"/>
      <c r="B644" s="10"/>
    </row>
    <row r="645">
      <c r="A645" s="10"/>
      <c r="B645" s="10"/>
    </row>
    <row r="646">
      <c r="A646" s="10"/>
      <c r="B646" s="10"/>
    </row>
    <row r="647">
      <c r="A647" s="10"/>
      <c r="B647" s="10"/>
    </row>
    <row r="648">
      <c r="A648" s="10"/>
      <c r="B648" s="10"/>
    </row>
    <row r="649">
      <c r="A649" s="10"/>
      <c r="B649" s="10"/>
    </row>
    <row r="650">
      <c r="A650" s="10"/>
      <c r="B650" s="10"/>
    </row>
    <row r="651">
      <c r="A651" s="10"/>
      <c r="B651" s="10"/>
    </row>
    <row r="652">
      <c r="A652" s="10"/>
      <c r="B652" s="10"/>
    </row>
    <row r="653">
      <c r="A653" s="10"/>
      <c r="B653" s="10"/>
    </row>
    <row r="654">
      <c r="A654" s="10"/>
      <c r="B654" s="10"/>
    </row>
    <row r="655">
      <c r="A655" s="10"/>
      <c r="B655" s="10"/>
    </row>
    <row r="656">
      <c r="A656" s="10"/>
      <c r="B656" s="10"/>
    </row>
    <row r="657">
      <c r="A657" s="10"/>
      <c r="B657" s="10"/>
    </row>
    <row r="658">
      <c r="A658" s="10"/>
      <c r="B658" s="10"/>
    </row>
    <row r="659">
      <c r="A659" s="10"/>
      <c r="B659" s="10"/>
    </row>
    <row r="660">
      <c r="A660" s="10"/>
      <c r="B660" s="10"/>
    </row>
    <row r="661">
      <c r="A661" s="10"/>
      <c r="B661" s="10"/>
    </row>
    <row r="662">
      <c r="A662" s="10"/>
      <c r="B662" s="10"/>
    </row>
    <row r="663">
      <c r="A663" s="10"/>
      <c r="B663" s="10"/>
    </row>
    <row r="664">
      <c r="A664" s="10"/>
      <c r="B664" s="10"/>
    </row>
    <row r="665">
      <c r="A665" s="10"/>
      <c r="B665" s="10"/>
    </row>
    <row r="666">
      <c r="A666" s="10"/>
      <c r="B666" s="10"/>
    </row>
    <row r="667">
      <c r="A667" s="10"/>
      <c r="B667" s="10"/>
    </row>
    <row r="668">
      <c r="A668" s="10"/>
      <c r="B668" s="10"/>
    </row>
    <row r="669">
      <c r="A669" s="10"/>
      <c r="B669" s="10"/>
    </row>
    <row r="670">
      <c r="A670" s="10"/>
      <c r="B670" s="10"/>
    </row>
    <row r="671">
      <c r="A671" s="10"/>
      <c r="B671" s="10"/>
    </row>
    <row r="672">
      <c r="A672" s="10"/>
      <c r="B672" s="10"/>
    </row>
    <row r="673">
      <c r="A673" s="10"/>
      <c r="B673" s="10"/>
    </row>
    <row r="674">
      <c r="A674" s="10"/>
      <c r="B674" s="10"/>
    </row>
    <row r="675">
      <c r="A675" s="10"/>
      <c r="B675" s="10"/>
    </row>
    <row r="676">
      <c r="A676" s="10"/>
      <c r="B676" s="10"/>
    </row>
    <row r="677">
      <c r="A677" s="10"/>
      <c r="B677" s="10"/>
    </row>
    <row r="678">
      <c r="A678" s="10"/>
      <c r="B678" s="10"/>
    </row>
    <row r="679">
      <c r="A679" s="10"/>
      <c r="B679" s="10"/>
    </row>
    <row r="680">
      <c r="A680" s="10"/>
      <c r="B680" s="10"/>
    </row>
    <row r="681">
      <c r="A681" s="10"/>
      <c r="B681" s="10"/>
    </row>
    <row r="682">
      <c r="A682" s="10"/>
      <c r="B682" s="10"/>
    </row>
    <row r="683">
      <c r="A683" s="10"/>
      <c r="B683" s="10"/>
    </row>
    <row r="684">
      <c r="A684" s="10"/>
      <c r="B684" s="10"/>
    </row>
    <row r="685">
      <c r="A685" s="10"/>
      <c r="B685" s="10"/>
    </row>
    <row r="686">
      <c r="A686" s="10"/>
      <c r="B686" s="10"/>
    </row>
    <row r="687">
      <c r="A687" s="10"/>
      <c r="B687" s="10"/>
    </row>
    <row r="688">
      <c r="A688" s="10"/>
      <c r="B688" s="10"/>
    </row>
    <row r="689">
      <c r="A689" s="10"/>
      <c r="B689" s="10"/>
    </row>
    <row r="690">
      <c r="A690" s="10"/>
      <c r="B690" s="10"/>
    </row>
    <row r="691">
      <c r="A691" s="10"/>
      <c r="B691" s="10"/>
    </row>
    <row r="692">
      <c r="A692" s="10"/>
      <c r="B692" s="10"/>
    </row>
    <row r="693">
      <c r="A693" s="10"/>
      <c r="B693" s="10"/>
    </row>
    <row r="694">
      <c r="A694" s="10"/>
      <c r="B694" s="10"/>
    </row>
    <row r="695">
      <c r="A695" s="10"/>
      <c r="B695" s="10"/>
    </row>
    <row r="696">
      <c r="A696" s="10"/>
      <c r="B696" s="10"/>
    </row>
    <row r="697">
      <c r="A697" s="10"/>
      <c r="B697" s="10"/>
    </row>
    <row r="698">
      <c r="A698" s="10"/>
      <c r="B698" s="10"/>
    </row>
    <row r="699">
      <c r="A699" s="10"/>
      <c r="B699" s="10"/>
    </row>
    <row r="700">
      <c r="A700" s="10"/>
      <c r="B700" s="10"/>
    </row>
    <row r="701">
      <c r="A701" s="10"/>
      <c r="B701" s="10"/>
    </row>
    <row r="702">
      <c r="A702" s="10"/>
      <c r="B702" s="10"/>
    </row>
    <row r="703">
      <c r="A703" s="10"/>
      <c r="B703" s="10"/>
    </row>
    <row r="704">
      <c r="A704" s="10"/>
      <c r="B704" s="10"/>
    </row>
    <row r="705">
      <c r="A705" s="10"/>
      <c r="B705" s="10"/>
    </row>
    <row r="706">
      <c r="A706" s="10"/>
      <c r="B706" s="10"/>
    </row>
    <row r="707">
      <c r="A707" s="10"/>
      <c r="B707" s="10"/>
    </row>
    <row r="708">
      <c r="A708" s="10"/>
      <c r="B708" s="10"/>
    </row>
    <row r="709">
      <c r="A709" s="10"/>
      <c r="B709" s="10"/>
    </row>
    <row r="710">
      <c r="A710" s="10"/>
      <c r="B710" s="10"/>
    </row>
    <row r="711">
      <c r="A711" s="10"/>
      <c r="B711" s="10"/>
    </row>
    <row r="712">
      <c r="A712" s="10"/>
      <c r="B712" s="10"/>
    </row>
    <row r="713">
      <c r="A713" s="10"/>
      <c r="B713" s="10"/>
    </row>
    <row r="714">
      <c r="A714" s="10"/>
      <c r="B714" s="10"/>
    </row>
    <row r="715">
      <c r="A715" s="10"/>
      <c r="B715" s="10"/>
    </row>
    <row r="716">
      <c r="A716" s="10"/>
      <c r="B716" s="10"/>
    </row>
    <row r="717">
      <c r="A717" s="10"/>
      <c r="B717" s="10"/>
    </row>
    <row r="718">
      <c r="A718" s="10"/>
      <c r="B718" s="10"/>
    </row>
    <row r="719">
      <c r="A719" s="10"/>
      <c r="B719" s="10"/>
    </row>
    <row r="720">
      <c r="A720" s="10"/>
      <c r="B720" s="10"/>
    </row>
    <row r="721">
      <c r="A721" s="10"/>
      <c r="B721" s="10"/>
    </row>
    <row r="722">
      <c r="A722" s="10"/>
      <c r="B722" s="10"/>
    </row>
    <row r="723">
      <c r="A723" s="10"/>
      <c r="B723" s="10"/>
    </row>
    <row r="724">
      <c r="A724" s="10"/>
      <c r="B724" s="10"/>
    </row>
    <row r="725">
      <c r="A725" s="10"/>
      <c r="B725" s="10"/>
    </row>
    <row r="726">
      <c r="A726" s="10"/>
      <c r="B726" s="10"/>
    </row>
    <row r="727">
      <c r="A727" s="10"/>
      <c r="B727" s="10"/>
    </row>
    <row r="728">
      <c r="A728" s="10"/>
      <c r="B728" s="10"/>
    </row>
    <row r="729">
      <c r="A729" s="10"/>
      <c r="B729" s="10"/>
    </row>
    <row r="730">
      <c r="A730" s="10"/>
      <c r="B730" s="10"/>
    </row>
    <row r="731">
      <c r="A731" s="10"/>
      <c r="B731" s="10"/>
    </row>
    <row r="732">
      <c r="A732" s="10"/>
      <c r="B732" s="10"/>
    </row>
    <row r="733">
      <c r="A733" s="10"/>
      <c r="B733" s="10"/>
    </row>
    <row r="734">
      <c r="A734" s="10"/>
      <c r="B734" s="10"/>
    </row>
    <row r="735">
      <c r="A735" s="10"/>
      <c r="B735" s="10"/>
    </row>
    <row r="736">
      <c r="A736" s="10"/>
      <c r="B736" s="10"/>
    </row>
    <row r="737">
      <c r="A737" s="10"/>
      <c r="B737" s="10"/>
    </row>
    <row r="738">
      <c r="A738" s="10"/>
      <c r="B738" s="10"/>
    </row>
    <row r="739">
      <c r="A739" s="10"/>
      <c r="B739" s="10"/>
    </row>
    <row r="740">
      <c r="A740" s="10"/>
      <c r="B740" s="10"/>
    </row>
    <row r="741">
      <c r="A741" s="10"/>
      <c r="B741" s="10"/>
    </row>
    <row r="742">
      <c r="A742" s="10"/>
      <c r="B742" s="10"/>
    </row>
    <row r="743">
      <c r="A743" s="10"/>
      <c r="B743" s="10"/>
    </row>
    <row r="744">
      <c r="A744" s="10"/>
      <c r="B744" s="10"/>
    </row>
    <row r="745">
      <c r="A745" s="10"/>
      <c r="B745" s="10"/>
    </row>
    <row r="746">
      <c r="A746" s="10"/>
      <c r="B746" s="10"/>
    </row>
    <row r="747">
      <c r="A747" s="10"/>
      <c r="B747" s="10"/>
    </row>
    <row r="748">
      <c r="A748" s="10"/>
      <c r="B748" s="10"/>
    </row>
    <row r="749">
      <c r="A749" s="10"/>
      <c r="B749" s="10"/>
    </row>
    <row r="750">
      <c r="A750" s="10"/>
      <c r="B750" s="10"/>
    </row>
    <row r="751">
      <c r="A751" s="10"/>
      <c r="B751" s="10"/>
    </row>
    <row r="752">
      <c r="A752" s="10"/>
      <c r="B752" s="10"/>
    </row>
    <row r="753">
      <c r="A753" s="10"/>
      <c r="B753" s="10"/>
    </row>
    <row r="754">
      <c r="A754" s="10"/>
      <c r="B754" s="10"/>
    </row>
    <row r="755">
      <c r="A755" s="10"/>
      <c r="B755" s="10"/>
    </row>
    <row r="756">
      <c r="A756" s="10"/>
      <c r="B756" s="10"/>
    </row>
    <row r="757">
      <c r="A757" s="10"/>
      <c r="B757" s="10"/>
    </row>
    <row r="758">
      <c r="A758" s="10"/>
      <c r="B758" s="10"/>
    </row>
    <row r="759">
      <c r="A759" s="10"/>
      <c r="B759" s="10"/>
    </row>
    <row r="760">
      <c r="A760" s="10"/>
      <c r="B760" s="10"/>
    </row>
    <row r="761">
      <c r="A761" s="10"/>
      <c r="B761" s="10"/>
    </row>
    <row r="762">
      <c r="A762" s="10"/>
      <c r="B762" s="10"/>
    </row>
    <row r="763">
      <c r="A763" s="10"/>
      <c r="B763" s="10"/>
    </row>
    <row r="764">
      <c r="A764" s="10"/>
      <c r="B764" s="10"/>
    </row>
    <row r="765">
      <c r="A765" s="10"/>
      <c r="B765" s="10"/>
    </row>
    <row r="766">
      <c r="A766" s="10"/>
      <c r="B766" s="10"/>
    </row>
    <row r="767">
      <c r="A767" s="10"/>
      <c r="B767" s="10"/>
    </row>
    <row r="768">
      <c r="A768" s="10"/>
      <c r="B768" s="10"/>
    </row>
    <row r="769">
      <c r="A769" s="10"/>
      <c r="B769" s="10"/>
    </row>
    <row r="770">
      <c r="A770" s="10"/>
      <c r="B770" s="10"/>
    </row>
    <row r="771">
      <c r="A771" s="10"/>
      <c r="B771" s="10"/>
    </row>
    <row r="772">
      <c r="A772" s="10"/>
      <c r="B772" s="10"/>
    </row>
    <row r="773">
      <c r="A773" s="10"/>
      <c r="B773" s="10"/>
    </row>
    <row r="774">
      <c r="A774" s="10"/>
      <c r="B774" s="10"/>
    </row>
    <row r="775">
      <c r="A775" s="10"/>
      <c r="B775" s="10"/>
    </row>
    <row r="776">
      <c r="A776" s="10"/>
      <c r="B776" s="10"/>
    </row>
    <row r="777">
      <c r="A777" s="10"/>
      <c r="B777" s="10"/>
    </row>
    <row r="778">
      <c r="A778" s="10"/>
      <c r="B778" s="10"/>
    </row>
    <row r="779">
      <c r="A779" s="10"/>
      <c r="B779" s="10"/>
    </row>
    <row r="780">
      <c r="A780" s="10"/>
      <c r="B780" s="10"/>
    </row>
    <row r="781">
      <c r="A781" s="10"/>
      <c r="B781" s="10"/>
    </row>
    <row r="782">
      <c r="A782" s="10"/>
      <c r="B782" s="10"/>
    </row>
    <row r="783">
      <c r="A783" s="10"/>
      <c r="B783" s="10"/>
    </row>
    <row r="784">
      <c r="A784" s="10"/>
      <c r="B784" s="10"/>
    </row>
    <row r="785">
      <c r="A785" s="10"/>
      <c r="B785" s="10"/>
    </row>
    <row r="786">
      <c r="A786" s="10"/>
      <c r="B786" s="10"/>
    </row>
    <row r="787">
      <c r="A787" s="10"/>
      <c r="B787" s="10"/>
    </row>
    <row r="788">
      <c r="A788" s="10"/>
      <c r="B788" s="10"/>
    </row>
    <row r="789">
      <c r="A789" s="10"/>
      <c r="B789" s="10"/>
    </row>
    <row r="790">
      <c r="A790" s="10"/>
      <c r="B790" s="10"/>
    </row>
    <row r="791">
      <c r="A791" s="10"/>
      <c r="B791" s="10"/>
    </row>
    <row r="792">
      <c r="A792" s="10"/>
      <c r="B792" s="10"/>
    </row>
    <row r="793">
      <c r="A793" s="10"/>
      <c r="B793" s="10"/>
    </row>
    <row r="794">
      <c r="A794" s="10"/>
      <c r="B794" s="10"/>
    </row>
    <row r="795">
      <c r="A795" s="10"/>
      <c r="B795" s="10"/>
    </row>
    <row r="796">
      <c r="A796" s="10"/>
      <c r="B796" s="10"/>
    </row>
    <row r="797">
      <c r="A797" s="10"/>
      <c r="B797" s="10"/>
    </row>
    <row r="798">
      <c r="A798" s="10"/>
      <c r="B798" s="10"/>
    </row>
    <row r="799">
      <c r="A799" s="10"/>
      <c r="B799" s="10"/>
    </row>
    <row r="800">
      <c r="A800" s="10"/>
      <c r="B800" s="10"/>
    </row>
    <row r="801">
      <c r="A801" s="10"/>
      <c r="B801" s="10"/>
    </row>
    <row r="802">
      <c r="A802" s="10"/>
      <c r="B802" s="10"/>
    </row>
    <row r="803">
      <c r="A803" s="10"/>
      <c r="B803" s="10"/>
    </row>
    <row r="804">
      <c r="A804" s="10"/>
      <c r="B804" s="10"/>
    </row>
    <row r="805">
      <c r="A805" s="10"/>
      <c r="B805" s="10"/>
    </row>
    <row r="806">
      <c r="A806" s="10"/>
      <c r="B806" s="10"/>
    </row>
    <row r="807">
      <c r="A807" s="10"/>
      <c r="B807" s="10"/>
    </row>
    <row r="808">
      <c r="A808" s="10"/>
      <c r="B808" s="10"/>
    </row>
    <row r="809">
      <c r="A809" s="10"/>
      <c r="B809" s="10"/>
    </row>
    <row r="810">
      <c r="A810" s="10"/>
      <c r="B810" s="10"/>
    </row>
    <row r="811">
      <c r="A811" s="10"/>
      <c r="B811" s="10"/>
    </row>
    <row r="812">
      <c r="A812" s="10"/>
      <c r="B812" s="10"/>
    </row>
    <row r="813">
      <c r="A813" s="10"/>
      <c r="B813" s="10"/>
    </row>
    <row r="814">
      <c r="A814" s="10"/>
      <c r="B814" s="10"/>
    </row>
    <row r="815">
      <c r="A815" s="10"/>
      <c r="B815" s="10"/>
    </row>
    <row r="816">
      <c r="A816" s="10"/>
      <c r="B816" s="10"/>
    </row>
    <row r="817">
      <c r="A817" s="10"/>
      <c r="B817" s="10"/>
    </row>
    <row r="818">
      <c r="A818" s="10"/>
      <c r="B818" s="10"/>
    </row>
    <row r="819">
      <c r="A819" s="10"/>
      <c r="B819" s="10"/>
    </row>
    <row r="820">
      <c r="A820" s="10"/>
      <c r="B820" s="10"/>
    </row>
    <row r="821">
      <c r="A821" s="10"/>
      <c r="B821" s="10"/>
    </row>
    <row r="822">
      <c r="A822" s="10"/>
      <c r="B822" s="10"/>
    </row>
    <row r="823">
      <c r="A823" s="10"/>
      <c r="B823" s="10"/>
    </row>
    <row r="824">
      <c r="A824" s="10"/>
      <c r="B824" s="10"/>
    </row>
    <row r="825">
      <c r="A825" s="10"/>
      <c r="B825" s="10"/>
    </row>
    <row r="826">
      <c r="A826" s="10"/>
      <c r="B826" s="10"/>
    </row>
    <row r="827">
      <c r="A827" s="10"/>
      <c r="B827" s="10"/>
    </row>
    <row r="828">
      <c r="A828" s="10"/>
      <c r="B828" s="10"/>
    </row>
    <row r="829">
      <c r="A829" s="10"/>
      <c r="B829" s="10"/>
    </row>
    <row r="830">
      <c r="A830" s="10"/>
      <c r="B830" s="10"/>
    </row>
    <row r="831">
      <c r="A831" s="10"/>
      <c r="B831" s="10"/>
    </row>
    <row r="832">
      <c r="A832" s="10"/>
      <c r="B832" s="10"/>
    </row>
    <row r="833">
      <c r="A833" s="10"/>
      <c r="B833" s="10"/>
    </row>
    <row r="834">
      <c r="A834" s="10"/>
      <c r="B834" s="10"/>
    </row>
    <row r="835">
      <c r="A835" s="10"/>
      <c r="B835" s="10"/>
    </row>
    <row r="836">
      <c r="A836" s="10"/>
      <c r="B836" s="10"/>
    </row>
    <row r="837">
      <c r="A837" s="10"/>
      <c r="B837" s="10"/>
    </row>
    <row r="838">
      <c r="A838" s="10"/>
      <c r="B838" s="10"/>
    </row>
    <row r="839">
      <c r="A839" s="10"/>
      <c r="B839" s="10"/>
    </row>
    <row r="840">
      <c r="A840" s="10"/>
      <c r="B840" s="10"/>
    </row>
    <row r="841">
      <c r="A841" s="10"/>
      <c r="B841" s="10"/>
    </row>
    <row r="842">
      <c r="A842" s="10"/>
      <c r="B842" s="10"/>
    </row>
    <row r="843">
      <c r="A843" s="10"/>
      <c r="B843" s="10"/>
    </row>
    <row r="844">
      <c r="A844" s="10"/>
      <c r="B844" s="10"/>
    </row>
    <row r="845">
      <c r="A845" s="10"/>
      <c r="B845" s="10"/>
    </row>
    <row r="846">
      <c r="A846" s="10"/>
      <c r="B846" s="10"/>
    </row>
    <row r="847">
      <c r="A847" s="10"/>
      <c r="B847" s="10"/>
    </row>
    <row r="848">
      <c r="A848" s="10"/>
      <c r="B848" s="10"/>
    </row>
    <row r="849">
      <c r="A849" s="10"/>
      <c r="B849" s="10"/>
    </row>
    <row r="850">
      <c r="A850" s="10"/>
      <c r="B850" s="10"/>
    </row>
    <row r="851">
      <c r="A851" s="10"/>
      <c r="B851" s="10"/>
    </row>
    <row r="852">
      <c r="A852" s="10"/>
      <c r="B852" s="10"/>
    </row>
    <row r="853">
      <c r="A853" s="10"/>
      <c r="B853" s="10"/>
    </row>
    <row r="854">
      <c r="A854" s="10"/>
      <c r="B854" s="10"/>
    </row>
    <row r="855">
      <c r="A855" s="10"/>
      <c r="B855" s="10"/>
    </row>
    <row r="856">
      <c r="A856" s="10"/>
      <c r="B856" s="10"/>
    </row>
    <row r="857">
      <c r="A857" s="10"/>
      <c r="B857" s="10"/>
    </row>
    <row r="858">
      <c r="A858" s="10"/>
      <c r="B858" s="10"/>
    </row>
    <row r="859">
      <c r="A859" s="10"/>
      <c r="B859" s="10"/>
    </row>
    <row r="860">
      <c r="A860" s="10"/>
      <c r="B860" s="10"/>
    </row>
    <row r="861">
      <c r="A861" s="10"/>
      <c r="B861" s="10"/>
    </row>
    <row r="862">
      <c r="A862" s="10"/>
      <c r="B862" s="10"/>
    </row>
    <row r="863">
      <c r="A863" s="10"/>
      <c r="B863" s="10"/>
    </row>
    <row r="864">
      <c r="A864" s="10"/>
      <c r="B864" s="10"/>
    </row>
    <row r="865">
      <c r="A865" s="10"/>
      <c r="B865" s="10"/>
    </row>
    <row r="866">
      <c r="A866" s="10"/>
      <c r="B866" s="10"/>
    </row>
    <row r="867">
      <c r="A867" s="10"/>
      <c r="B867" s="10"/>
    </row>
    <row r="868">
      <c r="A868" s="10"/>
      <c r="B868" s="10"/>
    </row>
    <row r="869">
      <c r="A869" s="10"/>
      <c r="B869" s="10"/>
    </row>
    <row r="870">
      <c r="A870" s="10"/>
      <c r="B870" s="10"/>
    </row>
    <row r="871">
      <c r="A871" s="10"/>
      <c r="B871" s="10"/>
    </row>
    <row r="872">
      <c r="A872" s="10"/>
      <c r="B872" s="10"/>
    </row>
    <row r="873">
      <c r="A873" s="10"/>
      <c r="B873" s="10"/>
    </row>
    <row r="874">
      <c r="A874" s="10"/>
      <c r="B874" s="10"/>
    </row>
    <row r="875">
      <c r="A875" s="10"/>
      <c r="B875" s="10"/>
    </row>
    <row r="876">
      <c r="A876" s="10"/>
      <c r="B876" s="10"/>
    </row>
    <row r="877">
      <c r="A877" s="10"/>
      <c r="B877" s="10"/>
    </row>
    <row r="878">
      <c r="A878" s="10"/>
      <c r="B878" s="10"/>
    </row>
    <row r="879">
      <c r="A879" s="10"/>
      <c r="B879" s="10"/>
    </row>
    <row r="880">
      <c r="A880" s="10"/>
      <c r="B880" s="10"/>
    </row>
    <row r="881">
      <c r="A881" s="10"/>
      <c r="B881" s="10"/>
    </row>
    <row r="882">
      <c r="A882" s="10"/>
      <c r="B882" s="10"/>
    </row>
    <row r="883">
      <c r="A883" s="10"/>
      <c r="B883" s="10"/>
    </row>
    <row r="884">
      <c r="A884" s="10"/>
      <c r="B884" s="10"/>
    </row>
    <row r="885">
      <c r="A885" s="10"/>
      <c r="B885" s="10"/>
    </row>
    <row r="886">
      <c r="A886" s="10"/>
      <c r="B886" s="10"/>
    </row>
    <row r="887">
      <c r="A887" s="10"/>
      <c r="B887" s="10"/>
    </row>
    <row r="888">
      <c r="A888" s="10"/>
      <c r="B888" s="10"/>
    </row>
    <row r="889">
      <c r="A889" s="10"/>
      <c r="B889" s="10"/>
    </row>
    <row r="890">
      <c r="A890" s="10"/>
      <c r="B890" s="10"/>
    </row>
    <row r="891">
      <c r="A891" s="10"/>
      <c r="B891" s="10"/>
    </row>
    <row r="892">
      <c r="A892" s="10"/>
      <c r="B892" s="10"/>
    </row>
    <row r="893">
      <c r="A893" s="10"/>
      <c r="B893" s="10"/>
    </row>
    <row r="894">
      <c r="A894" s="10"/>
      <c r="B894" s="10"/>
    </row>
    <row r="895">
      <c r="A895" s="10"/>
      <c r="B895" s="10"/>
    </row>
    <row r="896">
      <c r="A896" s="10"/>
      <c r="B896" s="10"/>
    </row>
    <row r="897">
      <c r="A897" s="10"/>
      <c r="B897" s="10"/>
    </row>
    <row r="898">
      <c r="A898" s="10"/>
      <c r="B898" s="10"/>
    </row>
    <row r="899">
      <c r="A899" s="10"/>
      <c r="B899" s="10"/>
    </row>
    <row r="900">
      <c r="A900" s="10"/>
      <c r="B900" s="10"/>
    </row>
    <row r="901">
      <c r="A901" s="10"/>
      <c r="B901" s="10"/>
    </row>
    <row r="902">
      <c r="A902" s="10"/>
      <c r="B902" s="10"/>
    </row>
    <row r="903">
      <c r="A903" s="10"/>
      <c r="B903" s="10"/>
    </row>
    <row r="904">
      <c r="A904" s="10"/>
      <c r="B904" s="10"/>
    </row>
    <row r="905">
      <c r="A905" s="10"/>
      <c r="B905" s="10"/>
    </row>
    <row r="906">
      <c r="A906" s="10"/>
      <c r="B906" s="10"/>
    </row>
    <row r="907">
      <c r="A907" s="10"/>
      <c r="B907" s="10"/>
    </row>
    <row r="908">
      <c r="A908" s="10"/>
      <c r="B908" s="10"/>
    </row>
    <row r="909">
      <c r="A909" s="10"/>
      <c r="B909" s="10"/>
    </row>
    <row r="910">
      <c r="A910" s="10"/>
      <c r="B910" s="10"/>
    </row>
    <row r="911">
      <c r="A911" s="10"/>
      <c r="B911" s="10"/>
    </row>
    <row r="912">
      <c r="A912" s="10"/>
      <c r="B912" s="10"/>
    </row>
    <row r="913">
      <c r="A913" s="10"/>
      <c r="B913" s="10"/>
    </row>
    <row r="914">
      <c r="A914" s="10"/>
      <c r="B914" s="10"/>
    </row>
    <row r="915">
      <c r="A915" s="10"/>
      <c r="B915" s="10"/>
    </row>
    <row r="916">
      <c r="A916" s="10"/>
      <c r="B916" s="10"/>
    </row>
    <row r="917">
      <c r="A917" s="10"/>
      <c r="B917" s="10"/>
    </row>
    <row r="918">
      <c r="A918" s="10"/>
      <c r="B918" s="10"/>
    </row>
    <row r="919">
      <c r="A919" s="10"/>
      <c r="B919" s="10"/>
    </row>
    <row r="920">
      <c r="A920" s="10"/>
      <c r="B920" s="10"/>
    </row>
    <row r="921">
      <c r="A921" s="10"/>
      <c r="B921" s="10"/>
    </row>
    <row r="922">
      <c r="A922" s="10"/>
      <c r="B922" s="10"/>
    </row>
    <row r="923">
      <c r="A923" s="10"/>
      <c r="B923" s="10"/>
    </row>
    <row r="924">
      <c r="A924" s="10"/>
      <c r="B924" s="10"/>
    </row>
    <row r="925">
      <c r="A925" s="10"/>
      <c r="B925" s="10"/>
    </row>
    <row r="926">
      <c r="A926" s="10"/>
      <c r="B926" s="10"/>
    </row>
    <row r="927">
      <c r="A927" s="10"/>
      <c r="B927" s="10"/>
    </row>
    <row r="928">
      <c r="A928" s="10"/>
      <c r="B928" s="10"/>
    </row>
    <row r="929">
      <c r="A929" s="10"/>
      <c r="B929" s="10"/>
    </row>
    <row r="930">
      <c r="A930" s="10"/>
      <c r="B930" s="10"/>
    </row>
    <row r="931">
      <c r="A931" s="10"/>
      <c r="B931" s="10"/>
    </row>
    <row r="932">
      <c r="A932" s="10"/>
      <c r="B932" s="10"/>
    </row>
    <row r="933">
      <c r="A933" s="10"/>
      <c r="B933" s="10"/>
    </row>
    <row r="934">
      <c r="A934" s="10"/>
      <c r="B934" s="10"/>
    </row>
    <row r="935">
      <c r="A935" s="10"/>
      <c r="B935" s="10"/>
    </row>
    <row r="936">
      <c r="A936" s="10"/>
      <c r="B936" s="10"/>
    </row>
    <row r="937">
      <c r="A937" s="10"/>
      <c r="B937" s="10"/>
    </row>
    <row r="938">
      <c r="A938" s="10"/>
      <c r="B938" s="10"/>
    </row>
    <row r="939">
      <c r="A939" s="10"/>
      <c r="B939" s="10"/>
    </row>
    <row r="940">
      <c r="A940" s="10"/>
      <c r="B940" s="10"/>
    </row>
    <row r="941">
      <c r="A941" s="10"/>
      <c r="B941" s="10"/>
    </row>
    <row r="942">
      <c r="A942" s="10"/>
      <c r="B942" s="10"/>
    </row>
    <row r="943">
      <c r="A943" s="10"/>
      <c r="B943" s="10"/>
    </row>
    <row r="944">
      <c r="A944" s="10"/>
      <c r="B944" s="10"/>
    </row>
    <row r="945">
      <c r="A945" s="10"/>
      <c r="B945" s="10"/>
    </row>
    <row r="946">
      <c r="A946" s="10"/>
      <c r="B946" s="10"/>
    </row>
    <row r="947">
      <c r="A947" s="10"/>
      <c r="B947" s="10"/>
    </row>
    <row r="948">
      <c r="A948" s="10"/>
      <c r="B948" s="10"/>
    </row>
    <row r="949">
      <c r="A949" s="10"/>
      <c r="B949" s="10"/>
    </row>
    <row r="950">
      <c r="A950" s="10"/>
      <c r="B950" s="10"/>
    </row>
    <row r="951">
      <c r="A951" s="10"/>
      <c r="B951" s="10"/>
    </row>
    <row r="952">
      <c r="A952" s="10"/>
      <c r="B952" s="10"/>
    </row>
    <row r="953">
      <c r="A953" s="10"/>
      <c r="B953" s="10"/>
    </row>
    <row r="954">
      <c r="A954" s="10"/>
      <c r="B954" s="10"/>
    </row>
    <row r="955">
      <c r="A955" s="10"/>
      <c r="B955" s="10"/>
    </row>
    <row r="956">
      <c r="A956" s="10"/>
      <c r="B956" s="10"/>
    </row>
    <row r="957">
      <c r="A957" s="10"/>
      <c r="B957" s="10"/>
    </row>
    <row r="958">
      <c r="A958" s="10"/>
      <c r="B958" s="10"/>
    </row>
    <row r="959">
      <c r="A959" s="10"/>
      <c r="B959" s="10"/>
    </row>
    <row r="960">
      <c r="A960" s="10"/>
      <c r="B960" s="10"/>
    </row>
    <row r="961">
      <c r="A961" s="10"/>
      <c r="B961" s="10"/>
    </row>
    <row r="962">
      <c r="A962" s="10"/>
      <c r="B962" s="10"/>
    </row>
    <row r="963">
      <c r="A963" s="10"/>
      <c r="B963" s="10"/>
    </row>
    <row r="964">
      <c r="A964" s="10"/>
      <c r="B964" s="10"/>
    </row>
    <row r="965">
      <c r="A965" s="10"/>
      <c r="B965" s="10"/>
    </row>
    <row r="966">
      <c r="A966" s="10"/>
      <c r="B966" s="10"/>
    </row>
    <row r="967">
      <c r="A967" s="10"/>
      <c r="B967" s="10"/>
    </row>
    <row r="968">
      <c r="A968" s="10"/>
      <c r="B968" s="10"/>
    </row>
    <row r="969">
      <c r="A969" s="10"/>
      <c r="B969" s="10"/>
    </row>
    <row r="970">
      <c r="A970" s="10"/>
      <c r="B970" s="10"/>
    </row>
    <row r="971">
      <c r="A971" s="10"/>
      <c r="B971" s="10"/>
    </row>
    <row r="972">
      <c r="A972" s="10"/>
      <c r="B972" s="10"/>
    </row>
    <row r="973">
      <c r="A973" s="10"/>
      <c r="B973" s="10"/>
    </row>
    <row r="974">
      <c r="A974" s="10"/>
      <c r="B974" s="10"/>
    </row>
    <row r="975">
      <c r="A975" s="10"/>
      <c r="B975" s="10"/>
    </row>
    <row r="976">
      <c r="A976" s="10"/>
      <c r="B976" s="10"/>
    </row>
    <row r="977">
      <c r="A977" s="10"/>
      <c r="B977" s="10"/>
    </row>
    <row r="978">
      <c r="A978" s="10"/>
      <c r="B978" s="10"/>
    </row>
    <row r="979">
      <c r="A979" s="10"/>
      <c r="B979" s="10"/>
    </row>
    <row r="980">
      <c r="A980" s="10"/>
      <c r="B980" s="10"/>
    </row>
    <row r="981">
      <c r="A981" s="10"/>
      <c r="B981" s="10"/>
    </row>
    <row r="982">
      <c r="A982" s="10"/>
      <c r="B982" s="10"/>
    </row>
    <row r="983">
      <c r="A983" s="10"/>
      <c r="B983" s="10"/>
    </row>
    <row r="984">
      <c r="A984" s="10"/>
      <c r="B984" s="10"/>
    </row>
    <row r="985">
      <c r="A985" s="10"/>
      <c r="B985" s="10"/>
    </row>
    <row r="986">
      <c r="A986" s="10"/>
      <c r="B986" s="10"/>
    </row>
    <row r="987">
      <c r="A987" s="10"/>
      <c r="B987" s="10"/>
    </row>
    <row r="988">
      <c r="A988" s="10"/>
      <c r="B988" s="10"/>
    </row>
    <row r="989">
      <c r="A989" s="10"/>
      <c r="B989" s="10"/>
    </row>
    <row r="990">
      <c r="A990" s="10"/>
      <c r="B990" s="10"/>
    </row>
    <row r="991">
      <c r="A991" s="10"/>
      <c r="B991" s="10"/>
    </row>
    <row r="992">
      <c r="A992" s="10"/>
      <c r="B992" s="10"/>
    </row>
    <row r="993">
      <c r="A993" s="10"/>
      <c r="B993" s="10"/>
    </row>
    <row r="994">
      <c r="A994" s="10"/>
      <c r="B994" s="10"/>
    </row>
    <row r="995">
      <c r="A995" s="10"/>
      <c r="B995" s="10"/>
    </row>
    <row r="996">
      <c r="A996" s="10"/>
      <c r="B996" s="10"/>
    </row>
    <row r="997">
      <c r="A997" s="10"/>
      <c r="B997" s="10"/>
    </row>
    <row r="998">
      <c r="A998" s="10"/>
      <c r="B998" s="10"/>
    </row>
    <row r="999">
      <c r="A999" s="10"/>
      <c r="B999" s="10"/>
    </row>
    <row r="1000">
      <c r="A1000" s="10"/>
      <c r="B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t="s">
        <v>13</v>
      </c>
      <c r="N1" s="3" t="s">
        <v>14</v>
      </c>
      <c r="O1" t="s">
        <v>15</v>
      </c>
      <c r="Q1" t="s">
        <v>1</v>
      </c>
      <c r="R1" t="s">
        <v>2</v>
      </c>
      <c r="S1" t="s">
        <v>3</v>
      </c>
      <c r="T1" t="s">
        <v>4</v>
      </c>
      <c r="U1" s="8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s="8" t="s">
        <v>19</v>
      </c>
      <c r="AB1" t="s">
        <v>13</v>
      </c>
      <c r="AC1" s="8" t="s">
        <v>20</v>
      </c>
      <c r="AD1" t="s">
        <v>15</v>
      </c>
    </row>
    <row r="2">
      <c r="A2" s="10" t="s">
        <v>21</v>
      </c>
      <c r="B2" s="12">
        <v>3.83251355480334</v>
      </c>
      <c r="C2" s="12">
        <v>1.87233362515339</v>
      </c>
      <c r="D2" s="12">
        <v>0.950865860745235</v>
      </c>
      <c r="E2" s="12">
        <v>1.22399371603261</v>
      </c>
      <c r="F2" s="12">
        <v>2.09088431979756</v>
      </c>
      <c r="G2" s="12">
        <v>9.00399547986852</v>
      </c>
      <c r="H2" s="12">
        <v>2.22242603259369</v>
      </c>
      <c r="I2" s="12">
        <v>2.46411827633853</v>
      </c>
      <c r="J2" s="12">
        <v>1.32944608506446</v>
      </c>
      <c r="K2" s="12">
        <v>1.59080233810427</v>
      </c>
      <c r="L2" s="12">
        <v>3.9441265130522</v>
      </c>
      <c r="M2" s="12">
        <v>1.00485841865034</v>
      </c>
      <c r="N2" s="12">
        <v>2.61461543057188</v>
      </c>
      <c r="O2" s="12">
        <v>1.64953307597667</v>
      </c>
      <c r="Q2" s="13">
        <v>0.0383251355480334</v>
      </c>
      <c r="R2" s="13">
        <v>0.018723336251533898</v>
      </c>
      <c r="S2" s="13">
        <v>0.009508658607452349</v>
      </c>
      <c r="T2" s="13">
        <v>0.012239937160326097</v>
      </c>
      <c r="U2" s="13">
        <v>0.0209088431979756</v>
      </c>
      <c r="V2" s="13">
        <v>0.0900399547986852</v>
      </c>
      <c r="W2" s="13">
        <v>0.0222242603259369</v>
      </c>
      <c r="X2" s="13">
        <v>0.024641182763385287</v>
      </c>
      <c r="Y2" s="13">
        <v>0.013294460850644604</v>
      </c>
      <c r="Z2" s="13">
        <v>0.015908023381042705</v>
      </c>
      <c r="AA2" s="13">
        <v>0.039441265130522006</v>
      </c>
      <c r="AB2" s="13">
        <v>0.0100485841865034</v>
      </c>
      <c r="AC2" s="13">
        <v>0.0261461543057188</v>
      </c>
      <c r="AD2" s="13">
        <v>0.016495330759766703</v>
      </c>
    </row>
    <row r="3">
      <c r="A3" s="10" t="s">
        <v>22</v>
      </c>
      <c r="B3" s="12">
        <v>3.4997016227134</v>
      </c>
      <c r="C3" s="12">
        <v>1.91534127190954</v>
      </c>
      <c r="D3" s="12">
        <v>0.967334406596872</v>
      </c>
      <c r="E3" s="12">
        <v>1.18497375932235</v>
      </c>
      <c r="F3" s="12">
        <v>1.97213412492867</v>
      </c>
      <c r="G3" s="12">
        <v>10.7135858798477</v>
      </c>
      <c r="H3" s="12">
        <v>2.23259913699375</v>
      </c>
      <c r="I3" s="12">
        <v>2.48815792057366</v>
      </c>
      <c r="J3" s="12">
        <v>1.33024442267927</v>
      </c>
      <c r="K3" s="12">
        <v>1.46730305176778</v>
      </c>
      <c r="L3" s="12">
        <v>4.10418436337071</v>
      </c>
      <c r="M3" s="12">
        <v>0.995806097169254</v>
      </c>
      <c r="N3" s="12">
        <v>2.66076648803331</v>
      </c>
      <c r="O3" s="12">
        <v>1.78129495506829</v>
      </c>
      <c r="Q3" s="13">
        <v>0.034997016227134</v>
      </c>
      <c r="R3" s="13">
        <v>0.0191534127190954</v>
      </c>
      <c r="S3" s="13">
        <v>0.00967334406596872</v>
      </c>
      <c r="T3" s="13">
        <v>0.011849737593223495</v>
      </c>
      <c r="U3" s="13">
        <v>0.019721341249286695</v>
      </c>
      <c r="V3" s="13">
        <v>0.10713585879847698</v>
      </c>
      <c r="W3" s="13">
        <v>0.022325991369937504</v>
      </c>
      <c r="X3" s="13">
        <v>0.0248815792057366</v>
      </c>
      <c r="Y3" s="13">
        <v>0.013302444226792701</v>
      </c>
      <c r="Z3" s="13">
        <v>0.014673030517677798</v>
      </c>
      <c r="AA3" s="13">
        <v>0.0410418436337071</v>
      </c>
      <c r="AB3" s="13">
        <v>0.009958060971692538</v>
      </c>
      <c r="AC3" s="13">
        <v>0.0266076648803331</v>
      </c>
      <c r="AD3" s="13">
        <v>0.017812949550682897</v>
      </c>
    </row>
    <row r="4">
      <c r="A4" s="10" t="s">
        <v>24</v>
      </c>
      <c r="B4" s="12">
        <v>3.28963361790659</v>
      </c>
      <c r="C4" s="12">
        <v>1.93492242683391</v>
      </c>
      <c r="D4" s="12">
        <v>0.960651844555374</v>
      </c>
      <c r="E4" s="12">
        <v>1.1794720155077</v>
      </c>
      <c r="F4" s="12">
        <v>1.8825752357274</v>
      </c>
      <c r="G4" s="12">
        <v>13.4962250201342</v>
      </c>
      <c r="H4" s="12">
        <v>2.27422395787522</v>
      </c>
      <c r="I4" s="12">
        <v>2.40512834896271</v>
      </c>
      <c r="J4" s="12">
        <v>1.36442860732673</v>
      </c>
      <c r="K4" s="12">
        <v>1.38051227111299</v>
      </c>
      <c r="L4" s="12">
        <v>4.85134249138878</v>
      </c>
      <c r="M4" s="12">
        <v>1.15590948760845</v>
      </c>
      <c r="N4" s="12">
        <v>2.64475851305641</v>
      </c>
      <c r="O4" s="12">
        <v>1.95845125365234</v>
      </c>
      <c r="Q4" s="13">
        <v>0.0328963361790659</v>
      </c>
      <c r="R4" s="13">
        <v>0.019349224268339096</v>
      </c>
      <c r="S4" s="13">
        <v>0.009606518445553738</v>
      </c>
      <c r="T4" s="13">
        <v>0.011794720155077001</v>
      </c>
      <c r="U4" s="13">
        <v>0.018825752357274</v>
      </c>
      <c r="V4" s="13">
        <v>0.134962250201342</v>
      </c>
      <c r="W4" s="13">
        <v>0.0227422395787522</v>
      </c>
      <c r="X4" s="13">
        <v>0.024051283489627102</v>
      </c>
      <c r="Y4" s="13">
        <v>0.013644286073267299</v>
      </c>
      <c r="Z4" s="13">
        <v>0.013805122711129901</v>
      </c>
      <c r="AA4" s="13">
        <v>0.0485134249138878</v>
      </c>
      <c r="AB4" s="13">
        <v>0.011559094876084499</v>
      </c>
      <c r="AC4" s="13">
        <v>0.0264475851305641</v>
      </c>
      <c r="AD4" s="13">
        <v>0.019584512536523397</v>
      </c>
    </row>
    <row r="5">
      <c r="A5" s="10" t="s">
        <v>26</v>
      </c>
      <c r="B5" s="12">
        <v>3.22213451636286</v>
      </c>
      <c r="C5" s="12">
        <v>1.93060638113578</v>
      </c>
      <c r="D5" s="12">
        <v>0.942157852518746</v>
      </c>
      <c r="E5" s="12">
        <v>1.19584612204004</v>
      </c>
      <c r="F5" s="12">
        <v>1.83868167084872</v>
      </c>
      <c r="G5" s="12">
        <v>9.90648339329136</v>
      </c>
      <c r="H5" s="12">
        <v>2.32702187713254</v>
      </c>
      <c r="I5" s="12">
        <v>2.50647091563728</v>
      </c>
      <c r="J5" s="12">
        <v>1.34849879597875</v>
      </c>
      <c r="K5" s="12">
        <v>1.51768009336142</v>
      </c>
      <c r="L5" s="12">
        <v>5.5037556775358</v>
      </c>
      <c r="M5" s="12">
        <v>1.18586767375765</v>
      </c>
      <c r="N5" s="12">
        <v>2.61831900510852</v>
      </c>
      <c r="O5" s="12">
        <v>2.09284952414869</v>
      </c>
      <c r="Q5" s="13">
        <v>0.0322213451636286</v>
      </c>
      <c r="R5" s="13">
        <v>0.019306063811357802</v>
      </c>
      <c r="S5" s="13">
        <v>0.009421578525187461</v>
      </c>
      <c r="T5" s="13">
        <v>0.011958461220400401</v>
      </c>
      <c r="U5" s="13">
        <v>0.0183868167084872</v>
      </c>
      <c r="V5" s="13">
        <v>0.09906483393291357</v>
      </c>
      <c r="W5" s="13">
        <v>0.023270218771325405</v>
      </c>
      <c r="X5" s="13">
        <v>0.0250647091563728</v>
      </c>
      <c r="Y5" s="13">
        <v>0.0134849879597875</v>
      </c>
      <c r="Z5" s="13">
        <v>0.015176800933614197</v>
      </c>
      <c r="AA5" s="13">
        <v>0.055037556775357994</v>
      </c>
      <c r="AB5" s="13">
        <v>0.011858676737576502</v>
      </c>
      <c r="AC5" s="13">
        <v>0.026183190051085197</v>
      </c>
      <c r="AD5" s="13">
        <v>0.0209284952414869</v>
      </c>
    </row>
    <row r="6">
      <c r="A6" s="10" t="s">
        <v>28</v>
      </c>
      <c r="B6" s="12">
        <v>3.14922157590148</v>
      </c>
      <c r="C6" s="12">
        <v>1.90884497782157</v>
      </c>
      <c r="D6" s="12">
        <v>0.934960013781154</v>
      </c>
      <c r="E6" s="12">
        <v>1.22013587055547</v>
      </c>
      <c r="F6" s="12">
        <v>1.83483677072318</v>
      </c>
      <c r="G6" s="12">
        <v>10.2886710302592</v>
      </c>
      <c r="H6" s="12">
        <v>2.25522862089854</v>
      </c>
      <c r="I6" s="12">
        <v>2.49304554388627</v>
      </c>
      <c r="J6" s="12">
        <v>1.41002602405451</v>
      </c>
      <c r="K6" s="12">
        <v>1.52231264638547</v>
      </c>
      <c r="L6" s="12">
        <v>4.26246905819036</v>
      </c>
      <c r="M6" s="12">
        <v>1.25396003770232</v>
      </c>
      <c r="N6" s="12">
        <v>2.55489759924121</v>
      </c>
      <c r="O6" s="12">
        <v>1.9892926317847</v>
      </c>
      <c r="Q6" s="13">
        <v>0.03149221575901479</v>
      </c>
      <c r="R6" s="13">
        <v>0.0190884497782157</v>
      </c>
      <c r="S6" s="13">
        <v>0.00934960013781154</v>
      </c>
      <c r="T6" s="13">
        <v>0.012201358705554697</v>
      </c>
      <c r="U6" s="13">
        <v>0.018348367707231805</v>
      </c>
      <c r="V6" s="13">
        <v>0.102886710302592</v>
      </c>
      <c r="W6" s="13">
        <v>0.022552286208985396</v>
      </c>
      <c r="X6" s="13">
        <v>0.0249304554388627</v>
      </c>
      <c r="Y6" s="13">
        <v>0.014100260240545098</v>
      </c>
      <c r="Z6" s="13">
        <v>0.015223126463854698</v>
      </c>
      <c r="AA6" s="13">
        <v>0.0426246905819036</v>
      </c>
      <c r="AB6" s="13">
        <v>0.012539600377023199</v>
      </c>
      <c r="AC6" s="13">
        <v>0.025548975992412102</v>
      </c>
      <c r="AD6" s="13">
        <v>0.019892926317847004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71"/>
    <col customWidth="1" min="2" max="19" width="10.71"/>
    <col customWidth="1" min="20" max="20" width="12.14"/>
    <col customWidth="1" min="21" max="27" width="10.71"/>
    <col customWidth="1" min="28" max="28" width="14.29"/>
    <col customWidth="1" min="29" max="45" width="10.71"/>
  </cols>
  <sheetData>
    <row r="1" ht="15.75" customHeight="1">
      <c r="A1" s="4" t="s">
        <v>12</v>
      </c>
      <c r="B1" s="14">
        <v>2012.0</v>
      </c>
      <c r="C1" s="5">
        <v>2013.0</v>
      </c>
      <c r="D1" s="5">
        <v>2014.0</v>
      </c>
      <c r="E1" s="5">
        <v>2015.0</v>
      </c>
      <c r="F1" s="5">
        <v>2016.0</v>
      </c>
      <c r="G1" s="5">
        <v>2017.0</v>
      </c>
      <c r="I1" s="21">
        <v>2012.0</v>
      </c>
      <c r="J1" s="5">
        <v>2013.0</v>
      </c>
      <c r="K1" s="5">
        <v>2014.0</v>
      </c>
      <c r="L1" s="5">
        <v>2015.0</v>
      </c>
      <c r="M1" s="5">
        <v>2016.0</v>
      </c>
      <c r="N1" s="5">
        <v>2017.0</v>
      </c>
      <c r="P1" s="22">
        <v>2013.0</v>
      </c>
      <c r="Q1" s="22">
        <v>2014.0</v>
      </c>
      <c r="R1" s="22">
        <v>2015.0</v>
      </c>
      <c r="S1" s="22">
        <v>2016.0</v>
      </c>
      <c r="T1" s="22">
        <v>2017.0</v>
      </c>
      <c r="U1" s="2" t="s">
        <v>35</v>
      </c>
      <c r="V1" s="7"/>
      <c r="W1" s="6">
        <v>2013.0</v>
      </c>
      <c r="X1" s="6">
        <v>2014.0</v>
      </c>
      <c r="Y1" s="6">
        <v>2015.0</v>
      </c>
      <c r="Z1" s="6">
        <v>2016.0</v>
      </c>
      <c r="AA1" s="6">
        <v>2017.0</v>
      </c>
      <c r="AB1" s="2" t="s">
        <v>35</v>
      </c>
      <c r="AC1" s="23" t="s">
        <v>15</v>
      </c>
      <c r="AD1" s="23"/>
      <c r="AE1" s="23">
        <v>5.238</v>
      </c>
      <c r="AF1" s="23">
        <v>5.174</v>
      </c>
      <c r="AG1" s="23">
        <v>5.322</v>
      </c>
      <c r="AH1" s="23">
        <v>4.984</v>
      </c>
      <c r="AI1" s="23">
        <v>5.058</v>
      </c>
      <c r="AJ1" s="23"/>
      <c r="AK1" s="6">
        <v>2013.0</v>
      </c>
      <c r="AL1" s="6">
        <v>2014.0</v>
      </c>
      <c r="AM1" s="6">
        <v>2015.0</v>
      </c>
      <c r="AN1" s="6">
        <v>2016.0</v>
      </c>
      <c r="AO1" s="6">
        <v>2017.0</v>
      </c>
    </row>
    <row r="2" ht="12.75" customHeight="1">
      <c r="A2" t="s">
        <v>1</v>
      </c>
      <c r="B2" s="15">
        <v>5.195</v>
      </c>
      <c r="C2" s="11">
        <f>VLOOKUP($A2,$AC$1:$AY$14,3,FALSE)</f>
        <v>4.944</v>
      </c>
      <c r="D2" s="11">
        <f>VLOOKUP($A2,$AC$1:$AY$14,4,FALSE)</f>
        <v>4.989</v>
      </c>
      <c r="E2" s="11">
        <f>VLOOKUP($A2,$AC$1:$AY$14,5,FALSE)</f>
        <v>5.323</v>
      </c>
      <c r="F2" s="11">
        <f>VLOOKUP($A2,$AC$1:$AY$14,6,FALSE)</f>
        <v>5.285</v>
      </c>
      <c r="G2" s="11">
        <f>VLOOKUP($A2,$AC$1:$AY$14,7,FALSE)</f>
        <v>5.107</v>
      </c>
      <c r="H2" s="20" t="s">
        <v>36</v>
      </c>
      <c r="I2" s="12">
        <f>(B2/100) * totalgdp!O2</f>
        <v>839.2654973</v>
      </c>
      <c r="J2" s="11">
        <f>(C2/100) * totalgdp!P2</f>
        <v>825.2287488</v>
      </c>
      <c r="K2" s="11">
        <f>(D2/100) * totalgdp!Q2</f>
        <v>869.4634629</v>
      </c>
      <c r="L2" s="11">
        <f>(E2/100) * totalgdp!R2</f>
        <v>964.5653933</v>
      </c>
      <c r="M2" s="11">
        <f>(F2/100) * totalgdp!S2</f>
        <v>984.303768</v>
      </c>
      <c r="N2" s="11">
        <f>(G2/100) * totalgdp!T2</f>
        <v>990.277942</v>
      </c>
      <c r="O2" s="20" t="s">
        <v>37</v>
      </c>
      <c r="P2" s="20">
        <v>52782.09</v>
      </c>
      <c r="Q2" s="20">
        <v>52386.49</v>
      </c>
      <c r="R2" s="20">
        <v>51992.04</v>
      </c>
      <c r="S2" s="20">
        <v>51611.66</v>
      </c>
      <c r="T2" s="20">
        <v>51245.12</v>
      </c>
      <c r="U2" s="12">
        <f t="shared" ref="U2:U15" si="2">average(P2:T2)</f>
        <v>52003.48</v>
      </c>
      <c r="V2" s="2" t="s">
        <v>38</v>
      </c>
      <c r="W2" s="12">
        <f t="shared" ref="W2:AA2" si="1">J2/AK2*1000000000</f>
        <v>2609.546826</v>
      </c>
      <c r="X2" s="12">
        <f t="shared" si="1"/>
        <v>2728.819825</v>
      </c>
      <c r="Y2" s="12">
        <f t="shared" si="1"/>
        <v>3004.503729</v>
      </c>
      <c r="Z2" s="12">
        <f t="shared" si="1"/>
        <v>3043.555054</v>
      </c>
      <c r="AA2" s="12">
        <f t="shared" si="1"/>
        <v>3040.281349</v>
      </c>
      <c r="AB2" s="12">
        <f t="shared" ref="AB2:AB15" si="4">average(W2:AA2)</f>
        <v>2885.341357</v>
      </c>
      <c r="AC2" s="11" t="s">
        <v>9</v>
      </c>
      <c r="AD2" s="15" t="s">
        <v>39</v>
      </c>
      <c r="AE2" s="11">
        <v>5.839</v>
      </c>
      <c r="AF2" s="11">
        <v>5.948</v>
      </c>
      <c r="AG2" s="11">
        <v>6.241</v>
      </c>
      <c r="AH2" s="11">
        <v>5.704</v>
      </c>
      <c r="AI2" s="11">
        <v>5.809</v>
      </c>
      <c r="AJ2" s="11"/>
      <c r="AK2" s="17">
        <v>3.16234505E8</v>
      </c>
      <c r="AL2" s="17">
        <v>3.18622525E8</v>
      </c>
      <c r="AM2" s="17">
        <v>3.21039839E8</v>
      </c>
      <c r="AN2" s="17">
        <v>3.23405935E8</v>
      </c>
      <c r="AO2" s="17">
        <v>3.25719178E8</v>
      </c>
      <c r="AP2" s="2" t="s">
        <v>40</v>
      </c>
    </row>
    <row r="3" ht="12.75" customHeight="1">
      <c r="A3" t="s">
        <v>2</v>
      </c>
      <c r="B3" s="15"/>
      <c r="C3" s="11"/>
      <c r="D3" s="11"/>
      <c r="E3" s="11"/>
      <c r="F3" s="11"/>
      <c r="G3" s="11"/>
      <c r="H3" s="12"/>
      <c r="I3" s="12">
        <f>(B3/100) * totalgdp!O3</f>
        <v>0</v>
      </c>
      <c r="J3" s="11">
        <f>(C3/100) * totalgdp!P3</f>
        <v>0</v>
      </c>
      <c r="K3" s="11">
        <f>(D3/100) * totalgdp!Q3</f>
        <v>0</v>
      </c>
      <c r="L3" s="11">
        <f>(E3/100) * totalgdp!R3</f>
        <v>0</v>
      </c>
      <c r="M3" s="11">
        <f>(F3/100) * totalgdp!S3</f>
        <v>0</v>
      </c>
      <c r="N3" s="11">
        <f>(G3/100) * totalgdp!T3</f>
        <v>0</v>
      </c>
      <c r="O3" s="12"/>
      <c r="P3" s="20">
        <v>7077.77</v>
      </c>
      <c r="Q3" s="20">
        <v>7042.03</v>
      </c>
      <c r="R3" s="20">
        <v>7006.33</v>
      </c>
      <c r="S3" s="20">
        <v>6968.5</v>
      </c>
      <c r="T3" s="20">
        <v>6929.64</v>
      </c>
      <c r="U3" s="12">
        <f t="shared" si="2"/>
        <v>7004.854</v>
      </c>
      <c r="V3" s="12"/>
      <c r="W3" s="12">
        <f t="shared" ref="W3:AA3" si="3">J3/AK3*1000000000</f>
        <v>0</v>
      </c>
      <c r="X3" s="12">
        <f t="shared" si="3"/>
        <v>0</v>
      </c>
      <c r="Y3" s="12">
        <f t="shared" si="3"/>
        <v>0</v>
      </c>
      <c r="Z3" s="12">
        <f t="shared" si="3"/>
        <v>0</v>
      </c>
      <c r="AA3" s="12">
        <f t="shared" si="3"/>
        <v>0</v>
      </c>
      <c r="AB3" s="12">
        <f t="shared" si="4"/>
        <v>0</v>
      </c>
      <c r="AC3" s="11" t="s">
        <v>13</v>
      </c>
      <c r="AD3" s="11"/>
      <c r="AE3" s="11"/>
      <c r="AF3" s="11"/>
      <c r="AG3" s="11"/>
      <c r="AH3" s="11"/>
      <c r="AI3" s="11"/>
      <c r="AJ3" s="11"/>
      <c r="AK3" s="17">
        <v>1.35738E9</v>
      </c>
      <c r="AL3" s="17">
        <v>1.36427E9</v>
      </c>
      <c r="AM3" s="17">
        <v>1.37122E9</v>
      </c>
      <c r="AN3" s="17">
        <v>1.378665E9</v>
      </c>
      <c r="AO3" s="17">
        <v>1.386395E9</v>
      </c>
    </row>
    <row r="4" ht="12.75" customHeight="1">
      <c r="A4" t="s">
        <v>3</v>
      </c>
      <c r="B4" s="15">
        <v>3.692</v>
      </c>
      <c r="C4" s="11">
        <f t="shared" ref="C4:C5" si="6">VLOOKUP($A4,$AC$1:$AY$14,3,FALSE)</f>
        <v>3.665</v>
      </c>
      <c r="D4" s="11">
        <f t="shared" ref="D4:D5" si="7">VLOOKUP($A4,$AC$1:$AY$14,4,FALSE)</f>
        <v>3.591</v>
      </c>
      <c r="E4" s="11">
        <f t="shared" ref="E4:E5" si="8">VLOOKUP($A4,$AC$1:$AY$14,5,FALSE)</f>
        <v>3.661</v>
      </c>
      <c r="F4" s="11">
        <f t="shared" ref="F4:F5" si="9">VLOOKUP($A4,$AC$1:$AY$14,6,FALSE)</f>
        <v>3.467</v>
      </c>
      <c r="G4" s="11">
        <f t="shared" ref="G4:G5" si="10">VLOOKUP($A4,$AC$1:$AY$14,7,FALSE)</f>
        <v>3.685</v>
      </c>
      <c r="H4" s="12"/>
      <c r="I4" s="12">
        <f>(B4/100) * totalgdp!O4</f>
        <v>229.0226284</v>
      </c>
      <c r="J4" s="11">
        <f>(C4/100) * totalgdp!P4</f>
        <v>188.957138</v>
      </c>
      <c r="K4" s="11">
        <f>(D4/100) * totalgdp!Q4</f>
        <v>174.1782231</v>
      </c>
      <c r="L4" s="11">
        <f>(E4/100) * totalgdp!R4</f>
        <v>160.9002178</v>
      </c>
      <c r="M4" s="11">
        <f>(F4/100) * totalgdp!S4</f>
        <v>171.5911909</v>
      </c>
      <c r="N4" s="11">
        <f>(G4/100) * totalgdp!T4</f>
        <v>179.538359</v>
      </c>
      <c r="O4" s="12"/>
      <c r="P4" s="20">
        <v>40454.45</v>
      </c>
      <c r="Q4" s="20">
        <v>40508.16</v>
      </c>
      <c r="R4" s="20">
        <v>40551.18</v>
      </c>
      <c r="S4" s="20">
        <v>40597.95</v>
      </c>
      <c r="T4" s="20">
        <v>40664.78</v>
      </c>
      <c r="U4" s="12">
        <f t="shared" si="2"/>
        <v>40555.304</v>
      </c>
      <c r="V4" s="12"/>
      <c r="W4" s="12">
        <f t="shared" ref="W4:AA4" si="5">J4/AK4*1000000000</f>
        <v>1482.656346</v>
      </c>
      <c r="X4" s="12">
        <f t="shared" si="5"/>
        <v>1368.507991</v>
      </c>
      <c r="Y4" s="12">
        <f t="shared" si="5"/>
        <v>1265.525816</v>
      </c>
      <c r="Z4" s="12">
        <f t="shared" si="5"/>
        <v>1351.170138</v>
      </c>
      <c r="AA4" s="12">
        <f t="shared" si="5"/>
        <v>1416.076274</v>
      </c>
      <c r="AB4" s="12">
        <f t="shared" si="4"/>
        <v>1376.787313</v>
      </c>
      <c r="AC4" s="11" t="s">
        <v>2</v>
      </c>
      <c r="AD4" s="11"/>
      <c r="AE4" s="11"/>
      <c r="AF4" s="11"/>
      <c r="AG4" s="11"/>
      <c r="AH4" s="11"/>
      <c r="AI4" s="11"/>
      <c r="AJ4" s="11"/>
      <c r="AK4" s="17">
        <v>1.27445E8</v>
      </c>
      <c r="AL4" s="17">
        <v>1.27276E8</v>
      </c>
      <c r="AM4" s="17">
        <v>1.27141E8</v>
      </c>
      <c r="AN4" s="17">
        <v>1.26994511E8</v>
      </c>
      <c r="AO4" s="17">
        <v>1.26785797E8</v>
      </c>
    </row>
    <row r="5" ht="12.75" customHeight="1">
      <c r="A5" t="s">
        <v>4</v>
      </c>
      <c r="B5" s="15">
        <v>4.933</v>
      </c>
      <c r="C5" s="11">
        <f t="shared" si="6"/>
        <v>4.935</v>
      </c>
      <c r="D5" s="11">
        <f t="shared" si="7"/>
        <v>4.931</v>
      </c>
      <c r="E5" s="11">
        <f t="shared" si="8"/>
        <v>4.813</v>
      </c>
      <c r="F5" s="11">
        <f t="shared" si="9"/>
        <v>4.692</v>
      </c>
      <c r="G5" s="11">
        <f t="shared" si="10"/>
        <v>4.924</v>
      </c>
      <c r="H5" s="12"/>
      <c r="I5" s="12">
        <f>(B5/100) * totalgdp!O5</f>
        <v>174.8247262</v>
      </c>
      <c r="J5" s="11">
        <f>(C5/100) * totalgdp!P5</f>
        <v>185.1863685</v>
      </c>
      <c r="K5" s="11">
        <f>(D5/100) * totalgdp!Q5</f>
        <v>191.8459791</v>
      </c>
      <c r="L5" s="11">
        <f>(E5/100) * totalgdp!R5</f>
        <v>162.4681093</v>
      </c>
      <c r="M5" s="11">
        <f>(F5/100) * totalgdp!S5</f>
        <v>163.178376</v>
      </c>
      <c r="N5" s="11">
        <f>(G5/100) * totalgdp!T5</f>
        <v>181.0771456</v>
      </c>
      <c r="O5" s="12"/>
      <c r="P5" s="20">
        <v>46530.91</v>
      </c>
      <c r="Q5" s="20">
        <v>46337.34</v>
      </c>
      <c r="R5" s="20">
        <v>45937.93</v>
      </c>
      <c r="S5" s="20">
        <v>45568.6</v>
      </c>
      <c r="T5" s="20">
        <v>45377.76</v>
      </c>
      <c r="U5" s="12">
        <f t="shared" si="2"/>
        <v>45950.508</v>
      </c>
      <c r="V5" s="12"/>
      <c r="W5" s="12">
        <f t="shared" ref="W5:AA5" si="11">J5/AK5*1000000000</f>
        <v>2296.298335</v>
      </c>
      <c r="X5" s="12">
        <f t="shared" si="11"/>
        <v>2368.980695</v>
      </c>
      <c r="Y5" s="12">
        <f t="shared" si="11"/>
        <v>1988.919693</v>
      </c>
      <c r="Z5" s="12">
        <f t="shared" si="11"/>
        <v>1981.554505</v>
      </c>
      <c r="AA5" s="12">
        <f t="shared" si="11"/>
        <v>2189.69884</v>
      </c>
      <c r="AB5" s="12">
        <f t="shared" si="4"/>
        <v>2165.090414</v>
      </c>
      <c r="AC5" s="11" t="s">
        <v>4</v>
      </c>
      <c r="AD5" s="11"/>
      <c r="AE5" s="11">
        <v>4.935</v>
      </c>
      <c r="AF5" s="11">
        <v>4.931</v>
      </c>
      <c r="AG5" s="11">
        <v>4.813</v>
      </c>
      <c r="AH5" s="11">
        <v>4.692</v>
      </c>
      <c r="AI5" s="11">
        <v>4.924</v>
      </c>
      <c r="AJ5" s="11"/>
      <c r="AK5" s="17">
        <v>8.0645605E7</v>
      </c>
      <c r="AL5" s="17">
        <v>8.09825E7</v>
      </c>
      <c r="AM5" s="17">
        <v>8.1686611E7</v>
      </c>
      <c r="AN5" s="17">
        <v>8.2348669E7</v>
      </c>
      <c r="AO5" s="17">
        <v>8.2695E7</v>
      </c>
    </row>
    <row r="6" ht="12.75" customHeight="1">
      <c r="A6" s="2" t="s">
        <v>5</v>
      </c>
      <c r="B6" s="15">
        <v>4.95</v>
      </c>
      <c r="C6" s="28">
        <v>5.619</v>
      </c>
      <c r="D6" s="28">
        <v>5.693</v>
      </c>
      <c r="E6" s="28">
        <v>5.631</v>
      </c>
      <c r="F6" s="28">
        <v>5.542</v>
      </c>
      <c r="G6" s="28">
        <v>5.19</v>
      </c>
      <c r="H6" s="12"/>
      <c r="I6" s="12">
        <f>(B6/100) * totalgdp!O6</f>
        <v>131.7732158</v>
      </c>
      <c r="J6" s="11">
        <f>(C6/100) * totalgdp!P6</f>
        <v>153.9504858</v>
      </c>
      <c r="K6" s="11">
        <f>(D6/100) * totalgdp!Q6</f>
        <v>172.0897119</v>
      </c>
      <c r="L6" s="11">
        <f>(E6/100) * totalgdp!R6</f>
        <v>162.4864467</v>
      </c>
      <c r="M6" s="11">
        <f>(F6/100) * totalgdp!S6</f>
        <v>146.910107</v>
      </c>
      <c r="N6" s="11">
        <f>(G6/100) * totalgdp!T6</f>
        <v>136.104117</v>
      </c>
      <c r="O6" s="12"/>
      <c r="P6" s="20">
        <v>42724.07</v>
      </c>
      <c r="Q6" s="20">
        <v>42403.42</v>
      </c>
      <c r="R6" s="20">
        <v>42067.66</v>
      </c>
      <c r="S6" s="20">
        <v>41768.35</v>
      </c>
      <c r="T6" s="20">
        <v>41498.4</v>
      </c>
      <c r="U6" s="12">
        <f t="shared" si="2"/>
        <v>42092.38</v>
      </c>
      <c r="V6" s="12"/>
      <c r="W6" s="12">
        <f t="shared" ref="W6:AA6" si="12">J6/AK6*1000000000</f>
        <v>2400.66653</v>
      </c>
      <c r="X6" s="12">
        <f t="shared" si="12"/>
        <v>2663.384857</v>
      </c>
      <c r="Y6" s="12">
        <f t="shared" si="12"/>
        <v>2494.845514</v>
      </c>
      <c r="Z6" s="12">
        <f t="shared" si="12"/>
        <v>2239.634753</v>
      </c>
      <c r="AA6" s="12">
        <f t="shared" si="12"/>
        <v>2061.487901</v>
      </c>
      <c r="AB6" s="12">
        <f t="shared" si="4"/>
        <v>2372.003911</v>
      </c>
      <c r="AC6" s="11" t="s">
        <v>7</v>
      </c>
      <c r="AD6" s="11"/>
      <c r="AE6" s="11">
        <v>5.5</v>
      </c>
      <c r="AF6" s="11">
        <v>5.512</v>
      </c>
      <c r="AG6" s="11">
        <v>5.464</v>
      </c>
      <c r="AH6" s="11">
        <v>5.615</v>
      </c>
      <c r="AI6" s="11">
        <v>5.648</v>
      </c>
      <c r="AJ6" s="11"/>
      <c r="AK6" s="17">
        <v>6.4128226E7</v>
      </c>
      <c r="AL6" s="17">
        <v>6.461316E7</v>
      </c>
      <c r="AM6" s="17">
        <v>6.5128861E7</v>
      </c>
      <c r="AN6" s="17">
        <v>6.5595565E7</v>
      </c>
      <c r="AO6" s="17">
        <v>6.6022273E7</v>
      </c>
    </row>
    <row r="7" ht="12.75" customHeight="1">
      <c r="A7" t="s">
        <v>6</v>
      </c>
      <c r="B7" s="15"/>
      <c r="C7" s="11"/>
      <c r="E7" s="11"/>
      <c r="F7" s="11" t="str">
        <f t="shared" ref="F7:F15" si="14">VLOOKUP($A7,$AC$1:$AY$14,6,FALSE)</f>
        <v/>
      </c>
      <c r="G7" s="11"/>
      <c r="H7" s="12"/>
      <c r="I7" s="12">
        <f>(B7/100) * totalgdp!O7</f>
        <v>0</v>
      </c>
      <c r="J7" s="11">
        <f>(C7/100) * totalgdp!P7</f>
        <v>0</v>
      </c>
      <c r="K7" s="11">
        <f>(D6/100) * totalgdp!Q7</f>
        <v>43.0590055</v>
      </c>
      <c r="L7" s="11">
        <f>(E7/100) * totalgdp!R7</f>
        <v>0</v>
      </c>
      <c r="M7" s="11">
        <f>(F7/100) * totalgdp!S7</f>
        <v>0</v>
      </c>
      <c r="N7" s="11">
        <f>(G7/100) * totalgdp!T7</f>
        <v>0</v>
      </c>
      <c r="O7" s="12"/>
      <c r="P7" s="15">
        <v>24934.39</v>
      </c>
      <c r="Q7" s="15">
        <v>24260.13</v>
      </c>
      <c r="R7" s="15">
        <v>23660.16</v>
      </c>
      <c r="S7" s="15">
        <v>23133.42</v>
      </c>
      <c r="T7" s="15">
        <v>22668.11</v>
      </c>
      <c r="U7" s="12">
        <f t="shared" si="2"/>
        <v>23731.242</v>
      </c>
      <c r="V7" s="12"/>
      <c r="W7" s="12">
        <f t="shared" ref="W7:AA7" si="13">J7/AK7*1000000000</f>
        <v>0</v>
      </c>
      <c r="X7" s="12">
        <f t="shared" si="13"/>
        <v>1399.077052</v>
      </c>
      <c r="Y7" s="12">
        <f t="shared" si="13"/>
        <v>0</v>
      </c>
      <c r="Z7" s="12">
        <f t="shared" si="13"/>
        <v>0</v>
      </c>
      <c r="AA7" s="12">
        <f t="shared" si="13"/>
        <v>0</v>
      </c>
      <c r="AB7" s="12">
        <f t="shared" si="4"/>
        <v>279.8154105</v>
      </c>
      <c r="AC7" s="15" t="s">
        <v>5</v>
      </c>
      <c r="AD7" s="11"/>
      <c r="AE7" s="11">
        <v>5.619</v>
      </c>
      <c r="AF7" s="11">
        <v>5.693</v>
      </c>
      <c r="AG7" s="11">
        <v>5.631</v>
      </c>
      <c r="AH7" s="11">
        <v>5.542</v>
      </c>
      <c r="AI7" s="11">
        <v>5.19</v>
      </c>
      <c r="AJ7" s="11"/>
      <c r="AK7" s="17">
        <v>2.9944476E7</v>
      </c>
      <c r="AL7" s="17">
        <v>3.0776722E7</v>
      </c>
      <c r="AM7" s="17">
        <v>3.1557144E7</v>
      </c>
      <c r="AN7" s="17">
        <v>3.2275687E7</v>
      </c>
      <c r="AO7" s="17">
        <v>3.2938213E7</v>
      </c>
      <c r="AP7" s="11"/>
      <c r="AQ7" s="11"/>
      <c r="AR7" s="11"/>
      <c r="AS7" s="11"/>
    </row>
    <row r="8" ht="12.75" customHeight="1">
      <c r="A8" t="s">
        <v>7</v>
      </c>
      <c r="B8" s="15">
        <v>5.456</v>
      </c>
      <c r="C8" s="11">
        <f t="shared" ref="C8:C11" si="16">VLOOKUP($A8,$AC$1:$AY$14,3,FALSE)</f>
        <v>5.5</v>
      </c>
      <c r="D8" s="11">
        <f t="shared" ref="D8:D11" si="17">VLOOKUP($A8,$AC$1:$AY$14,4,FALSE)</f>
        <v>5.512</v>
      </c>
      <c r="E8" s="11">
        <f t="shared" ref="E8:E12" si="18">VLOOKUP($A8,$AC$1:$AY$14,5,FALSE)</f>
        <v>5.464</v>
      </c>
      <c r="F8" s="11">
        <f t="shared" si="14"/>
        <v>5.615</v>
      </c>
      <c r="G8" s="11">
        <f t="shared" ref="G8:G11" si="19">VLOOKUP($A8,$AC$1:$AY$14,7,FALSE)</f>
        <v>5.648</v>
      </c>
      <c r="H8" s="12"/>
      <c r="I8" s="12">
        <f>(B8/100) * totalgdp!O8</f>
        <v>146.4295043</v>
      </c>
      <c r="J8" s="11">
        <f>(C8/100) * totalgdp!P8</f>
        <v>154.6094</v>
      </c>
      <c r="K8" s="11">
        <f>(D8/100) * totalgdp!Q8</f>
        <v>157.2116104</v>
      </c>
      <c r="L8" s="11">
        <f>(E8/100) * totalgdp!R8</f>
        <v>133.2237944</v>
      </c>
      <c r="M8" s="11">
        <f>(F8/100) * totalgdp!S8</f>
        <v>138.4170495</v>
      </c>
      <c r="N8" s="11">
        <f>(G8/100) * totalgdp!T8</f>
        <v>145.8596</v>
      </c>
      <c r="O8" s="12"/>
      <c r="P8" s="15">
        <v>42592.95</v>
      </c>
      <c r="Q8" s="15">
        <v>42389.07</v>
      </c>
      <c r="R8" s="15">
        <v>42212.58</v>
      </c>
      <c r="S8" s="15">
        <v>42044.38</v>
      </c>
      <c r="T8" s="15">
        <v>41882.22</v>
      </c>
      <c r="U8" s="12">
        <f t="shared" si="2"/>
        <v>42224.24</v>
      </c>
      <c r="V8" s="12"/>
      <c r="W8" s="12">
        <f t="shared" ref="W8:AA8" si="15">J8/AK8*1000000000</f>
        <v>2342.614229</v>
      </c>
      <c r="X8" s="12">
        <f t="shared" si="15"/>
        <v>2370.640453</v>
      </c>
      <c r="Y8" s="12">
        <f t="shared" si="15"/>
        <v>2000.556548</v>
      </c>
      <c r="Z8" s="12">
        <f t="shared" si="15"/>
        <v>2070.259195</v>
      </c>
      <c r="AA8" s="12">
        <f t="shared" si="15"/>
        <v>2173.16058</v>
      </c>
      <c r="AB8" s="12">
        <f t="shared" si="4"/>
        <v>2191.446201</v>
      </c>
      <c r="AC8" s="11" t="s">
        <v>8</v>
      </c>
      <c r="AD8" s="11"/>
      <c r="AE8" s="11">
        <v>3.845</v>
      </c>
      <c r="AF8" s="11">
        <v>3.355</v>
      </c>
      <c r="AG8" s="11">
        <v>3.692</v>
      </c>
      <c r="AH8" s="11">
        <v>3.881</v>
      </c>
      <c r="AI8" s="11">
        <v>3.753</v>
      </c>
      <c r="AJ8" s="11"/>
      <c r="AK8" s="17">
        <v>6.599866E7</v>
      </c>
      <c r="AL8" s="17">
        <v>6.6316092E7</v>
      </c>
      <c r="AM8" s="17">
        <v>6.6593366E7</v>
      </c>
      <c r="AN8" s="17">
        <v>6.6859768E7</v>
      </c>
      <c r="AO8" s="17">
        <v>6.7118648E7</v>
      </c>
      <c r="AP8" s="11"/>
      <c r="AQ8" s="11"/>
      <c r="AR8" s="11"/>
      <c r="AS8" s="11"/>
    </row>
    <row r="9" ht="12.75" customHeight="1">
      <c r="A9" t="s">
        <v>8</v>
      </c>
      <c r="B9" s="15">
        <v>3.868</v>
      </c>
      <c r="C9" s="11">
        <f t="shared" si="16"/>
        <v>3.845</v>
      </c>
      <c r="D9" s="11">
        <f t="shared" si="17"/>
        <v>3.355</v>
      </c>
      <c r="E9" s="11">
        <f t="shared" si="18"/>
        <v>3.692</v>
      </c>
      <c r="F9" s="11">
        <f t="shared" si="14"/>
        <v>3.881</v>
      </c>
      <c r="G9" s="11">
        <f t="shared" si="19"/>
        <v>3.753</v>
      </c>
      <c r="H9" s="12"/>
      <c r="I9" s="12">
        <f>(B9/100) * totalgdp!O9</f>
        <v>70.69303239</v>
      </c>
      <c r="J9" s="11">
        <f>(C9/100) * totalgdp!P9</f>
        <v>71.390884</v>
      </c>
      <c r="K9" s="11">
        <f>(D9/100) * totalgdp!Q9</f>
        <v>68.4128115</v>
      </c>
      <c r="L9" s="11">
        <f>(E9/100) * totalgdp!R9</f>
        <v>77.6202388</v>
      </c>
      <c r="M9" s="11">
        <f>(F9/100) * totalgdp!S9</f>
        <v>88.2628663</v>
      </c>
      <c r="N9" s="11">
        <f>(G9/100) * totalgdp!T9</f>
        <v>97.6087746</v>
      </c>
      <c r="O9" s="12"/>
      <c r="P9" s="15">
        <v>1452.2</v>
      </c>
      <c r="Q9" s="15">
        <v>1435.03</v>
      </c>
      <c r="R9" s="15">
        <v>1418.37</v>
      </c>
      <c r="S9" s="15">
        <v>1402.18</v>
      </c>
      <c r="T9" s="15">
        <v>1386.46</v>
      </c>
      <c r="U9" s="12">
        <f t="shared" si="2"/>
        <v>1418.848</v>
      </c>
      <c r="V9" s="12"/>
      <c r="W9" s="12">
        <f t="shared" ref="W9:AA9" si="20">J9/AK9*1000000000</f>
        <v>55.8368483</v>
      </c>
      <c r="X9" s="12">
        <f t="shared" si="20"/>
        <v>52.87500103</v>
      </c>
      <c r="Y9" s="12">
        <f t="shared" si="20"/>
        <v>59.29491067</v>
      </c>
      <c r="Z9" s="12">
        <f t="shared" si="20"/>
        <v>66.65516969</v>
      </c>
      <c r="AA9" s="12">
        <f t="shared" si="20"/>
        <v>72.88696467</v>
      </c>
      <c r="AB9" s="12">
        <f t="shared" si="4"/>
        <v>61.50977887</v>
      </c>
      <c r="AC9" s="11" t="s">
        <v>10</v>
      </c>
      <c r="AD9" s="11"/>
      <c r="AE9" s="11">
        <v>4.165</v>
      </c>
      <c r="AF9" s="11">
        <v>4.075</v>
      </c>
      <c r="AG9" s="11">
        <v>4.08</v>
      </c>
      <c r="AH9" s="11">
        <v>4.452</v>
      </c>
      <c r="AI9" s="11">
        <v>4.334</v>
      </c>
      <c r="AJ9" s="11"/>
      <c r="AK9" s="17">
        <v>1.278562207E9</v>
      </c>
      <c r="AL9" s="17">
        <v>1.293859294E9</v>
      </c>
      <c r="AM9" s="17">
        <v>1.30905398E9</v>
      </c>
      <c r="AN9" s="17">
        <v>1.324171354E9</v>
      </c>
      <c r="AO9" s="17">
        <v>1.339180127E9</v>
      </c>
      <c r="AP9" s="11"/>
      <c r="AQ9" s="11"/>
      <c r="AR9" s="11"/>
      <c r="AS9" s="11"/>
    </row>
    <row r="10" ht="12.75" customHeight="1">
      <c r="A10" t="s">
        <v>9</v>
      </c>
      <c r="B10" s="15">
        <v>5.855</v>
      </c>
      <c r="C10" s="11">
        <f t="shared" si="16"/>
        <v>5.839</v>
      </c>
      <c r="D10" s="11">
        <f t="shared" si="17"/>
        <v>5.948</v>
      </c>
      <c r="E10" s="11">
        <f t="shared" si="18"/>
        <v>6.241</v>
      </c>
      <c r="F10" s="11">
        <f t="shared" si="14"/>
        <v>5.704</v>
      </c>
      <c r="G10" s="11">
        <f t="shared" si="19"/>
        <v>5.809</v>
      </c>
      <c r="H10" s="12"/>
      <c r="I10" s="12">
        <f>(B10/100) * totalgdp!O10</f>
        <v>144.3367969</v>
      </c>
      <c r="J10" s="11">
        <f>(C10/100) * totalgdp!P10</f>
        <v>144.3873759</v>
      </c>
      <c r="K10" s="11">
        <f>(D10/100) * totalgdp!Q10</f>
        <v>146.0822852</v>
      </c>
      <c r="L10" s="11">
        <f>(E10/100) * totalgdp!R10</f>
        <v>112.4759261</v>
      </c>
      <c r="M10" s="11">
        <f>(F10/100) * totalgdp!S10</f>
        <v>102.3291896</v>
      </c>
      <c r="N10" s="11">
        <f>(G10/100) * totalgdp!T10</f>
        <v>119.4045759</v>
      </c>
      <c r="O10" s="12"/>
      <c r="P10" s="15">
        <v>12216.9</v>
      </c>
      <c r="Q10" s="15">
        <v>12108.95</v>
      </c>
      <c r="R10" s="15">
        <v>12006.13</v>
      </c>
      <c r="S10" s="15">
        <v>11908.37</v>
      </c>
      <c r="T10" s="15">
        <v>11815.31</v>
      </c>
      <c r="U10" s="12">
        <f t="shared" si="2"/>
        <v>12011.132</v>
      </c>
      <c r="V10" s="12"/>
      <c r="W10" s="12">
        <f t="shared" ref="W10:AA10" si="21">J10/AK10*1000000000</f>
        <v>713.3459402</v>
      </c>
      <c r="X10" s="12">
        <f t="shared" si="21"/>
        <v>715.3422655</v>
      </c>
      <c r="Y10" s="12">
        <f t="shared" si="21"/>
        <v>546.1000919</v>
      </c>
      <c r="Z10" s="12">
        <f t="shared" si="21"/>
        <v>492.7896834</v>
      </c>
      <c r="AA10" s="12">
        <f t="shared" si="21"/>
        <v>570.5268209</v>
      </c>
      <c r="AB10" s="12">
        <f t="shared" si="4"/>
        <v>607.6209604</v>
      </c>
      <c r="AC10" s="11" t="s">
        <v>3</v>
      </c>
      <c r="AD10" s="11"/>
      <c r="AE10" s="11">
        <v>3.665</v>
      </c>
      <c r="AF10" s="11">
        <v>3.591</v>
      </c>
      <c r="AG10" s="11">
        <v>3.661</v>
      </c>
      <c r="AH10" s="11">
        <v>3.467</v>
      </c>
      <c r="AI10" s="11">
        <v>3.685</v>
      </c>
      <c r="AJ10" s="11"/>
      <c r="AK10" s="17">
        <v>2.02408632E8</v>
      </c>
      <c r="AL10" s="17">
        <v>2.04213133E8</v>
      </c>
      <c r="AM10" s="17">
        <v>2.05962108E8</v>
      </c>
      <c r="AN10" s="17">
        <v>2.07652865E8</v>
      </c>
      <c r="AO10" s="17">
        <v>2.09288278E8</v>
      </c>
      <c r="AP10" s="11"/>
      <c r="AQ10" s="11"/>
      <c r="AR10" s="11"/>
      <c r="AS10" s="11"/>
    </row>
    <row r="11" ht="12.75" customHeight="1">
      <c r="A11" t="s">
        <v>10</v>
      </c>
      <c r="B11" s="15">
        <v>4.154</v>
      </c>
      <c r="C11" s="11">
        <f t="shared" si="16"/>
        <v>4.165</v>
      </c>
      <c r="D11" s="11">
        <f t="shared" si="17"/>
        <v>4.075</v>
      </c>
      <c r="E11" s="11">
        <f t="shared" si="18"/>
        <v>4.08</v>
      </c>
      <c r="F11" s="11">
        <f t="shared" si="14"/>
        <v>4.452</v>
      </c>
      <c r="G11" s="11">
        <f t="shared" si="19"/>
        <v>4.334</v>
      </c>
      <c r="H11" s="12"/>
      <c r="I11" s="12">
        <f>(B11/100) * totalgdp!O11</f>
        <v>86.10507394</v>
      </c>
      <c r="J11" s="11">
        <f>(C11/100) * totalgdp!P11</f>
        <v>88.7349085</v>
      </c>
      <c r="K11" s="11">
        <f>(D11/100) * totalgdp!Q11</f>
        <v>87.6829975</v>
      </c>
      <c r="L11" s="11">
        <f>(E11/100) * totalgdp!R11</f>
        <v>74.781096</v>
      </c>
      <c r="M11" s="11">
        <f>(F11/100) * totalgdp!S11</f>
        <v>82.7795976</v>
      </c>
      <c r="N11" s="11">
        <f>(G11/100) * totalgdp!T11</f>
        <v>83.854232</v>
      </c>
      <c r="O11" s="12"/>
      <c r="P11" s="15">
        <v>35370.28</v>
      </c>
      <c r="Q11" s="15">
        <v>35047.24</v>
      </c>
      <c r="R11" s="15">
        <v>35081.03</v>
      </c>
      <c r="S11" s="15">
        <v>35140.68</v>
      </c>
      <c r="T11" s="15">
        <v>35184.83</v>
      </c>
      <c r="U11" s="12">
        <f t="shared" si="2"/>
        <v>35164.812</v>
      </c>
      <c r="V11" s="12"/>
      <c r="W11" s="12">
        <f t="shared" ref="W11:AA11" si="22">J11/AK11*1000000000</f>
        <v>1473.171051</v>
      </c>
      <c r="X11" s="12">
        <f t="shared" si="22"/>
        <v>1442.412206</v>
      </c>
      <c r="Y11" s="12">
        <f t="shared" si="22"/>
        <v>1231.358132</v>
      </c>
      <c r="Z11" s="12">
        <f t="shared" si="22"/>
        <v>1365.380402</v>
      </c>
      <c r="AA11" s="12">
        <f t="shared" si="22"/>
        <v>1384.843453</v>
      </c>
      <c r="AB11" s="12">
        <f t="shared" si="4"/>
        <v>1379.433049</v>
      </c>
      <c r="AC11" s="15" t="s">
        <v>20</v>
      </c>
      <c r="AD11" s="11"/>
      <c r="AE11" s="11">
        <v>5.248</v>
      </c>
      <c r="AF11" s="11">
        <v>5.266</v>
      </c>
      <c r="AG11" s="11">
        <v>5.253</v>
      </c>
      <c r="AH11" s="11">
        <v>4.956</v>
      </c>
      <c r="AI11" s="11">
        <v>5.219</v>
      </c>
      <c r="AJ11" s="11"/>
      <c r="AK11" s="17">
        <v>6.0233948E7</v>
      </c>
      <c r="AL11" s="17">
        <v>6.078914E7</v>
      </c>
      <c r="AM11" s="17">
        <v>6.0730582E7</v>
      </c>
      <c r="AN11" s="17">
        <v>6.0627498E7</v>
      </c>
      <c r="AO11" s="17">
        <v>6.0551416E7</v>
      </c>
      <c r="AP11" s="11"/>
      <c r="AQ11" s="11"/>
      <c r="AR11" s="11"/>
      <c r="AS11" s="11"/>
    </row>
    <row r="12" ht="12.75" customHeight="1">
      <c r="A12" s="2" t="s">
        <v>19</v>
      </c>
      <c r="B12" s="15">
        <v>3.79</v>
      </c>
      <c r="C12" s="11"/>
      <c r="D12" s="11"/>
      <c r="E12" s="11">
        <f t="shared" si="18"/>
        <v>3.82</v>
      </c>
      <c r="F12" s="11" t="str">
        <f t="shared" si="14"/>
        <v/>
      </c>
      <c r="G12" s="11"/>
      <c r="H12" s="12"/>
      <c r="I12" s="12">
        <f>(B12/100) * totalgdp!O12</f>
        <v>83.76873943</v>
      </c>
      <c r="J12" s="11">
        <f>(C12/100) * totalgdp!P12</f>
        <v>0</v>
      </c>
      <c r="K12" s="11">
        <f>(D12/100) * totalgdp!Q12</f>
        <v>0</v>
      </c>
      <c r="L12" s="11">
        <f>(E12/100) * totalgdp!R12</f>
        <v>52.27288</v>
      </c>
      <c r="M12" s="11">
        <f>(F12/100) * totalgdp!S12</f>
        <v>0</v>
      </c>
      <c r="N12" s="11">
        <f>(G12/100) * totalgdp!T12</f>
        <v>0</v>
      </c>
      <c r="O12" s="12"/>
      <c r="P12" s="15">
        <v>16007.09</v>
      </c>
      <c r="Q12" s="15">
        <v>15972.28</v>
      </c>
      <c r="R12" s="15">
        <v>15941.55</v>
      </c>
      <c r="S12" s="15">
        <v>15914.44</v>
      </c>
      <c r="T12" s="15">
        <v>15897.63</v>
      </c>
      <c r="U12" s="12">
        <f t="shared" si="2"/>
        <v>15946.598</v>
      </c>
      <c r="V12" s="12"/>
      <c r="W12" s="12">
        <f t="shared" ref="W12:AA12" si="23">J12/AK12*1000000000</f>
        <v>0</v>
      </c>
      <c r="X12" s="12">
        <f t="shared" si="23"/>
        <v>0</v>
      </c>
      <c r="Y12" s="12">
        <f t="shared" si="23"/>
        <v>362.762078</v>
      </c>
      <c r="Z12" s="12">
        <f t="shared" si="23"/>
        <v>0</v>
      </c>
      <c r="AA12" s="12">
        <f t="shared" si="23"/>
        <v>0</v>
      </c>
      <c r="AB12" s="12">
        <f t="shared" si="4"/>
        <v>72.55241561</v>
      </c>
      <c r="AC12" s="15" t="s">
        <v>19</v>
      </c>
      <c r="AD12" s="11"/>
      <c r="AE12" s="11"/>
      <c r="AF12" s="11"/>
      <c r="AG12" s="11">
        <v>3.82</v>
      </c>
      <c r="AH12" s="11"/>
      <c r="AI12" s="11"/>
      <c r="AJ12" s="11"/>
      <c r="AK12" s="17">
        <v>1.43506911E8</v>
      </c>
      <c r="AL12" s="17">
        <v>1.43819666E8</v>
      </c>
      <c r="AM12" s="17">
        <v>1.4409687E8</v>
      </c>
      <c r="AN12" s="17">
        <v>1.44342396E8</v>
      </c>
      <c r="AO12" s="17">
        <v>1.44495044E8</v>
      </c>
      <c r="AP12" s="11"/>
      <c r="AQ12" s="11"/>
      <c r="AR12" s="11"/>
      <c r="AS12" s="11"/>
    </row>
    <row r="13" ht="12.75" customHeight="1">
      <c r="A13" t="s">
        <v>13</v>
      </c>
      <c r="B13" s="15"/>
      <c r="C13" s="11"/>
      <c r="D13" s="11"/>
      <c r="E13" s="11"/>
      <c r="F13" s="11" t="str">
        <f t="shared" si="14"/>
        <v/>
      </c>
      <c r="G13" s="11"/>
      <c r="H13" s="12"/>
      <c r="I13" s="12">
        <f>(B13/100) * totalgdp!O13</f>
        <v>0</v>
      </c>
      <c r="J13" s="11">
        <f>(C13/100) * totalgdp!P13</f>
        <v>0</v>
      </c>
      <c r="K13" s="11">
        <f>(D13/100) * totalgdp!Q13</f>
        <v>0</v>
      </c>
      <c r="L13" s="11">
        <f>(E13/100) * totalgdp!R13</f>
        <v>0</v>
      </c>
      <c r="M13" s="11">
        <f>(F13/100) * totalgdp!S13</f>
        <v>0</v>
      </c>
      <c r="N13" s="11">
        <f>(G13/100) * totalgdp!T13</f>
        <v>0</v>
      </c>
      <c r="O13" s="12"/>
      <c r="P13" s="15">
        <v>52418.32</v>
      </c>
      <c r="Q13" s="15">
        <v>51853.38</v>
      </c>
      <c r="R13" s="15">
        <v>51423.35</v>
      </c>
      <c r="S13" s="15">
        <v>50810.65</v>
      </c>
      <c r="T13" s="15">
        <v>50196.79</v>
      </c>
      <c r="U13" s="12">
        <f t="shared" si="2"/>
        <v>51340.498</v>
      </c>
      <c r="V13" s="12"/>
      <c r="W13" s="12">
        <f t="shared" ref="W13:AA13" si="24">J13/AK13*1000000000</f>
        <v>0</v>
      </c>
      <c r="X13" s="12">
        <f t="shared" si="24"/>
        <v>0</v>
      </c>
      <c r="Y13" s="12">
        <f t="shared" si="24"/>
        <v>0</v>
      </c>
      <c r="Z13" s="12">
        <f t="shared" si="24"/>
        <v>0</v>
      </c>
      <c r="AA13" s="12">
        <f t="shared" si="24"/>
        <v>0</v>
      </c>
      <c r="AB13" s="12">
        <f t="shared" si="4"/>
        <v>0</v>
      </c>
      <c r="AC13" s="11" t="s">
        <v>6</v>
      </c>
      <c r="AD13" s="11"/>
      <c r="AE13" s="11"/>
      <c r="AF13" s="11"/>
      <c r="AG13" s="11"/>
      <c r="AH13" s="11"/>
      <c r="AI13" s="11"/>
      <c r="AJ13" s="11"/>
      <c r="AK13" s="17">
        <v>3.515237E7</v>
      </c>
      <c r="AL13" s="17">
        <v>3.5535348E7</v>
      </c>
      <c r="AM13" s="17">
        <v>3.5832513E7</v>
      </c>
      <c r="AN13" s="17">
        <v>3.6264604E7</v>
      </c>
      <c r="AO13" s="17">
        <v>3.6708083E7</v>
      </c>
      <c r="AP13" s="11"/>
      <c r="AQ13" s="11"/>
      <c r="AR13" s="11"/>
      <c r="AS13" s="11"/>
    </row>
    <row r="14" ht="12.75" customHeight="1">
      <c r="A14" s="2" t="s">
        <v>20</v>
      </c>
      <c r="B14" s="15">
        <v>5.096</v>
      </c>
      <c r="C14" s="11">
        <f t="shared" ref="C14:C15" si="26">VLOOKUP($A14,$AC$1:$AY$14,3,FALSE)</f>
        <v>5.248</v>
      </c>
      <c r="D14" s="11">
        <f t="shared" ref="D14:D15" si="27">VLOOKUP($A14,$AC$1:$AY$14,4,FALSE)</f>
        <v>5.266</v>
      </c>
      <c r="E14" s="11">
        <f t="shared" ref="E14:E15" si="28">VLOOKUP($A14,$AC$1:$AY$14,5,FALSE)</f>
        <v>5.253</v>
      </c>
      <c r="F14" s="11">
        <f t="shared" si="14"/>
        <v>4.956</v>
      </c>
      <c r="G14" s="11">
        <f t="shared" ref="G14:G15" si="29">VLOOKUP($A14,$AC$1:$AY$14,7,FALSE)</f>
        <v>5.219</v>
      </c>
      <c r="H14" s="12"/>
      <c r="I14" s="12">
        <f>(B14/100) * totalgdp!O14</f>
        <v>62.31425922</v>
      </c>
      <c r="J14" s="11">
        <f>(C14/100) * totalgdp!P14</f>
        <v>68.517888</v>
      </c>
      <c r="K14" s="11">
        <f>(D14/100) * totalgdp!Q14</f>
        <v>74.3206378</v>
      </c>
      <c r="L14" s="11">
        <f>(E14/100) * totalgdp!R14</f>
        <v>72.6363828</v>
      </c>
      <c r="M14" s="11">
        <f>(F14/100) * totalgdp!S14</f>
        <v>70.117488</v>
      </c>
      <c r="N14" s="11">
        <f>(G14/100) * totalgdp!T14</f>
        <v>79.8898425</v>
      </c>
      <c r="O14" s="12"/>
      <c r="P14" s="15">
        <v>25890.02</v>
      </c>
      <c r="Q14" s="15">
        <v>25727.9</v>
      </c>
      <c r="R14" s="15">
        <v>25592.6</v>
      </c>
      <c r="S14" s="15">
        <v>25477.35</v>
      </c>
      <c r="T14" s="15">
        <v>25368.2</v>
      </c>
      <c r="U14" s="12">
        <f t="shared" si="2"/>
        <v>25611.214</v>
      </c>
      <c r="V14" s="12"/>
      <c r="W14" s="12">
        <f t="shared" ref="W14:AA14" si="25">J14/AK14*1000000000</f>
        <v>1358.702996</v>
      </c>
      <c r="X14" s="12">
        <f t="shared" si="25"/>
        <v>1464.54248</v>
      </c>
      <c r="Y14" s="12">
        <f t="shared" si="25"/>
        <v>1423.825507</v>
      </c>
      <c r="Z14" s="12">
        <f t="shared" si="25"/>
        <v>1368.260721</v>
      </c>
      <c r="AA14" s="12">
        <f t="shared" si="25"/>
        <v>1552.277824</v>
      </c>
      <c r="AB14" s="12">
        <f t="shared" si="4"/>
        <v>1433.521906</v>
      </c>
      <c r="AC14" s="11" t="s">
        <v>1</v>
      </c>
      <c r="AD14" s="11"/>
      <c r="AE14" s="11">
        <v>4.944</v>
      </c>
      <c r="AF14" s="11">
        <v>4.989</v>
      </c>
      <c r="AG14" s="11">
        <v>5.323</v>
      </c>
      <c r="AH14" s="11">
        <v>5.285</v>
      </c>
      <c r="AI14" s="11">
        <v>5.107</v>
      </c>
      <c r="AJ14" s="11"/>
      <c r="AK14" s="17">
        <v>5.0428893E7</v>
      </c>
      <c r="AL14" s="17">
        <v>5.0746659E7</v>
      </c>
      <c r="AM14" s="17">
        <v>5.1014947E7</v>
      </c>
      <c r="AN14" s="17">
        <v>5.1245707E7</v>
      </c>
      <c r="AO14" s="17">
        <v>5.1466201E7</v>
      </c>
      <c r="AP14" s="11"/>
      <c r="AQ14" s="11"/>
      <c r="AR14" s="11"/>
      <c r="AS14" s="11"/>
    </row>
    <row r="15" ht="12.75" customHeight="1">
      <c r="A15" t="s">
        <v>15</v>
      </c>
      <c r="B15" s="15">
        <v>4.878</v>
      </c>
      <c r="C15" s="11">
        <f t="shared" si="26"/>
        <v>5.238</v>
      </c>
      <c r="D15" s="11">
        <f t="shared" si="27"/>
        <v>5.174</v>
      </c>
      <c r="E15" s="11">
        <f t="shared" si="28"/>
        <v>5.322</v>
      </c>
      <c r="F15" s="11">
        <f t="shared" si="14"/>
        <v>4.984</v>
      </c>
      <c r="G15" s="11">
        <f t="shared" si="29"/>
        <v>5.058</v>
      </c>
      <c r="H15" s="12"/>
      <c r="I15" s="12">
        <f>(B15/100) * totalgdp!O15</f>
        <v>75.28758919</v>
      </c>
      <c r="J15" s="11">
        <f>(C15/100) * totalgdp!P15</f>
        <v>82.430406</v>
      </c>
      <c r="K15" s="11">
        <f>(D15/100) * totalgdp!Q15</f>
        <v>75.7970304</v>
      </c>
      <c r="L15" s="11">
        <f>(E15/100) * totalgdp!R15</f>
        <v>71.7953766</v>
      </c>
      <c r="M15" s="11">
        <f>(F15/100) * totalgdp!S15</f>
        <v>60.2087136</v>
      </c>
      <c r="N15" s="11">
        <f>(G15/100) * totalgdp!T15</f>
        <v>66.9385836</v>
      </c>
      <c r="O15" s="12"/>
      <c r="P15" s="20">
        <v>67990.29</v>
      </c>
      <c r="Q15" s="20">
        <v>66954.02</v>
      </c>
      <c r="R15" s="20">
        <v>65980.91</v>
      </c>
      <c r="S15" s="20">
        <v>64999.75</v>
      </c>
      <c r="T15" s="20">
        <v>63974.18</v>
      </c>
      <c r="U15" s="12">
        <f t="shared" si="2"/>
        <v>65979.83</v>
      </c>
      <c r="V15" s="12"/>
      <c r="W15" s="12">
        <f t="shared" ref="W15:AA15" si="30">J15/AK15*1000000000</f>
        <v>3561.339263</v>
      </c>
      <c r="X15" s="12">
        <f t="shared" si="30"/>
        <v>3224.837703</v>
      </c>
      <c r="Y15" s="12">
        <f t="shared" si="30"/>
        <v>3010.189376</v>
      </c>
      <c r="Z15" s="12">
        <f t="shared" si="30"/>
        <v>2486.852612</v>
      </c>
      <c r="AA15" s="12">
        <f t="shared" si="30"/>
        <v>2721.198663</v>
      </c>
      <c r="AB15" s="12">
        <f t="shared" si="4"/>
        <v>3000.883523</v>
      </c>
      <c r="AC15" s="12"/>
      <c r="AD15" s="12"/>
      <c r="AE15" s="12"/>
      <c r="AF15" s="12"/>
      <c r="AG15" s="12"/>
      <c r="AH15" s="12"/>
      <c r="AI15" s="12"/>
      <c r="AJ15" s="12"/>
      <c r="AK15" s="17">
        <v>2.3145901E7</v>
      </c>
      <c r="AL15" s="17">
        <v>2.3504138E7</v>
      </c>
      <c r="AM15" s="17">
        <v>2.3850784E7</v>
      </c>
      <c r="AN15" s="17">
        <v>2.4210809E7</v>
      </c>
      <c r="AO15" s="17">
        <v>2.4598933E7</v>
      </c>
      <c r="AP15" s="12"/>
      <c r="AQ15" s="12"/>
      <c r="AR15" s="12"/>
      <c r="AS15" s="12"/>
    </row>
    <row r="16" ht="12.75" customHeight="1"/>
    <row r="17" ht="12.75" customHeight="1"/>
    <row r="18" ht="12.75" customHeight="1">
      <c r="B18" s="4"/>
      <c r="C18" s="5"/>
      <c r="D18" s="5"/>
      <c r="E18" s="5"/>
      <c r="F18" s="5"/>
      <c r="G18" s="5"/>
    </row>
    <row r="19" ht="12.75" customHeight="1">
      <c r="C19" s="13"/>
      <c r="D19" s="13"/>
      <c r="E19" s="13"/>
      <c r="F19" s="13"/>
      <c r="G19" s="13"/>
    </row>
    <row r="20" ht="12.75" customHeight="1">
      <c r="C20" s="13"/>
      <c r="D20" s="13"/>
      <c r="E20" s="13"/>
      <c r="F20" s="13"/>
      <c r="G20" s="13"/>
    </row>
    <row r="21" ht="12.75" customHeight="1">
      <c r="C21" s="13"/>
      <c r="D21" s="13"/>
      <c r="E21" s="13"/>
      <c r="F21" s="13"/>
      <c r="G21" s="13"/>
    </row>
    <row r="22" ht="12.75" customHeight="1">
      <c r="C22" s="13"/>
      <c r="D22" s="13"/>
      <c r="E22" s="13"/>
      <c r="F22" s="13"/>
      <c r="G22" s="13"/>
    </row>
    <row r="23" ht="12.75" customHeight="1">
      <c r="A23" s="35"/>
      <c r="C23" s="13"/>
      <c r="D23" s="13"/>
      <c r="E23" s="13"/>
      <c r="F23" s="13"/>
      <c r="G23" s="13"/>
      <c r="H23" s="36"/>
    </row>
    <row r="24" ht="12.75" customHeight="1">
      <c r="A24" s="35"/>
      <c r="C24" s="13"/>
      <c r="D24" s="13"/>
      <c r="E24" s="13"/>
      <c r="F24" s="13"/>
      <c r="G24" s="13"/>
    </row>
    <row r="25" ht="12.75" customHeight="1">
      <c r="A25" s="35"/>
      <c r="C25" s="13"/>
      <c r="D25" s="13"/>
      <c r="E25" s="13"/>
      <c r="F25" s="13"/>
      <c r="G25" s="13"/>
      <c r="H25" s="11"/>
      <c r="I25" s="11"/>
      <c r="J25" s="11"/>
      <c r="K25" s="11"/>
      <c r="L25" s="28"/>
      <c r="M25" s="11"/>
      <c r="N25" s="11"/>
      <c r="O25" s="11"/>
      <c r="P25" s="11"/>
      <c r="Q25" s="11"/>
      <c r="R25" s="11"/>
      <c r="S25" s="11"/>
      <c r="T25" s="11"/>
      <c r="U25" s="11"/>
    </row>
    <row r="26" ht="12.75" customHeight="1">
      <c r="A26" s="35"/>
      <c r="C26" s="13"/>
      <c r="D26" s="13"/>
      <c r="E26" s="13"/>
      <c r="F26" s="13"/>
      <c r="G26" s="13"/>
      <c r="H26" s="11"/>
      <c r="I26" s="11"/>
      <c r="J26" s="11"/>
      <c r="K26" s="11"/>
      <c r="L26" s="28"/>
      <c r="N26" s="11"/>
      <c r="O26" s="11"/>
      <c r="P26" s="11"/>
      <c r="Q26" s="11"/>
      <c r="R26" s="11"/>
      <c r="S26" s="11"/>
      <c r="T26" s="11"/>
      <c r="U26" s="11"/>
    </row>
    <row r="27" ht="12.75" customHeight="1">
      <c r="A27" s="35"/>
      <c r="C27" s="13"/>
      <c r="D27" s="13"/>
      <c r="E27" s="13"/>
      <c r="F27" s="13"/>
      <c r="G27" s="13"/>
      <c r="H27" s="11"/>
      <c r="I27" s="11"/>
      <c r="J27" s="11"/>
      <c r="K27" s="11"/>
      <c r="L27" s="28"/>
      <c r="M27" s="11"/>
      <c r="N27" s="11"/>
      <c r="O27" s="11"/>
      <c r="P27" s="11"/>
      <c r="Q27" s="11"/>
      <c r="R27" s="11"/>
      <c r="S27" s="11"/>
      <c r="T27" s="11"/>
      <c r="U27" s="11"/>
    </row>
    <row r="28" ht="12.75" customHeight="1">
      <c r="A28" s="35"/>
      <c r="C28" s="13"/>
      <c r="D28" s="13"/>
      <c r="E28" s="13"/>
      <c r="F28" s="13"/>
      <c r="G28" s="13"/>
      <c r="H28" s="11"/>
      <c r="I28" s="11"/>
      <c r="J28" s="11"/>
      <c r="K28" s="11"/>
      <c r="L28" s="28"/>
      <c r="M28" s="11"/>
      <c r="N28" s="11"/>
      <c r="O28" s="11"/>
      <c r="P28" s="11"/>
      <c r="Q28" s="11"/>
      <c r="R28" s="11"/>
      <c r="S28" s="11"/>
      <c r="T28" s="11"/>
      <c r="U28" s="11"/>
    </row>
    <row r="29" ht="12.75" customHeight="1">
      <c r="A29" s="35"/>
      <c r="C29" s="13"/>
      <c r="D29" s="13"/>
      <c r="E29" s="13"/>
      <c r="F29" s="13"/>
      <c r="G29" s="13"/>
      <c r="H29" s="11"/>
      <c r="I29" s="11"/>
      <c r="J29" s="11"/>
      <c r="K29" s="11"/>
      <c r="L29" s="28"/>
      <c r="M29" s="11"/>
      <c r="N29" s="11"/>
      <c r="O29" s="11"/>
      <c r="P29" s="11"/>
      <c r="Q29" s="11"/>
      <c r="R29" s="11"/>
      <c r="S29" s="11"/>
      <c r="T29" s="11"/>
      <c r="U29" s="11"/>
    </row>
    <row r="30" ht="12.75" customHeight="1">
      <c r="A30" s="35"/>
      <c r="C30" s="13"/>
      <c r="D30" s="13"/>
      <c r="E30" s="13"/>
      <c r="F30" s="13"/>
      <c r="G30" s="13"/>
      <c r="H30" s="36"/>
    </row>
    <row r="31" ht="12.75" customHeight="1">
      <c r="A31" s="35"/>
      <c r="C31" s="13"/>
      <c r="D31" s="13"/>
      <c r="E31" s="13"/>
      <c r="F31" s="13"/>
      <c r="G31" s="13"/>
      <c r="H31" s="36"/>
    </row>
    <row r="32" ht="12.75" customHeight="1">
      <c r="A32" s="35"/>
      <c r="C32" s="13"/>
      <c r="D32" s="13"/>
      <c r="E32" s="13"/>
      <c r="F32" s="13"/>
      <c r="G32" s="13"/>
      <c r="H32" s="36"/>
    </row>
    <row r="33" ht="12.75" customHeight="1">
      <c r="A33" s="35"/>
      <c r="B33" s="35"/>
      <c r="C33" s="35"/>
      <c r="D33" s="36"/>
      <c r="E33" s="36"/>
      <c r="F33" s="36"/>
      <c r="G33" s="36"/>
      <c r="H33" s="36"/>
    </row>
    <row r="34" ht="12.75" customHeight="1">
      <c r="A34" s="35"/>
      <c r="B34" s="35"/>
      <c r="C34" s="35"/>
      <c r="D34" s="36"/>
      <c r="E34" s="36"/>
      <c r="F34" s="36"/>
      <c r="G34" s="36"/>
      <c r="H34" s="36"/>
    </row>
    <row r="35" ht="12.75" customHeight="1">
      <c r="A35" s="35"/>
      <c r="B35" s="35"/>
      <c r="C35" s="35"/>
      <c r="D35" s="36"/>
      <c r="E35" s="36"/>
      <c r="F35" s="36"/>
      <c r="G35" s="36"/>
      <c r="H35" s="36"/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1" t="s">
        <v>12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19</v>
      </c>
      <c r="M1" s="31" t="s">
        <v>13</v>
      </c>
      <c r="N1" s="31" t="s">
        <v>20</v>
      </c>
      <c r="O1" s="31" t="s">
        <v>15</v>
      </c>
      <c r="Q1" t="s">
        <v>1</v>
      </c>
      <c r="R1" t="s">
        <v>2</v>
      </c>
      <c r="S1" t="s">
        <v>3</v>
      </c>
      <c r="T1" t="s">
        <v>4</v>
      </c>
      <c r="U1" s="8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s="8" t="s">
        <v>19</v>
      </c>
      <c r="AB1" t="s">
        <v>13</v>
      </c>
      <c r="AC1" s="8" t="s">
        <v>20</v>
      </c>
      <c r="AD1" t="s">
        <v>15</v>
      </c>
    </row>
    <row r="2">
      <c r="A2" s="31" t="s">
        <v>21</v>
      </c>
      <c r="B2" s="32">
        <v>4.944</v>
      </c>
      <c r="C2" s="33">
        <v>0.0</v>
      </c>
      <c r="D2" s="32">
        <v>3.665</v>
      </c>
      <c r="E2" s="32">
        <v>4.935</v>
      </c>
      <c r="F2" s="32">
        <v>5.619</v>
      </c>
      <c r="G2" s="33">
        <v>0.0</v>
      </c>
      <c r="H2" s="32">
        <v>5.5</v>
      </c>
      <c r="I2" s="32">
        <v>3.845</v>
      </c>
      <c r="J2" s="32">
        <v>5.839</v>
      </c>
      <c r="K2" s="32">
        <v>4.165</v>
      </c>
      <c r="L2" s="33">
        <v>0.0</v>
      </c>
      <c r="M2" s="33">
        <v>0.0</v>
      </c>
      <c r="N2" s="32">
        <v>5.248</v>
      </c>
      <c r="O2" s="32">
        <v>5.238</v>
      </c>
      <c r="Q2" s="13">
        <v>0.04944000561587482</v>
      </c>
      <c r="R2" s="13">
        <v>0.0</v>
      </c>
      <c r="S2" s="13">
        <v>0.03665001862278911</v>
      </c>
      <c r="T2" s="13">
        <v>0.04934995544180331</v>
      </c>
      <c r="U2" s="13">
        <v>0.05619002426994651</v>
      </c>
      <c r="V2" s="13">
        <v>0.0</v>
      </c>
      <c r="W2" s="13">
        <v>0.05500004645919907</v>
      </c>
      <c r="X2" s="13">
        <v>0.03844983356590117</v>
      </c>
      <c r="Y2" s="13">
        <v>0.05839009406696787</v>
      </c>
      <c r="Z2" s="13">
        <v>0.0416499685983482</v>
      </c>
      <c r="AA2" s="13">
        <v>0.0</v>
      </c>
      <c r="AB2" s="13">
        <v>0.0</v>
      </c>
      <c r="AC2" s="13">
        <v>0.05247979707699811</v>
      </c>
      <c r="AD2" s="13">
        <v>0.05238011578740626</v>
      </c>
    </row>
    <row r="3">
      <c r="A3" s="31" t="s">
        <v>22</v>
      </c>
      <c r="B3" s="32">
        <v>4.989</v>
      </c>
      <c r="C3" s="33">
        <v>0.0</v>
      </c>
      <c r="D3" s="32">
        <v>3.591</v>
      </c>
      <c r="E3" s="32">
        <v>4.931</v>
      </c>
      <c r="F3" s="32">
        <v>5.693</v>
      </c>
      <c r="G3" s="33">
        <v>0.0</v>
      </c>
      <c r="H3" s="32">
        <v>5.512</v>
      </c>
      <c r="I3" s="32">
        <v>3.355</v>
      </c>
      <c r="J3" s="32">
        <v>5.948</v>
      </c>
      <c r="K3" s="32">
        <v>4.075</v>
      </c>
      <c r="L3" s="33">
        <v>0.0</v>
      </c>
      <c r="M3" s="33">
        <v>0.0</v>
      </c>
      <c r="N3" s="32">
        <v>5.266</v>
      </c>
      <c r="O3" s="32">
        <v>5.174</v>
      </c>
      <c r="Q3" s="13">
        <v>0.052090144328503875</v>
      </c>
      <c r="R3" s="13">
        <v>0.0</v>
      </c>
      <c r="S3" s="13">
        <v>0.03378351402024949</v>
      </c>
      <c r="T3" s="13">
        <v>0.051124658743780096</v>
      </c>
      <c r="U3" s="13">
        <v>0.06281061425924914</v>
      </c>
      <c r="V3" s="34">
        <v>0.0</v>
      </c>
      <c r="W3" s="13">
        <v>0.055925748153958905</v>
      </c>
      <c r="X3" s="13">
        <v>0.03684592031367934</v>
      </c>
      <c r="Y3" s="13">
        <v>0.05907549915353183</v>
      </c>
      <c r="Z3" s="13">
        <v>0.04115622815192856</v>
      </c>
      <c r="AA3" s="13">
        <v>0.0</v>
      </c>
      <c r="AB3" s="13">
        <v>0.0</v>
      </c>
      <c r="AC3" s="13">
        <v>0.05692429150981817</v>
      </c>
      <c r="AD3" s="13">
        <v>0.04816496011809539</v>
      </c>
    </row>
    <row r="4">
      <c r="A4" s="31" t="s">
        <v>24</v>
      </c>
      <c r="B4" s="32">
        <v>5.323</v>
      </c>
      <c r="C4" s="33">
        <v>0.0</v>
      </c>
      <c r="D4" s="32">
        <v>3.661</v>
      </c>
      <c r="E4" s="32">
        <v>4.813</v>
      </c>
      <c r="F4" s="32">
        <v>5.631</v>
      </c>
      <c r="G4" s="33">
        <v>0.0</v>
      </c>
      <c r="H4" s="32">
        <v>5.464</v>
      </c>
      <c r="I4" s="32">
        <v>3.692</v>
      </c>
      <c r="J4" s="32">
        <v>6.241</v>
      </c>
      <c r="K4" s="32">
        <v>4.08</v>
      </c>
      <c r="L4" s="33">
        <v>0.0</v>
      </c>
      <c r="M4" s="33">
        <v>0.0</v>
      </c>
      <c r="N4" s="32">
        <v>5.253</v>
      </c>
      <c r="O4" s="32">
        <v>5.322</v>
      </c>
      <c r="Q4" s="13">
        <v>0.05778776383049282</v>
      </c>
      <c r="R4" s="13">
        <v>0.0</v>
      </c>
      <c r="S4" s="13">
        <v>0.03120811320952405</v>
      </c>
      <c r="T4" s="13">
        <v>0.04329580573915125</v>
      </c>
      <c r="U4" s="13">
        <v>0.05930554525814113</v>
      </c>
      <c r="V4" s="13">
        <v>0.0</v>
      </c>
      <c r="W4" s="13">
        <v>0.047392425384328904</v>
      </c>
      <c r="X4" s="13">
        <v>0.04180496673306773</v>
      </c>
      <c r="Y4" s="13">
        <v>0.0454851056807967</v>
      </c>
      <c r="Z4" s="13">
        <v>0.03510039847427936</v>
      </c>
      <c r="AA4" s="34">
        <v>0.0</v>
      </c>
      <c r="AB4" s="13">
        <v>0.0</v>
      </c>
      <c r="AC4" s="13">
        <v>0.05563426566482997</v>
      </c>
      <c r="AD4" s="13">
        <v>0.04562212578979992</v>
      </c>
    </row>
    <row r="5">
      <c r="A5" s="31" t="s">
        <v>26</v>
      </c>
      <c r="B5" s="32">
        <v>5.285</v>
      </c>
      <c r="C5" s="33">
        <v>0.0</v>
      </c>
      <c r="D5" s="32">
        <v>3.467</v>
      </c>
      <c r="E5" s="32">
        <v>4.692</v>
      </c>
      <c r="F5" s="32">
        <v>5.542</v>
      </c>
      <c r="G5" s="33">
        <v>0.0</v>
      </c>
      <c r="H5" s="32">
        <v>5.615</v>
      </c>
      <c r="I5" s="32">
        <v>3.881</v>
      </c>
      <c r="J5" s="32">
        <v>5.704</v>
      </c>
      <c r="K5" s="32">
        <v>4.452</v>
      </c>
      <c r="L5" s="33">
        <v>0.0</v>
      </c>
      <c r="M5" s="33">
        <v>0.0</v>
      </c>
      <c r="N5" s="32">
        <v>4.956</v>
      </c>
      <c r="O5" s="32">
        <v>4.984</v>
      </c>
      <c r="Q5" s="13">
        <v>0.058970299620568004</v>
      </c>
      <c r="R5" s="13">
        <v>0.0</v>
      </c>
      <c r="S5" s="13">
        <v>0.03328173313139637</v>
      </c>
      <c r="T5" s="13">
        <v>0.0434850863213297</v>
      </c>
      <c r="U5" s="13">
        <v>0.05362037889324955</v>
      </c>
      <c r="V5" s="13">
        <v>0.0</v>
      </c>
      <c r="W5" s="13">
        <v>0.04923985548925985</v>
      </c>
      <c r="X5" s="13">
        <v>0.047536813882933904</v>
      </c>
      <c r="Y5" s="13">
        <v>0.041381791412075604</v>
      </c>
      <c r="Z5" s="13">
        <v>0.03885469496151742</v>
      </c>
      <c r="AA5" s="13">
        <v>0.0</v>
      </c>
      <c r="AB5" s="13">
        <v>0.0</v>
      </c>
      <c r="AC5" s="13">
        <v>0.053704985834256015</v>
      </c>
      <c r="AD5" s="13">
        <v>0.038259418105274355</v>
      </c>
    </row>
    <row r="6">
      <c r="A6" s="31" t="s">
        <v>28</v>
      </c>
      <c r="B6" s="32">
        <v>5.107</v>
      </c>
      <c r="C6" s="33">
        <v>0.0</v>
      </c>
      <c r="D6" s="32">
        <v>3.685</v>
      </c>
      <c r="E6" s="32">
        <v>4.924</v>
      </c>
      <c r="F6" s="32">
        <v>5.19</v>
      </c>
      <c r="G6" s="33">
        <v>0.0</v>
      </c>
      <c r="H6" s="32">
        <v>5.648</v>
      </c>
      <c r="I6" s="32">
        <v>3.753</v>
      </c>
      <c r="J6" s="32">
        <v>5.809</v>
      </c>
      <c r="K6" s="32">
        <v>4.334</v>
      </c>
      <c r="L6" s="33">
        <v>0.0</v>
      </c>
      <c r="M6" s="33">
        <v>0.0</v>
      </c>
      <c r="N6" s="32">
        <v>5.219</v>
      </c>
      <c r="O6" s="32">
        <v>5.058</v>
      </c>
      <c r="Q6" s="13">
        <v>0.05932821211762273</v>
      </c>
      <c r="R6" s="13">
        <v>0.0</v>
      </c>
      <c r="S6" s="13">
        <v>0.0348231632854351</v>
      </c>
      <c r="T6" s="13">
        <v>0.048254890508408234</v>
      </c>
      <c r="U6" s="13">
        <v>0.0496763224898252</v>
      </c>
      <c r="V6" s="13">
        <v>0.0</v>
      </c>
      <c r="W6" s="13">
        <v>0.05188742573230905</v>
      </c>
      <c r="X6" s="13">
        <v>0.05257054993829598</v>
      </c>
      <c r="Y6" s="13">
        <v>0.048287080144735574</v>
      </c>
      <c r="Z6" s="13">
        <v>0.039359105975823344</v>
      </c>
      <c r="AA6" s="13">
        <v>0.0</v>
      </c>
      <c r="AB6" s="13">
        <v>0.0</v>
      </c>
      <c r="AC6" s="13">
        <v>0.06118990799671357</v>
      </c>
      <c r="AD6" s="13">
        <v>0.04253588968819795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6" width="10.71"/>
  </cols>
  <sheetData>
    <row r="1" ht="15.75" customHeight="1">
      <c r="A1" s="4" t="s">
        <v>12</v>
      </c>
      <c r="B1" s="5">
        <v>2013.0</v>
      </c>
      <c r="C1" s="5">
        <v>2014.0</v>
      </c>
      <c r="D1" s="5">
        <v>2015.0</v>
      </c>
      <c r="E1" s="5">
        <v>2016.0</v>
      </c>
      <c r="F1" s="5">
        <v>2017.0</v>
      </c>
      <c r="G1" t="s">
        <v>16</v>
      </c>
    </row>
    <row r="2" ht="12.75" customHeight="1">
      <c r="A2" t="s">
        <v>1</v>
      </c>
      <c r="B2" s="12">
        <v>825228.6004799999</v>
      </c>
      <c r="C2" s="12">
        <v>869463.4130099999</v>
      </c>
      <c r="D2" s="12">
        <v>964565.6062200001</v>
      </c>
      <c r="E2" s="12">
        <v>984303.50375</v>
      </c>
      <c r="F2" s="12">
        <v>990278.1462800001</v>
      </c>
      <c r="G2" s="12">
        <f>AVERAGE(B2:F2)</f>
        <v>926767.8539</v>
      </c>
    </row>
    <row r="3" ht="12.75" customHeight="1">
      <c r="A3" t="s">
        <v>2</v>
      </c>
      <c r="B3" s="12">
        <v>0.0</v>
      </c>
      <c r="C3" s="12">
        <v>0.0</v>
      </c>
      <c r="D3" s="12">
        <v>0.0</v>
      </c>
      <c r="E3" s="12">
        <v>0.0</v>
      </c>
      <c r="F3" s="12">
        <v>0.0</v>
      </c>
      <c r="G3" s="12"/>
    </row>
    <row r="4" ht="12.75" customHeight="1">
      <c r="A4" t="s">
        <v>3</v>
      </c>
      <c r="B4" s="12">
        <v>188957.03011232594</v>
      </c>
      <c r="C4" s="12">
        <v>174178.35007911886</v>
      </c>
      <c r="D4" s="12">
        <v>160900.135532857</v>
      </c>
      <c r="E4" s="12">
        <v>171591.3067669278</v>
      </c>
      <c r="F4" s="12">
        <v>179538.2464419547</v>
      </c>
      <c r="G4" s="12">
        <f t="shared" ref="G4:G15" si="1">AVERAGE(B4:F4)</f>
        <v>175033.0138</v>
      </c>
    </row>
    <row r="5" ht="12.75" customHeight="1">
      <c r="A5" t="s">
        <v>4</v>
      </c>
      <c r="B5" s="12">
        <v>185186.54138678953</v>
      </c>
      <c r="C5" s="12">
        <v>191845.82591092528</v>
      </c>
      <c r="D5" s="12">
        <v>162468.16227872306</v>
      </c>
      <c r="E5" s="12">
        <v>163178.20119938985</v>
      </c>
      <c r="F5" s="12">
        <v>181077.10275019982</v>
      </c>
      <c r="G5" s="12">
        <f t="shared" si="1"/>
        <v>176751.1667</v>
      </c>
    </row>
    <row r="6" ht="12.75" customHeight="1">
      <c r="A6" s="2" t="s">
        <v>5</v>
      </c>
      <c r="B6" s="12">
        <v>153950.41168146735</v>
      </c>
      <c r="C6" s="12">
        <v>172089.58562250753</v>
      </c>
      <c r="D6" s="12">
        <v>162486.464108848</v>
      </c>
      <c r="E6" s="12">
        <v>146910.1168704206</v>
      </c>
      <c r="F6" s="12">
        <v>136104.32250345591</v>
      </c>
      <c r="G6" s="12">
        <f t="shared" si="1"/>
        <v>154308.1802</v>
      </c>
    </row>
    <row r="7" ht="12.75" customHeight="1">
      <c r="A7" t="s">
        <v>6</v>
      </c>
      <c r="B7" s="12">
        <v>0.0</v>
      </c>
      <c r="C7" s="12">
        <v>0.0</v>
      </c>
      <c r="D7" s="12">
        <v>0.0</v>
      </c>
      <c r="E7" s="12">
        <v>0.0</v>
      </c>
      <c r="F7" s="12">
        <v>0.0</v>
      </c>
      <c r="G7" s="12">
        <f t="shared" si="1"/>
        <v>0</v>
      </c>
    </row>
    <row r="8" ht="12.75" customHeight="1">
      <c r="A8" t="s">
        <v>7</v>
      </c>
      <c r="B8" s="12">
        <v>154609.27491369742</v>
      </c>
      <c r="C8" s="12">
        <v>157211.37672594047</v>
      </c>
      <c r="D8" s="12">
        <v>133223.67945120053</v>
      </c>
      <c r="E8" s="12">
        <v>138417.29080119482</v>
      </c>
      <c r="F8" s="12">
        <v>145859.67383158338</v>
      </c>
      <c r="G8" s="12">
        <f t="shared" si="1"/>
        <v>145864.2591</v>
      </c>
    </row>
    <row r="9" ht="12.75" customHeight="1">
      <c r="A9" t="s">
        <v>8</v>
      </c>
      <c r="B9" s="12">
        <v>71390.96556761969</v>
      </c>
      <c r="C9" s="12">
        <v>68412.72582331634</v>
      </c>
      <c r="D9" s="12">
        <v>77620.26866815779</v>
      </c>
      <c r="E9" s="12">
        <v>88262.85506568754</v>
      </c>
      <c r="F9" s="12">
        <v>97608.70868079366</v>
      </c>
      <c r="G9" s="12">
        <f t="shared" si="1"/>
        <v>80659.10476</v>
      </c>
    </row>
    <row r="10" ht="12.75" customHeight="1">
      <c r="A10" t="s">
        <v>9</v>
      </c>
      <c r="B10" s="12">
        <v>144387.19605305852</v>
      </c>
      <c r="C10" s="12">
        <v>146082.50082447936</v>
      </c>
      <c r="D10" s="12">
        <v>112476.19906519577</v>
      </c>
      <c r="E10" s="12">
        <v>102329.13532126592</v>
      </c>
      <c r="F10" s="12">
        <v>119404.31462423458</v>
      </c>
      <c r="G10" s="12">
        <f t="shared" si="1"/>
        <v>124935.8692</v>
      </c>
    </row>
    <row r="11" ht="12.75" customHeight="1">
      <c r="A11" t="s">
        <v>10</v>
      </c>
      <c r="B11" s="12">
        <v>88734.96350543402</v>
      </c>
      <c r="C11" s="12">
        <v>87683.11438091082</v>
      </c>
      <c r="D11" s="12">
        <v>74781.0344137917</v>
      </c>
      <c r="E11" s="12">
        <v>82779.758328273</v>
      </c>
      <c r="F11" s="12">
        <v>83854.14260740705</v>
      </c>
      <c r="G11" s="12">
        <f t="shared" si="1"/>
        <v>83566.60265</v>
      </c>
    </row>
    <row r="12" ht="12.75" customHeight="1">
      <c r="A12" s="2" t="s">
        <v>19</v>
      </c>
      <c r="B12" s="12">
        <v>0.0</v>
      </c>
      <c r="C12" s="12">
        <v>0.0</v>
      </c>
      <c r="D12" s="12">
        <v>52272.906949744734</v>
      </c>
      <c r="E12" s="12">
        <v>0.0</v>
      </c>
      <c r="F12" s="12">
        <v>0.0</v>
      </c>
      <c r="G12" s="12">
        <f t="shared" si="1"/>
        <v>10454.58139</v>
      </c>
    </row>
    <row r="13" ht="12.75" customHeight="1">
      <c r="A13" t="s">
        <v>13</v>
      </c>
      <c r="B13" s="12">
        <v>0.0</v>
      </c>
      <c r="C13" s="12">
        <v>0.0</v>
      </c>
      <c r="D13" s="12">
        <v>0.0</v>
      </c>
      <c r="E13" s="12">
        <v>0.0</v>
      </c>
      <c r="F13" s="12">
        <v>0.0</v>
      </c>
      <c r="G13" s="12">
        <f t="shared" si="1"/>
        <v>0</v>
      </c>
    </row>
    <row r="14" ht="12.75" customHeight="1">
      <c r="A14" s="2" t="s">
        <v>20</v>
      </c>
      <c r="B14" s="12">
        <v>68518.14941714983</v>
      </c>
      <c r="C14" s="12">
        <v>74320.8445537573</v>
      </c>
      <c r="D14" s="12">
        <v>72636.59434428897</v>
      </c>
      <c r="E14" s="12">
        <v>70117.6940960163</v>
      </c>
      <c r="F14" s="12">
        <v>79889.89067913065</v>
      </c>
      <c r="G14" s="12">
        <f t="shared" si="1"/>
        <v>73096.63462</v>
      </c>
    </row>
    <row r="15" ht="12.75" customHeight="1">
      <c r="A15" t="s">
        <v>15</v>
      </c>
      <c r="B15" s="12">
        <v>82430.22382271463</v>
      </c>
      <c r="C15" s="12">
        <v>75796.79632791714</v>
      </c>
      <c r="D15" s="12">
        <v>71795.59104750835</v>
      </c>
      <c r="E15" s="12">
        <v>60208.66455088056</v>
      </c>
      <c r="F15" s="12">
        <v>66938.63784599137</v>
      </c>
      <c r="G15" s="12">
        <f t="shared" si="1"/>
        <v>71433.98272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/>
      <c r="B1" s="4" t="s">
        <v>12</v>
      </c>
      <c r="C1" s="3">
        <v>2012.0</v>
      </c>
      <c r="D1">
        <v>2013.0</v>
      </c>
      <c r="E1">
        <v>2014.0</v>
      </c>
      <c r="F1">
        <v>2015.0</v>
      </c>
      <c r="G1">
        <v>2016.0</v>
      </c>
      <c r="H1">
        <v>2017.0</v>
      </c>
      <c r="I1" s="2" t="s">
        <v>76</v>
      </c>
      <c r="J1" s="4" t="s">
        <v>12</v>
      </c>
      <c r="K1">
        <v>2013.0</v>
      </c>
      <c r="L1">
        <v>2014.0</v>
      </c>
      <c r="M1">
        <v>2015.0</v>
      </c>
      <c r="N1">
        <v>2016.0</v>
      </c>
      <c r="O1">
        <v>2017.0</v>
      </c>
      <c r="P1" s="2" t="s">
        <v>77</v>
      </c>
      <c r="Q1" s="4" t="s">
        <v>12</v>
      </c>
      <c r="R1">
        <v>2013.0</v>
      </c>
      <c r="S1">
        <v>2014.0</v>
      </c>
      <c r="T1">
        <v>2015.0</v>
      </c>
      <c r="U1">
        <v>2016.0</v>
      </c>
      <c r="V1">
        <v>2017.0</v>
      </c>
      <c r="X1" s="1" t="s">
        <v>0</v>
      </c>
      <c r="Y1" t="s">
        <v>1</v>
      </c>
      <c r="Z1" t="s">
        <v>2</v>
      </c>
      <c r="AA1" t="s">
        <v>3</v>
      </c>
      <c r="AB1" t="s">
        <v>4</v>
      </c>
      <c r="AC1" s="2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s="2" t="s">
        <v>19</v>
      </c>
      <c r="AJ1" t="s">
        <v>13</v>
      </c>
      <c r="AK1" s="2" t="s">
        <v>20</v>
      </c>
      <c r="AL1" t="s">
        <v>15</v>
      </c>
    </row>
    <row r="2">
      <c r="B2" t="s">
        <v>1</v>
      </c>
      <c r="C2">
        <v>839.26549725</v>
      </c>
      <c r="D2">
        <v>825.2287488</v>
      </c>
      <c r="E2">
        <v>869.4634629</v>
      </c>
      <c r="F2">
        <v>964.5653933000001</v>
      </c>
      <c r="G2">
        <v>984.303768</v>
      </c>
      <c r="H2">
        <v>990.277942</v>
      </c>
      <c r="J2" t="s">
        <v>1</v>
      </c>
      <c r="K2" s="12">
        <f t="shared" ref="K2:O2" si="1">D2-C2</f>
        <v>-14.03674845</v>
      </c>
      <c r="L2" s="12">
        <f t="shared" si="1"/>
        <v>44.2347141</v>
      </c>
      <c r="M2" s="12">
        <f t="shared" si="1"/>
        <v>95.1019304</v>
      </c>
      <c r="N2" s="12">
        <f t="shared" si="1"/>
        <v>19.7383747</v>
      </c>
      <c r="O2" s="12">
        <f t="shared" si="1"/>
        <v>5.974174</v>
      </c>
      <c r="Q2" t="s">
        <v>1</v>
      </c>
      <c r="R2" s="37">
        <f t="shared" ref="R2:V2" si="2">D2/C2-1</f>
        <v>-0.01672503933</v>
      </c>
      <c r="S2" s="37">
        <f t="shared" si="2"/>
        <v>0.05360297271</v>
      </c>
      <c r="T2" s="37">
        <f t="shared" si="2"/>
        <v>0.1093800194</v>
      </c>
      <c r="U2" s="37">
        <f t="shared" si="2"/>
        <v>0.02046349044</v>
      </c>
      <c r="V2" s="37">
        <f t="shared" si="2"/>
        <v>0.00606944136</v>
      </c>
      <c r="X2" s="38" t="s">
        <v>21</v>
      </c>
      <c r="Y2" s="12">
        <f t="shared" ref="Y2:AD2" si="3">K12-K11</f>
        <v>-86.39857398</v>
      </c>
      <c r="Z2" s="12">
        <f t="shared" si="3"/>
        <v>1.051911</v>
      </c>
      <c r="AA2" s="12">
        <f t="shared" si="3"/>
        <v>65.1747815</v>
      </c>
      <c r="AB2" s="12">
        <f t="shared" si="3"/>
        <v>-60.2713816</v>
      </c>
      <c r="AC2" s="12">
        <f t="shared" si="3"/>
        <v>-1.0746344</v>
      </c>
      <c r="AD2" s="12">
        <f t="shared" si="3"/>
        <v>0</v>
      </c>
      <c r="AE2" s="12">
        <f t="shared" ref="AE2:AL2" si="4">R12-R11</f>
        <v>-1.030542155</v>
      </c>
      <c r="AF2" s="12">
        <f t="shared" si="4"/>
        <v>0.01185453411</v>
      </c>
      <c r="AG2" s="12">
        <f t="shared" si="4"/>
        <v>0.1471425689</v>
      </c>
      <c r="AH2" s="12">
        <f t="shared" si="4"/>
        <v>-1.106958871</v>
      </c>
      <c r="AI2" s="12">
        <f t="shared" si="4"/>
        <v>-0.01298187514</v>
      </c>
      <c r="AJ2" s="12">
        <f t="shared" si="4"/>
        <v>0</v>
      </c>
      <c r="AK2" s="12">
        <f t="shared" si="4"/>
        <v>0</v>
      </c>
      <c r="AL2" s="12">
        <f t="shared" si="4"/>
        <v>0</v>
      </c>
    </row>
    <row r="3">
      <c r="B3" t="s">
        <v>2</v>
      </c>
      <c r="C3">
        <v>0.0</v>
      </c>
      <c r="D3">
        <v>0.0</v>
      </c>
      <c r="E3">
        <v>0.0</v>
      </c>
      <c r="F3">
        <v>0.0</v>
      </c>
      <c r="G3">
        <v>0.0</v>
      </c>
      <c r="H3">
        <v>0.0</v>
      </c>
      <c r="J3" t="s">
        <v>2</v>
      </c>
      <c r="K3" s="12">
        <f t="shared" ref="K3:O3" si="5">D3-C3</f>
        <v>0</v>
      </c>
      <c r="L3" s="12">
        <f t="shared" si="5"/>
        <v>0</v>
      </c>
      <c r="M3" s="12">
        <f t="shared" si="5"/>
        <v>0</v>
      </c>
      <c r="N3" s="12">
        <f t="shared" si="5"/>
        <v>0</v>
      </c>
      <c r="O3" s="12">
        <f t="shared" si="5"/>
        <v>0</v>
      </c>
      <c r="Q3" t="s">
        <v>2</v>
      </c>
      <c r="R3" s="39">
        <v>0.0</v>
      </c>
      <c r="S3" s="39">
        <v>0.0</v>
      </c>
      <c r="T3" s="39">
        <v>0.0</v>
      </c>
      <c r="U3" s="39">
        <v>0.0</v>
      </c>
      <c r="V3" s="39">
        <v>0.0</v>
      </c>
      <c r="X3" s="38" t="s">
        <v>22</v>
      </c>
      <c r="Y3" s="12">
        <f t="shared" ref="Y3:AD3" si="6">K13-K12</f>
        <v>83.76873943</v>
      </c>
      <c r="Z3" s="12">
        <f t="shared" si="6"/>
        <v>0</v>
      </c>
      <c r="AA3" s="12">
        <f t="shared" si="6"/>
        <v>-52.27288</v>
      </c>
      <c r="AB3" s="12">
        <f t="shared" si="6"/>
        <v>52.27288</v>
      </c>
      <c r="AC3" s="12">
        <f t="shared" si="6"/>
        <v>0</v>
      </c>
      <c r="AD3" s="12">
        <f t="shared" si="6"/>
        <v>0</v>
      </c>
      <c r="AE3" s="12">
        <f t="shared" ref="AE3:AL3" si="7">R13-R12</f>
        <v>1</v>
      </c>
      <c r="AF3" s="12">
        <f t="shared" si="7"/>
        <v>0</v>
      </c>
      <c r="AG3" s="12">
        <f t="shared" si="7"/>
        <v>0</v>
      </c>
      <c r="AH3" s="12">
        <f t="shared" si="7"/>
        <v>1</v>
      </c>
      <c r="AI3" s="12">
        <f t="shared" si="7"/>
        <v>0</v>
      </c>
      <c r="AJ3" s="12">
        <f t="shared" si="7"/>
        <v>0</v>
      </c>
      <c r="AK3" s="12">
        <f t="shared" si="7"/>
        <v>0</v>
      </c>
      <c r="AL3" s="12">
        <f t="shared" si="7"/>
        <v>0</v>
      </c>
    </row>
    <row r="4">
      <c r="B4" t="s">
        <v>3</v>
      </c>
      <c r="C4">
        <v>229.0226284396557</v>
      </c>
      <c r="D4">
        <v>188.95713800000001</v>
      </c>
      <c r="E4">
        <v>174.17822310000003</v>
      </c>
      <c r="F4">
        <v>160.9002178</v>
      </c>
      <c r="G4">
        <v>171.59119090000002</v>
      </c>
      <c r="H4">
        <v>179.538359</v>
      </c>
      <c r="J4" t="s">
        <v>3</v>
      </c>
      <c r="K4" s="12">
        <f t="shared" ref="K4:O4" si="8">D4-C4</f>
        <v>-40.06549044</v>
      </c>
      <c r="L4" s="12">
        <f t="shared" si="8"/>
        <v>-14.7789149</v>
      </c>
      <c r="M4" s="12">
        <f t="shared" si="8"/>
        <v>-13.2780053</v>
      </c>
      <c r="N4" s="12">
        <f t="shared" si="8"/>
        <v>10.6909731</v>
      </c>
      <c r="O4" s="12">
        <f t="shared" si="8"/>
        <v>7.9471681</v>
      </c>
      <c r="Q4" t="s">
        <v>3</v>
      </c>
      <c r="R4" s="37">
        <f t="shared" ref="R4:V4" si="9">D4/C4-1</f>
        <v>-0.1749411869</v>
      </c>
      <c r="S4" s="37">
        <f t="shared" si="9"/>
        <v>-0.07821305433</v>
      </c>
      <c r="T4" s="37">
        <f t="shared" si="9"/>
        <v>-0.07623229278</v>
      </c>
      <c r="U4" s="37">
        <f t="shared" si="9"/>
        <v>0.06644473977</v>
      </c>
      <c r="V4" s="37">
        <f t="shared" si="9"/>
        <v>0.04631454598</v>
      </c>
      <c r="X4" s="38" t="s">
        <v>24</v>
      </c>
      <c r="Y4" s="12">
        <f t="shared" ref="Y4:AD4" si="10">K14-K13</f>
        <v>6.203628783</v>
      </c>
      <c r="Z4" s="12">
        <f t="shared" si="10"/>
        <v>5.8027498</v>
      </c>
      <c r="AA4" s="12">
        <f t="shared" si="10"/>
        <v>-1.684255</v>
      </c>
      <c r="AB4" s="12">
        <f t="shared" si="10"/>
        <v>-2.5188948</v>
      </c>
      <c r="AC4" s="12">
        <f t="shared" si="10"/>
        <v>9.7723545</v>
      </c>
      <c r="AD4" s="12">
        <f t="shared" si="10"/>
        <v>0</v>
      </c>
      <c r="AE4" s="12">
        <f t="shared" ref="AE4:AL4" si="11">R14-R13</f>
        <v>0.09955392009</v>
      </c>
      <c r="AF4" s="12">
        <f t="shared" si="11"/>
        <v>0.08468956019</v>
      </c>
      <c r="AG4" s="12">
        <f t="shared" si="11"/>
        <v>-0.0226620095</v>
      </c>
      <c r="AH4" s="12">
        <f t="shared" si="11"/>
        <v>-0.03467814204</v>
      </c>
      <c r="AI4" s="12">
        <f t="shared" si="11"/>
        <v>0.1393711438</v>
      </c>
      <c r="AJ4" s="12">
        <f t="shared" si="11"/>
        <v>0</v>
      </c>
      <c r="AK4" s="12">
        <f t="shared" si="11"/>
        <v>0</v>
      </c>
      <c r="AL4" s="12">
        <f t="shared" si="11"/>
        <v>0</v>
      </c>
    </row>
    <row r="5">
      <c r="B5" t="s">
        <v>4</v>
      </c>
      <c r="C5">
        <v>174.82472623827132</v>
      </c>
      <c r="D5">
        <v>185.18636850000001</v>
      </c>
      <c r="E5">
        <v>191.8459791</v>
      </c>
      <c r="F5">
        <v>162.4681093</v>
      </c>
      <c r="G5">
        <v>163.17837600000001</v>
      </c>
      <c r="H5">
        <v>181.07714560000002</v>
      </c>
      <c r="J5" t="s">
        <v>4</v>
      </c>
      <c r="K5" s="12">
        <f t="shared" ref="K5:O5" si="12">D5-C5</f>
        <v>10.36164226</v>
      </c>
      <c r="L5" s="12">
        <f t="shared" si="12"/>
        <v>6.6596106</v>
      </c>
      <c r="M5" s="12">
        <f t="shared" si="12"/>
        <v>-29.3778698</v>
      </c>
      <c r="N5" s="12">
        <f t="shared" si="12"/>
        <v>0.7102667</v>
      </c>
      <c r="O5" s="12">
        <f t="shared" si="12"/>
        <v>17.8987696</v>
      </c>
      <c r="Q5" t="s">
        <v>4</v>
      </c>
      <c r="R5" s="37">
        <f t="shared" ref="R5:V5" si="13">D5/C5-1</f>
        <v>0.05926874582</v>
      </c>
      <c r="S5" s="37">
        <f t="shared" si="13"/>
        <v>0.03596166745</v>
      </c>
      <c r="T5" s="37">
        <f t="shared" si="13"/>
        <v>-0.1531325803</v>
      </c>
      <c r="U5" s="37">
        <f t="shared" si="13"/>
        <v>0.004371729954</v>
      </c>
      <c r="V5" s="37">
        <f t="shared" si="13"/>
        <v>0.109688367</v>
      </c>
      <c r="X5" s="38" t="s">
        <v>26</v>
      </c>
      <c r="Y5" s="12">
        <f t="shared" ref="Y5:AD5" si="14">K15-K14</f>
        <v>0.9391880237</v>
      </c>
      <c r="Z5" s="12">
        <f t="shared" si="14"/>
        <v>-12.4361254</v>
      </c>
      <c r="AA5" s="12">
        <f t="shared" si="14"/>
        <v>-2.3173988</v>
      </c>
      <c r="AB5" s="12">
        <f t="shared" si="14"/>
        <v>-9.0677682</v>
      </c>
      <c r="AC5" s="12">
        <f t="shared" si="14"/>
        <v>-3.0424845</v>
      </c>
      <c r="AD5" s="12">
        <f t="shared" si="14"/>
        <v>0</v>
      </c>
      <c r="AE5" s="12">
        <f t="shared" ref="AE5:AL5" si="15">R15-R14</f>
        <v>-0.004680158255</v>
      </c>
      <c r="AF5" s="12">
        <f t="shared" si="15"/>
        <v>-0.1651619965</v>
      </c>
      <c r="AG5" s="12">
        <f t="shared" si="15"/>
        <v>-0.0301323253</v>
      </c>
      <c r="AH5" s="12">
        <f t="shared" si="15"/>
        <v>-0.1267063864</v>
      </c>
      <c r="AI5" s="12">
        <f t="shared" si="15"/>
        <v>-0.02759546217</v>
      </c>
      <c r="AJ5" s="12">
        <f t="shared" si="15"/>
        <v>0</v>
      </c>
      <c r="AK5" s="12">
        <f t="shared" si="15"/>
        <v>0</v>
      </c>
      <c r="AL5" s="12">
        <f t="shared" si="15"/>
        <v>0</v>
      </c>
    </row>
    <row r="6">
      <c r="A6" s="2"/>
      <c r="B6" s="2" t="s">
        <v>5</v>
      </c>
      <c r="C6">
        <v>131.77321584069705</v>
      </c>
      <c r="D6">
        <v>153.9504858</v>
      </c>
      <c r="E6">
        <v>172.08971189999997</v>
      </c>
      <c r="F6">
        <v>162.48644670000002</v>
      </c>
      <c r="G6">
        <v>146.91010699999998</v>
      </c>
      <c r="H6">
        <v>136.104117</v>
      </c>
      <c r="J6" s="2" t="s">
        <v>5</v>
      </c>
      <c r="K6" s="12">
        <f t="shared" ref="K6:O6" si="16">D6-C6</f>
        <v>22.17726996</v>
      </c>
      <c r="L6" s="12">
        <f t="shared" si="16"/>
        <v>18.1392261</v>
      </c>
      <c r="M6" s="12">
        <f t="shared" si="16"/>
        <v>-9.6032652</v>
      </c>
      <c r="N6" s="12">
        <f t="shared" si="16"/>
        <v>-15.5763397</v>
      </c>
      <c r="O6" s="12">
        <f t="shared" si="16"/>
        <v>-10.80599</v>
      </c>
      <c r="Q6" s="2" t="s">
        <v>5</v>
      </c>
      <c r="R6" s="37">
        <f t="shared" ref="R6:V6" si="17">D6/C6-1</f>
        <v>0.1682987686</v>
      </c>
      <c r="S6" s="37">
        <f t="shared" si="17"/>
        <v>0.1178250657</v>
      </c>
      <c r="T6" s="37">
        <f t="shared" si="17"/>
        <v>-0.055803831</v>
      </c>
      <c r="U6" s="37">
        <f t="shared" si="17"/>
        <v>-0.09586239355</v>
      </c>
      <c r="V6" s="37">
        <f t="shared" si="17"/>
        <v>-0.07355511626</v>
      </c>
      <c r="X6" s="38" t="s">
        <v>28</v>
      </c>
      <c r="Y6" s="12">
        <f t="shared" ref="Y6:AD6" si="18">K16-K15</f>
        <v>-7.142816806</v>
      </c>
      <c r="Z6" s="12">
        <f t="shared" si="18"/>
        <v>6.6333756</v>
      </c>
      <c r="AA6" s="12">
        <f t="shared" si="18"/>
        <v>4.0016538</v>
      </c>
      <c r="AB6" s="12">
        <f t="shared" si="18"/>
        <v>11.586663</v>
      </c>
      <c r="AC6" s="12">
        <f t="shared" si="18"/>
        <v>-6.72987</v>
      </c>
      <c r="AD6" s="12">
        <f t="shared" si="18"/>
        <v>0</v>
      </c>
      <c r="AE6" s="12">
        <f t="shared" ref="AE6:AL6" si="19">R16-R15</f>
        <v>-0.09487376184</v>
      </c>
      <c r="AF6" s="12">
        <f t="shared" si="19"/>
        <v>0.08047243635</v>
      </c>
      <c r="AG6" s="12">
        <f t="shared" si="19"/>
        <v>0.0527943348</v>
      </c>
      <c r="AH6" s="12">
        <f t="shared" si="19"/>
        <v>0.1613845285</v>
      </c>
      <c r="AI6" s="12">
        <f t="shared" si="19"/>
        <v>-0.1117756816</v>
      </c>
      <c r="AJ6" s="12">
        <f t="shared" si="19"/>
        <v>0</v>
      </c>
      <c r="AK6" s="12">
        <f t="shared" si="19"/>
        <v>0</v>
      </c>
      <c r="AL6" s="12">
        <f t="shared" si="19"/>
        <v>0</v>
      </c>
    </row>
    <row r="7">
      <c r="B7" t="s">
        <v>6</v>
      </c>
      <c r="C7">
        <v>0.0</v>
      </c>
      <c r="D7">
        <v>0.0</v>
      </c>
      <c r="E7">
        <v>0.0</v>
      </c>
      <c r="F7">
        <v>0.0</v>
      </c>
      <c r="G7">
        <v>0.0</v>
      </c>
      <c r="H7">
        <v>0.0</v>
      </c>
      <c r="J7" t="s">
        <v>6</v>
      </c>
      <c r="K7" s="12">
        <f t="shared" ref="K7:O7" si="20">D7-C7</f>
        <v>0</v>
      </c>
      <c r="L7" s="12">
        <f t="shared" si="20"/>
        <v>0</v>
      </c>
      <c r="M7" s="12">
        <f t="shared" si="20"/>
        <v>0</v>
      </c>
      <c r="N7" s="12">
        <f t="shared" si="20"/>
        <v>0</v>
      </c>
      <c r="O7" s="12">
        <f t="shared" si="20"/>
        <v>0</v>
      </c>
      <c r="Q7" t="s">
        <v>6</v>
      </c>
      <c r="R7" s="39">
        <v>0.0</v>
      </c>
      <c r="S7" s="39">
        <v>0.0</v>
      </c>
      <c r="T7" s="39">
        <v>0.0</v>
      </c>
      <c r="U7" s="39">
        <v>0.0</v>
      </c>
      <c r="V7" s="39">
        <v>0.0</v>
      </c>
    </row>
    <row r="8">
      <c r="B8" t="s">
        <v>7</v>
      </c>
      <c r="C8">
        <v>146.42950428105388</v>
      </c>
      <c r="D8">
        <v>154.6094</v>
      </c>
      <c r="E8">
        <v>157.21161039999998</v>
      </c>
      <c r="F8">
        <v>133.2237944</v>
      </c>
      <c r="G8">
        <v>138.41704950000002</v>
      </c>
      <c r="H8">
        <v>145.8596</v>
      </c>
      <c r="J8" t="s">
        <v>7</v>
      </c>
      <c r="K8" s="12">
        <f t="shared" ref="K8:O8" si="21">D8-C8</f>
        <v>8.179895719</v>
      </c>
      <c r="L8" s="12">
        <f t="shared" si="21"/>
        <v>2.6022104</v>
      </c>
      <c r="M8" s="12">
        <f t="shared" si="21"/>
        <v>-23.987816</v>
      </c>
      <c r="N8" s="12">
        <f t="shared" si="21"/>
        <v>5.1932551</v>
      </c>
      <c r="O8" s="12">
        <f t="shared" si="21"/>
        <v>7.4425505</v>
      </c>
      <c r="Q8" t="s">
        <v>7</v>
      </c>
      <c r="R8" s="37">
        <f t="shared" ref="R8:V8" si="22">D8/C8-1</f>
        <v>0.05586234659</v>
      </c>
      <c r="S8" s="37">
        <f t="shared" si="22"/>
        <v>0.01683086798</v>
      </c>
      <c r="T8" s="37">
        <f t="shared" si="22"/>
        <v>-0.15258298</v>
      </c>
      <c r="U8" s="37">
        <f t="shared" si="22"/>
        <v>0.03898143814</v>
      </c>
      <c r="V8" s="37">
        <f t="shared" si="22"/>
        <v>0.05376903009</v>
      </c>
    </row>
    <row r="9">
      <c r="B9" t="s">
        <v>8</v>
      </c>
      <c r="C9">
        <v>70.69303239136887</v>
      </c>
      <c r="D9">
        <v>71.39088400000001</v>
      </c>
      <c r="E9">
        <v>68.41281149999999</v>
      </c>
      <c r="F9">
        <v>77.6202388</v>
      </c>
      <c r="G9">
        <v>88.2628663</v>
      </c>
      <c r="H9">
        <v>97.6087746</v>
      </c>
      <c r="J9" t="s">
        <v>8</v>
      </c>
      <c r="K9" s="12">
        <f t="shared" ref="K9:O9" si="23">D9-C9</f>
        <v>0.6978516086</v>
      </c>
      <c r="L9" s="12">
        <f t="shared" si="23"/>
        <v>-2.9780725</v>
      </c>
      <c r="M9" s="12">
        <f t="shared" si="23"/>
        <v>9.2074273</v>
      </c>
      <c r="N9" s="12">
        <f t="shared" si="23"/>
        <v>10.6426275</v>
      </c>
      <c r="O9" s="12">
        <f t="shared" si="23"/>
        <v>9.3459083</v>
      </c>
      <c r="Q9" t="s">
        <v>8</v>
      </c>
      <c r="R9" s="37">
        <f t="shared" ref="R9:V9" si="24">D9/C9-1</f>
        <v>0.009871575529</v>
      </c>
      <c r="S9" s="37">
        <f t="shared" si="24"/>
        <v>-0.04171502485</v>
      </c>
      <c r="T9" s="37">
        <f t="shared" si="24"/>
        <v>0.1345863019</v>
      </c>
      <c r="U9" s="37">
        <f t="shared" si="24"/>
        <v>0.1371115016</v>
      </c>
      <c r="V9" s="37">
        <f t="shared" si="24"/>
        <v>0.1058872059</v>
      </c>
    </row>
    <row r="10">
      <c r="B10" t="s">
        <v>9</v>
      </c>
      <c r="C10">
        <v>144.336796887</v>
      </c>
      <c r="D10">
        <v>144.3873759</v>
      </c>
      <c r="E10">
        <v>146.0822852</v>
      </c>
      <c r="F10">
        <v>112.4759261</v>
      </c>
      <c r="G10">
        <v>102.3291896</v>
      </c>
      <c r="H10">
        <v>119.40457590000001</v>
      </c>
      <c r="J10" t="s">
        <v>9</v>
      </c>
      <c r="K10" s="12">
        <f t="shared" ref="K10:O10" si="25">D10-C10</f>
        <v>0.050579013</v>
      </c>
      <c r="L10" s="12">
        <f t="shared" si="25"/>
        <v>1.6949093</v>
      </c>
      <c r="M10" s="12">
        <f t="shared" si="25"/>
        <v>-33.6063591</v>
      </c>
      <c r="N10" s="12">
        <f t="shared" si="25"/>
        <v>-10.1467365</v>
      </c>
      <c r="O10" s="12">
        <f t="shared" si="25"/>
        <v>17.0753863</v>
      </c>
      <c r="Q10" t="s">
        <v>9</v>
      </c>
      <c r="R10" s="37">
        <f t="shared" ref="R10:V10" si="26">D10/C10-1</f>
        <v>0.0003504235517</v>
      </c>
      <c r="S10" s="37">
        <f t="shared" si="26"/>
        <v>0.01173862527</v>
      </c>
      <c r="T10" s="37">
        <f t="shared" si="26"/>
        <v>-0.2300508857</v>
      </c>
      <c r="U10" s="37">
        <f t="shared" si="26"/>
        <v>-0.09021251793</v>
      </c>
      <c r="V10" s="37">
        <f t="shared" si="26"/>
        <v>0.1668672093</v>
      </c>
    </row>
    <row r="11">
      <c r="B11" t="s">
        <v>10</v>
      </c>
      <c r="C11">
        <v>86.10507394426243</v>
      </c>
      <c r="D11">
        <v>88.73490849999999</v>
      </c>
      <c r="E11">
        <v>87.6829975</v>
      </c>
      <c r="F11">
        <v>74.781096</v>
      </c>
      <c r="G11">
        <v>82.7795976</v>
      </c>
      <c r="H11">
        <v>83.854232</v>
      </c>
      <c r="J11" t="s">
        <v>10</v>
      </c>
      <c r="K11" s="12">
        <f t="shared" ref="K11:O11" si="27">D11-C11</f>
        <v>2.629834556</v>
      </c>
      <c r="L11" s="12">
        <f t="shared" si="27"/>
        <v>-1.051911</v>
      </c>
      <c r="M11" s="12">
        <f t="shared" si="27"/>
        <v>-12.9019015</v>
      </c>
      <c r="N11" s="12">
        <f t="shared" si="27"/>
        <v>7.9985016</v>
      </c>
      <c r="O11" s="12">
        <f t="shared" si="27"/>
        <v>1.0746344</v>
      </c>
      <c r="Q11" t="s">
        <v>10</v>
      </c>
      <c r="R11" s="37">
        <f t="shared" ref="R11:V11" si="28">D11/C11-1</f>
        <v>0.03054215548</v>
      </c>
      <c r="S11" s="37">
        <f t="shared" si="28"/>
        <v>-0.01185453411</v>
      </c>
      <c r="T11" s="37">
        <f t="shared" si="28"/>
        <v>-0.1471425689</v>
      </c>
      <c r="U11" s="37">
        <f t="shared" si="28"/>
        <v>0.106958871</v>
      </c>
      <c r="V11" s="37">
        <f t="shared" si="28"/>
        <v>0.01298187514</v>
      </c>
    </row>
    <row r="12">
      <c r="A12" s="2"/>
      <c r="B12" s="2" t="s">
        <v>19</v>
      </c>
      <c r="C12">
        <v>83.76873942620567</v>
      </c>
      <c r="D12">
        <v>0.0</v>
      </c>
      <c r="E12">
        <v>0.0</v>
      </c>
      <c r="F12">
        <v>52.27288</v>
      </c>
      <c r="G12">
        <v>0.0</v>
      </c>
      <c r="H12">
        <v>0.0</v>
      </c>
      <c r="J12" s="2" t="s">
        <v>19</v>
      </c>
      <c r="K12" s="12">
        <f t="shared" ref="K12:O12" si="29">D12-C12</f>
        <v>-83.76873943</v>
      </c>
      <c r="L12" s="12">
        <f t="shared" si="29"/>
        <v>0</v>
      </c>
      <c r="M12" s="12">
        <f t="shared" si="29"/>
        <v>52.27288</v>
      </c>
      <c r="N12" s="12">
        <f t="shared" si="29"/>
        <v>-52.27288</v>
      </c>
      <c r="O12" s="12">
        <f t="shared" si="29"/>
        <v>0</v>
      </c>
      <c r="Q12" s="2" t="s">
        <v>19</v>
      </c>
      <c r="R12" s="37">
        <f>D12/C12-1</f>
        <v>-1</v>
      </c>
      <c r="S12" s="39">
        <v>0.0</v>
      </c>
      <c r="T12" s="39">
        <v>0.0</v>
      </c>
      <c r="U12" s="37">
        <f>G12/F12-1</f>
        <v>-1</v>
      </c>
      <c r="V12" s="39">
        <v>0.0</v>
      </c>
    </row>
    <row r="13">
      <c r="B13" t="s">
        <v>13</v>
      </c>
      <c r="C13">
        <v>0.0</v>
      </c>
      <c r="D13">
        <v>0.0</v>
      </c>
      <c r="E13">
        <v>0.0</v>
      </c>
      <c r="F13">
        <v>0.0</v>
      </c>
      <c r="G13">
        <v>0.0</v>
      </c>
      <c r="H13">
        <v>0.0</v>
      </c>
      <c r="J13" t="s">
        <v>13</v>
      </c>
      <c r="K13" s="12">
        <f t="shared" ref="K13:O13" si="30">D13-C13</f>
        <v>0</v>
      </c>
      <c r="L13" s="12">
        <f t="shared" si="30"/>
        <v>0</v>
      </c>
      <c r="M13" s="12">
        <f t="shared" si="30"/>
        <v>0</v>
      </c>
      <c r="N13" s="12">
        <f t="shared" si="30"/>
        <v>0</v>
      </c>
      <c r="O13" s="12">
        <f t="shared" si="30"/>
        <v>0</v>
      </c>
      <c r="Q13" t="s">
        <v>13</v>
      </c>
      <c r="R13" s="39">
        <v>0.0</v>
      </c>
      <c r="S13" s="39">
        <v>0.0</v>
      </c>
      <c r="T13" s="39">
        <v>0.0</v>
      </c>
      <c r="U13" s="39">
        <v>0.0</v>
      </c>
      <c r="V13" s="39">
        <v>0.0</v>
      </c>
    </row>
    <row r="14">
      <c r="A14" s="2"/>
      <c r="B14" s="2" t="s">
        <v>20</v>
      </c>
      <c r="C14">
        <v>62.314259217371394</v>
      </c>
      <c r="D14">
        <v>68.517888</v>
      </c>
      <c r="E14">
        <v>74.3206378</v>
      </c>
      <c r="F14">
        <v>72.6363828</v>
      </c>
      <c r="G14">
        <v>70.11748800000001</v>
      </c>
      <c r="H14">
        <v>79.8898425</v>
      </c>
      <c r="J14" s="2" t="s">
        <v>20</v>
      </c>
      <c r="K14" s="12">
        <f t="shared" ref="K14:O14" si="31">D14-C14</f>
        <v>6.203628783</v>
      </c>
      <c r="L14" s="12">
        <f t="shared" si="31"/>
        <v>5.8027498</v>
      </c>
      <c r="M14" s="12">
        <f t="shared" si="31"/>
        <v>-1.684255</v>
      </c>
      <c r="N14" s="12">
        <f t="shared" si="31"/>
        <v>-2.5188948</v>
      </c>
      <c r="O14" s="12">
        <f t="shared" si="31"/>
        <v>9.7723545</v>
      </c>
      <c r="Q14" s="2" t="s">
        <v>20</v>
      </c>
      <c r="R14" s="37">
        <f t="shared" ref="R14:V14" si="32">D14/C14-1</f>
        <v>0.09955392009</v>
      </c>
      <c r="S14" s="37">
        <f t="shared" si="32"/>
        <v>0.08468956019</v>
      </c>
      <c r="T14" s="37">
        <f t="shared" si="32"/>
        <v>-0.0226620095</v>
      </c>
      <c r="U14" s="37">
        <f t="shared" si="32"/>
        <v>-0.03467814204</v>
      </c>
      <c r="V14" s="37">
        <f t="shared" si="32"/>
        <v>0.1393711438</v>
      </c>
    </row>
    <row r="15">
      <c r="B15" t="s">
        <v>15</v>
      </c>
      <c r="C15">
        <v>75.28758919364802</v>
      </c>
      <c r="D15">
        <v>82.430406</v>
      </c>
      <c r="E15">
        <v>75.7970304</v>
      </c>
      <c r="F15">
        <v>71.7953766</v>
      </c>
      <c r="G15">
        <v>60.2087136</v>
      </c>
      <c r="H15">
        <v>66.9385836</v>
      </c>
      <c r="J15" t="s">
        <v>15</v>
      </c>
      <c r="K15" s="12">
        <f t="shared" ref="K15:O15" si="33">D15-C15</f>
        <v>7.142816806</v>
      </c>
      <c r="L15" s="12">
        <f t="shared" si="33"/>
        <v>-6.6333756</v>
      </c>
      <c r="M15" s="12">
        <f t="shared" si="33"/>
        <v>-4.0016538</v>
      </c>
      <c r="N15" s="12">
        <f t="shared" si="33"/>
        <v>-11.586663</v>
      </c>
      <c r="O15" s="12">
        <f t="shared" si="33"/>
        <v>6.72987</v>
      </c>
      <c r="Q15" t="s">
        <v>15</v>
      </c>
      <c r="R15" s="37">
        <f t="shared" ref="R15:V15" si="34">D15/C15-1</f>
        <v>0.09487376184</v>
      </c>
      <c r="S15" s="37">
        <f t="shared" si="34"/>
        <v>-0.08047243635</v>
      </c>
      <c r="T15" s="37">
        <f t="shared" si="34"/>
        <v>-0.0527943348</v>
      </c>
      <c r="U15" s="37">
        <f t="shared" si="34"/>
        <v>-0.1613845285</v>
      </c>
      <c r="V15" s="37">
        <f t="shared" si="34"/>
        <v>0.1117756816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</v>
      </c>
      <c r="M1" t="s">
        <v>13</v>
      </c>
      <c r="N1" t="s">
        <v>20</v>
      </c>
      <c r="O1" t="s">
        <v>15</v>
      </c>
      <c r="Q1" s="10" t="s">
        <v>12</v>
      </c>
      <c r="R1" t="s">
        <v>1</v>
      </c>
      <c r="S1" t="s">
        <v>2</v>
      </c>
      <c r="T1" t="s">
        <v>3</v>
      </c>
      <c r="U1" t="s">
        <v>4</v>
      </c>
      <c r="V1" s="8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s="8" t="s">
        <v>19</v>
      </c>
      <c r="AC1" t="s">
        <v>13</v>
      </c>
      <c r="AD1" s="8" t="s">
        <v>20</v>
      </c>
      <c r="AE1" t="s">
        <v>15</v>
      </c>
    </row>
    <row r="2">
      <c r="A2" t="s">
        <v>21</v>
      </c>
      <c r="B2" s="12">
        <v>-86.39857398194323</v>
      </c>
      <c r="C2" s="12">
        <v>1.0519109999999898</v>
      </c>
      <c r="D2" s="12">
        <v>65.1747815</v>
      </c>
      <c r="E2" s="12">
        <v>-60.2713816</v>
      </c>
      <c r="F2" s="12">
        <v>-1.0746343999999937</v>
      </c>
      <c r="G2" s="12">
        <v>0.0</v>
      </c>
      <c r="H2" s="12">
        <v>-1.03054215547669</v>
      </c>
      <c r="I2" s="12">
        <v>0.011854534114947413</v>
      </c>
      <c r="J2" s="12">
        <v>0.14714256888856925</v>
      </c>
      <c r="K2" s="12">
        <v>-1.1069588709959532</v>
      </c>
      <c r="L2" s="12">
        <v>-0.012981875137793475</v>
      </c>
      <c r="M2" s="12">
        <v>0.0</v>
      </c>
      <c r="N2" s="12">
        <v>0.0</v>
      </c>
      <c r="O2" s="12">
        <v>0.0</v>
      </c>
      <c r="Q2" s="10" t="s">
        <v>21</v>
      </c>
      <c r="R2" s="13">
        <v>-0.016725039330216518</v>
      </c>
      <c r="S2" s="34">
        <v>0.0</v>
      </c>
      <c r="T2" s="13">
        <v>-0.1749411868714641</v>
      </c>
      <c r="U2" s="13">
        <v>0.05926874581577568</v>
      </c>
      <c r="V2" s="13">
        <v>0.16829876859128512</v>
      </c>
      <c r="W2" s="34">
        <v>0.0</v>
      </c>
      <c r="X2" s="13">
        <v>0.05586234658860678</v>
      </c>
      <c r="Y2" s="13">
        <v>0.009871575529080578</v>
      </c>
      <c r="Z2" s="13">
        <v>3.5042355165737504E-4</v>
      </c>
      <c r="AA2" s="13">
        <v>0.030542155476690036</v>
      </c>
      <c r="AB2" s="34">
        <v>0.0</v>
      </c>
      <c r="AC2" s="34">
        <v>0.0</v>
      </c>
      <c r="AD2" s="13">
        <v>0.09955392009055952</v>
      </c>
      <c r="AE2" s="13">
        <v>0.09487376183583018</v>
      </c>
    </row>
    <row r="3">
      <c r="A3" t="s">
        <v>22</v>
      </c>
      <c r="B3" s="12">
        <v>83.76873942620567</v>
      </c>
      <c r="C3" s="12">
        <v>0.0</v>
      </c>
      <c r="D3" s="12">
        <v>-52.27288</v>
      </c>
      <c r="E3" s="12">
        <v>52.27288</v>
      </c>
      <c r="F3" s="12">
        <v>0.0</v>
      </c>
      <c r="G3" s="12">
        <v>0.0</v>
      </c>
      <c r="H3" s="12">
        <v>1.0</v>
      </c>
      <c r="I3" s="12">
        <v>0.0</v>
      </c>
      <c r="J3" s="12">
        <v>0.0</v>
      </c>
      <c r="K3" s="12">
        <v>1.0</v>
      </c>
      <c r="L3" s="12">
        <v>0.0</v>
      </c>
      <c r="M3" s="12">
        <v>0.0</v>
      </c>
      <c r="N3" s="12">
        <v>0.0</v>
      </c>
      <c r="O3" s="12">
        <v>0.0</v>
      </c>
      <c r="Q3" s="10" t="s">
        <v>22</v>
      </c>
      <c r="R3" s="13">
        <v>0.05360297270826253</v>
      </c>
      <c r="S3" s="34">
        <v>0.0</v>
      </c>
      <c r="T3" s="13">
        <v>-0.07821305432769621</v>
      </c>
      <c r="U3" s="13">
        <v>0.03596166744854101</v>
      </c>
      <c r="V3" s="13">
        <v>0.11782506567445972</v>
      </c>
      <c r="W3" s="34">
        <v>0.0</v>
      </c>
      <c r="X3" s="13">
        <v>0.016830867980860198</v>
      </c>
      <c r="Y3" s="13">
        <v>-0.04171502484827083</v>
      </c>
      <c r="Z3" s="13">
        <v>0.011738625274094971</v>
      </c>
      <c r="AA3" s="13">
        <v>-0.011854534114947413</v>
      </c>
      <c r="AB3" s="34">
        <v>0.0</v>
      </c>
      <c r="AC3" s="34">
        <v>0.0</v>
      </c>
      <c r="AD3" s="13">
        <v>0.0846895601919313</v>
      </c>
      <c r="AE3" s="13">
        <v>-0.08047243634830581</v>
      </c>
    </row>
    <row r="4">
      <c r="A4" t="s">
        <v>24</v>
      </c>
      <c r="B4" s="12">
        <v>6.203628782628606</v>
      </c>
      <c r="C4" s="12">
        <v>5.802749800000001</v>
      </c>
      <c r="D4" s="12">
        <v>-1.6842549999999932</v>
      </c>
      <c r="E4" s="12">
        <v>-2.518894799999998</v>
      </c>
      <c r="F4" s="12">
        <v>9.772354499999992</v>
      </c>
      <c r="G4" s="12">
        <v>0.0</v>
      </c>
      <c r="H4" s="12">
        <v>0.09955392009055952</v>
      </c>
      <c r="I4" s="12">
        <v>0.0846895601919313</v>
      </c>
      <c r="J4" s="12">
        <v>-0.022662009501753677</v>
      </c>
      <c r="K4" s="12">
        <v>-0.034678142039859416</v>
      </c>
      <c r="L4" s="12">
        <v>0.13937114375803072</v>
      </c>
      <c r="M4" s="12">
        <v>0.0</v>
      </c>
      <c r="N4" s="12">
        <v>0.0</v>
      </c>
      <c r="O4" s="12">
        <v>0.0</v>
      </c>
      <c r="Q4" s="10" t="s">
        <v>24</v>
      </c>
      <c r="R4" s="13">
        <v>0.10938001935446273</v>
      </c>
      <c r="S4" s="34">
        <v>0.0</v>
      </c>
      <c r="T4" s="13">
        <v>-0.07623229278425225</v>
      </c>
      <c r="U4" s="13">
        <v>-0.153132580301236</v>
      </c>
      <c r="V4" s="13">
        <v>-0.055803831001706494</v>
      </c>
      <c r="W4" s="34">
        <v>0.0</v>
      </c>
      <c r="X4" s="13">
        <v>-0.1525829799654541</v>
      </c>
      <c r="Y4" s="13">
        <v>0.13458630186540432</v>
      </c>
      <c r="Z4" s="13">
        <v>-0.2300508857318999</v>
      </c>
      <c r="AA4" s="13">
        <v>-0.14714256888856925</v>
      </c>
      <c r="AB4" s="34">
        <v>0.0</v>
      </c>
      <c r="AC4" s="34">
        <v>0.0</v>
      </c>
      <c r="AD4" s="13">
        <v>-0.022662009501753677</v>
      </c>
      <c r="AE4" s="13">
        <v>-0.05279433480285789</v>
      </c>
    </row>
    <row r="5">
      <c r="A5" t="s">
        <v>26</v>
      </c>
      <c r="B5" s="12">
        <v>0.9391880237233821</v>
      </c>
      <c r="C5" s="12">
        <v>-12.436125400000009</v>
      </c>
      <c r="D5" s="12">
        <v>-2.3173988000000065</v>
      </c>
      <c r="E5" s="12">
        <v>-9.067768199999996</v>
      </c>
      <c r="F5" s="12">
        <v>-3.0424844999999934</v>
      </c>
      <c r="G5" s="12">
        <v>0.0</v>
      </c>
      <c r="H5" s="12">
        <v>-0.0046801582547293386</v>
      </c>
      <c r="I5" s="12">
        <v>-0.1651619965402371</v>
      </c>
      <c r="J5" s="12">
        <v>-0.030132325301104212</v>
      </c>
      <c r="K5" s="12">
        <v>-0.12670638644522403</v>
      </c>
      <c r="L5" s="12">
        <v>-0.02759546217296527</v>
      </c>
      <c r="M5" s="12">
        <v>0.0</v>
      </c>
      <c r="N5" s="12">
        <v>0.0</v>
      </c>
      <c r="O5" s="12">
        <v>0.0</v>
      </c>
      <c r="Q5" s="10" t="s">
        <v>26</v>
      </c>
      <c r="R5" s="13">
        <v>0.020463490435283394</v>
      </c>
      <c r="S5" s="34">
        <v>0.0</v>
      </c>
      <c r="T5" s="13">
        <v>0.0664447397659147</v>
      </c>
      <c r="U5" s="13">
        <v>0.004371729954021131</v>
      </c>
      <c r="V5" s="13">
        <v>-0.09586239354940629</v>
      </c>
      <c r="W5" s="34">
        <v>0.0</v>
      </c>
      <c r="X5" s="13">
        <v>0.038981438138651514</v>
      </c>
      <c r="Y5" s="13">
        <v>0.1371115016461404</v>
      </c>
      <c r="Z5" s="13">
        <v>-0.09021251793009233</v>
      </c>
      <c r="AA5" s="13">
        <v>0.10695887099595325</v>
      </c>
      <c r="AB5" s="34">
        <v>0.0</v>
      </c>
      <c r="AC5" s="34">
        <v>0.0</v>
      </c>
      <c r="AD5" s="13">
        <v>-0.034678142039859416</v>
      </c>
      <c r="AE5" s="13">
        <v>-0.16138452848508344</v>
      </c>
    </row>
    <row r="6">
      <c r="A6" t="s">
        <v>28</v>
      </c>
      <c r="B6" s="12">
        <v>-7.142816806351988</v>
      </c>
      <c r="C6" s="12">
        <v>6.633375600000008</v>
      </c>
      <c r="D6" s="12">
        <v>4.0016538</v>
      </c>
      <c r="E6" s="12">
        <v>11.586662999999994</v>
      </c>
      <c r="F6" s="12">
        <v>-6.729869999999998</v>
      </c>
      <c r="G6" s="12">
        <v>0.0</v>
      </c>
      <c r="H6" s="12">
        <v>-0.09487376183583018</v>
      </c>
      <c r="I6" s="12">
        <v>0.08047243634830581</v>
      </c>
      <c r="J6" s="12">
        <v>0.05279433480285789</v>
      </c>
      <c r="K6" s="12">
        <v>0.16138452848508344</v>
      </c>
      <c r="L6" s="12">
        <v>-0.11177568158506546</v>
      </c>
      <c r="M6" s="12">
        <v>0.0</v>
      </c>
      <c r="N6" s="12">
        <v>0.0</v>
      </c>
      <c r="O6" s="12">
        <v>0.0</v>
      </c>
      <c r="Q6" s="10" t="s">
        <v>28</v>
      </c>
      <c r="R6" s="13">
        <v>0.006069441359692229</v>
      </c>
      <c r="S6" s="34">
        <v>0.0</v>
      </c>
      <c r="T6" s="13">
        <v>0.04631454597591467</v>
      </c>
      <c r="U6" s="13">
        <v>0.10968836704196638</v>
      </c>
      <c r="V6" s="13">
        <v>-0.07355511625895139</v>
      </c>
      <c r="W6" s="34">
        <v>0.0</v>
      </c>
      <c r="X6" s="13">
        <v>0.053769030093362646</v>
      </c>
      <c r="Y6" s="13">
        <v>0.10588720593135781</v>
      </c>
      <c r="Z6" s="13">
        <v>0.1668672093148289</v>
      </c>
      <c r="AA6" s="13">
        <v>0.012981875137793475</v>
      </c>
      <c r="AB6" s="34">
        <v>0.0</v>
      </c>
      <c r="AC6" s="34">
        <v>0.0</v>
      </c>
      <c r="AD6" s="13">
        <v>0.13937114375803072</v>
      </c>
      <c r="AE6" s="13">
        <v>0.11177568158506546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0.71"/>
    <col customWidth="1" min="3" max="3" width="11.0"/>
    <col customWidth="1" min="4" max="42" width="10.71"/>
  </cols>
  <sheetData>
    <row r="1" ht="15.75" customHeight="1">
      <c r="A1" s="4" t="s">
        <v>12</v>
      </c>
      <c r="B1" s="5">
        <v>2013.0</v>
      </c>
      <c r="C1" s="5">
        <v>2014.0</v>
      </c>
      <c r="D1" s="5">
        <v>2015.0</v>
      </c>
      <c r="E1" s="5">
        <v>2016.0</v>
      </c>
      <c r="F1" s="5">
        <v>2017.0</v>
      </c>
      <c r="H1" s="5">
        <v>2013.0</v>
      </c>
      <c r="I1" s="5">
        <v>2014.0</v>
      </c>
      <c r="J1" s="5">
        <v>2015.0</v>
      </c>
      <c r="K1" s="5">
        <v>2016.0</v>
      </c>
      <c r="L1" s="5">
        <v>2017.0</v>
      </c>
      <c r="O1" s="5">
        <v>2013.0</v>
      </c>
      <c r="P1" s="5">
        <v>2014.0</v>
      </c>
      <c r="Q1" s="5">
        <v>2015.0</v>
      </c>
      <c r="R1" s="5">
        <v>2016.0</v>
      </c>
      <c r="S1" s="5">
        <v>2017.0</v>
      </c>
      <c r="T1" s="2" t="s">
        <v>16</v>
      </c>
      <c r="V1" s="6">
        <v>2013.0</v>
      </c>
      <c r="W1" s="6">
        <v>2014.0</v>
      </c>
      <c r="X1" s="6">
        <v>2015.0</v>
      </c>
      <c r="Y1" s="6">
        <v>2016.0</v>
      </c>
      <c r="Z1" s="6">
        <v>2017.0</v>
      </c>
      <c r="AJ1" s="22">
        <v>2013.0</v>
      </c>
      <c r="AK1" s="22">
        <v>2014.0</v>
      </c>
      <c r="AL1" s="22">
        <v>2015.0</v>
      </c>
      <c r="AM1" s="22">
        <v>2016.0</v>
      </c>
      <c r="AN1" s="22">
        <v>2017.0</v>
      </c>
      <c r="AO1" s="2" t="s">
        <v>35</v>
      </c>
      <c r="AP1" s="7"/>
    </row>
    <row r="2" ht="12.75" customHeight="1">
      <c r="A2" t="s">
        <v>1</v>
      </c>
      <c r="B2" s="11">
        <f t="shared" ref="B2:B15" si="2">VLOOKUP($A2,$AB$2:$AU$15,3,FALSE)</f>
        <v>16.3229202</v>
      </c>
      <c r="C2" s="11">
        <f t="shared" ref="C2:C15" si="3">VLOOKUP($A2,$AB$2:$AU$15,4,FALSE)</f>
        <v>16.51620713</v>
      </c>
      <c r="D2" s="11">
        <f t="shared" ref="D2:D15" si="4">VLOOKUP($A2,$AB$2:$AU$15,5,FALSE)</f>
        <v>16.83613019</v>
      </c>
      <c r="E2" s="11">
        <f t="shared" ref="E2:E15" si="5">VLOOKUP($A2,$AB$2:$AU$15,6,FALSE)</f>
        <v>16.01595233</v>
      </c>
      <c r="F2" s="11">
        <f t="shared" ref="F2:F15" si="6">VLOOKUP($A2,$AB$2:$AU$15,7,FALSE)</f>
        <v>15.96455213</v>
      </c>
      <c r="G2" s="40" t="s">
        <v>78</v>
      </c>
      <c r="H2" s="12">
        <f>B2/100*totalgdp!P2</f>
        <v>2724.54349</v>
      </c>
      <c r="I2" s="12">
        <f>C2/100*totalgdp!Q2</f>
        <v>2878.380165</v>
      </c>
      <c r="J2" s="12">
        <f>D2/100*totalgdp!R2</f>
        <v>3050.826327</v>
      </c>
      <c r="K2" s="12">
        <f>E2/100*totalgdp!S2</f>
        <v>2982.887839</v>
      </c>
      <c r="L2" s="12">
        <f>F2/100*totalgdp!T2</f>
        <v>3095.622445</v>
      </c>
      <c r="M2" s="40" t="s">
        <v>79</v>
      </c>
      <c r="N2" s="12"/>
      <c r="O2" s="12">
        <f t="shared" ref="O2:S2" si="1">H2/V2*1000000000</f>
        <v>8615.579409</v>
      </c>
      <c r="P2" s="12">
        <f t="shared" si="1"/>
        <v>9033.825105</v>
      </c>
      <c r="Q2" s="12">
        <f t="shared" si="1"/>
        <v>9502.952457</v>
      </c>
      <c r="R2" s="12">
        <f t="shared" si="1"/>
        <v>9223.355283</v>
      </c>
      <c r="S2" s="12">
        <f t="shared" si="1"/>
        <v>9503.961246</v>
      </c>
      <c r="T2" s="12">
        <f t="shared" ref="T2:T15" si="8">average(O2:S2)</f>
        <v>9175.9347</v>
      </c>
      <c r="U2" s="40" t="s">
        <v>80</v>
      </c>
      <c r="V2" s="17">
        <v>3.16234505E8</v>
      </c>
      <c r="W2" s="17">
        <v>3.18622525E8</v>
      </c>
      <c r="X2" s="17">
        <v>3.21039839E8</v>
      </c>
      <c r="Y2" s="17">
        <v>3.23405935E8</v>
      </c>
      <c r="Z2" s="17">
        <v>3.25719178E8</v>
      </c>
      <c r="AA2" s="12"/>
      <c r="AB2" s="11" t="s">
        <v>15</v>
      </c>
      <c r="AC2" s="11" t="s">
        <v>81</v>
      </c>
      <c r="AD2" s="11">
        <v>8.80584355</v>
      </c>
      <c r="AE2" s="11">
        <v>9.07924999</v>
      </c>
      <c r="AF2" s="11">
        <v>9.44533327</v>
      </c>
      <c r="AG2" s="11">
        <v>8.249034800000004</v>
      </c>
      <c r="AH2" s="11">
        <v>8.573313002499987</v>
      </c>
      <c r="AI2" s="11"/>
      <c r="AJ2" s="20">
        <v>52782.09</v>
      </c>
      <c r="AK2" s="20">
        <v>52386.49</v>
      </c>
      <c r="AL2" s="20">
        <v>51992.04</v>
      </c>
      <c r="AM2" s="20">
        <v>51611.66</v>
      </c>
      <c r="AN2" s="20">
        <v>51245.12</v>
      </c>
      <c r="AO2" s="12">
        <f t="shared" ref="AO2:AO15" si="9">average(AJ2:AN2)</f>
        <v>52003.48</v>
      </c>
      <c r="AP2" s="2" t="s">
        <v>38</v>
      </c>
    </row>
    <row r="3" ht="12.75" customHeight="1">
      <c r="A3" t="s">
        <v>2</v>
      </c>
      <c r="B3" s="11">
        <f t="shared" si="2"/>
        <v>4.86611082</v>
      </c>
      <c r="C3" s="11">
        <f t="shared" si="3"/>
        <v>4.96416417</v>
      </c>
      <c r="D3" s="11">
        <f t="shared" si="4"/>
        <v>5.31586777</v>
      </c>
      <c r="E3" s="11">
        <f t="shared" si="5"/>
        <v>4.295836455</v>
      </c>
      <c r="F3" s="11">
        <f t="shared" si="6"/>
        <v>4.448918579</v>
      </c>
      <c r="G3" s="12"/>
      <c r="H3" s="12">
        <f>B3/100*totalgdp!P3</f>
        <v>467.4979719</v>
      </c>
      <c r="I3" s="12">
        <f>C3/100*totalgdp!Q3</f>
        <v>520.3620557</v>
      </c>
      <c r="J3" s="12">
        <f>D3/100*totalgdp!R3</f>
        <v>588.1832264</v>
      </c>
      <c r="K3" s="12">
        <f>E3/100*totalgdp!S3</f>
        <v>480.7466281</v>
      </c>
      <c r="L3" s="12">
        <f>F3/100*totalgdp!T3</f>
        <v>544.4453089</v>
      </c>
      <c r="M3" s="12"/>
      <c r="N3" s="12"/>
      <c r="O3" s="12">
        <f t="shared" ref="O3:S3" si="7">H3/V3*1000000000</f>
        <v>344.4120084</v>
      </c>
      <c r="P3" s="12">
        <f t="shared" si="7"/>
        <v>381.4216069</v>
      </c>
      <c r="Q3" s="12">
        <f t="shared" si="7"/>
        <v>428.9488385</v>
      </c>
      <c r="R3" s="12">
        <f t="shared" si="7"/>
        <v>348.7044555</v>
      </c>
      <c r="S3" s="12">
        <f t="shared" si="7"/>
        <v>392.7057649</v>
      </c>
      <c r="T3" s="12">
        <f t="shared" si="8"/>
        <v>379.2385348</v>
      </c>
      <c r="U3" s="12"/>
      <c r="V3" s="17">
        <v>1.35738E9</v>
      </c>
      <c r="W3" s="17">
        <v>1.36427E9</v>
      </c>
      <c r="X3" s="17">
        <v>1.37122E9</v>
      </c>
      <c r="Y3" s="17">
        <v>1.378665E9</v>
      </c>
      <c r="Z3" s="17">
        <v>1.386395E9</v>
      </c>
      <c r="AA3" s="12"/>
      <c r="AB3" s="11" t="s">
        <v>9</v>
      </c>
      <c r="AC3" s="11" t="s">
        <v>82</v>
      </c>
      <c r="AD3" s="11">
        <v>7.98836151</v>
      </c>
      <c r="AE3" s="11">
        <v>8.43189215</v>
      </c>
      <c r="AF3" s="11">
        <v>8.91148377</v>
      </c>
      <c r="AG3" s="11">
        <v>7.817590449557136</v>
      </c>
      <c r="AH3" s="11">
        <v>8.015830992291107</v>
      </c>
      <c r="AI3" s="11"/>
      <c r="AJ3" s="20">
        <v>7077.77</v>
      </c>
      <c r="AK3" s="20">
        <v>7042.03</v>
      </c>
      <c r="AL3" s="20">
        <v>7006.33</v>
      </c>
      <c r="AM3" s="20">
        <v>6968.5</v>
      </c>
      <c r="AN3" s="20">
        <v>6929.64</v>
      </c>
      <c r="AO3" s="12">
        <f t="shared" si="9"/>
        <v>7004.854</v>
      </c>
      <c r="AP3" s="12"/>
    </row>
    <row r="4" ht="12.75" customHeight="1">
      <c r="A4" t="s">
        <v>3</v>
      </c>
      <c r="B4" s="11">
        <f t="shared" si="2"/>
        <v>10.79159414</v>
      </c>
      <c r="C4" s="11">
        <f t="shared" si="3"/>
        <v>10.83580344</v>
      </c>
      <c r="D4" s="11">
        <f t="shared" si="4"/>
        <v>10.89815618</v>
      </c>
      <c r="E4" s="11">
        <f t="shared" si="5"/>
        <v>9.873007761</v>
      </c>
      <c r="F4" s="11">
        <f t="shared" si="6"/>
        <v>8.974735932</v>
      </c>
      <c r="G4" s="12"/>
      <c r="H4" s="12">
        <f>B4/100*totalgdp!P4</f>
        <v>556.3843774</v>
      </c>
      <c r="I4" s="12">
        <f>C4/100*totalgdp!Q4</f>
        <v>525.5808936</v>
      </c>
      <c r="J4" s="12">
        <f>D4/100*totalgdp!R4</f>
        <v>478.9717845</v>
      </c>
      <c r="K4" s="12">
        <f>E4/100*totalgdp!S4</f>
        <v>488.6418112</v>
      </c>
      <c r="L4" s="12">
        <f>F4/100*totalgdp!T4</f>
        <v>437.2616993</v>
      </c>
      <c r="M4" s="12"/>
      <c r="N4" s="12"/>
      <c r="O4" s="12">
        <f t="shared" ref="O4:S4" si="10">H4/V4*1000000000</f>
        <v>4365.682274</v>
      </c>
      <c r="P4" s="12">
        <f t="shared" si="10"/>
        <v>4129.457978</v>
      </c>
      <c r="Q4" s="12">
        <f t="shared" si="10"/>
        <v>3767.248838</v>
      </c>
      <c r="R4" s="12">
        <f t="shared" si="10"/>
        <v>3847.739618</v>
      </c>
      <c r="S4" s="12">
        <f t="shared" si="10"/>
        <v>3448.82242</v>
      </c>
      <c r="T4" s="12">
        <f t="shared" si="8"/>
        <v>3911.790226</v>
      </c>
      <c r="U4" s="12"/>
      <c r="V4" s="17">
        <v>1.27445E8</v>
      </c>
      <c r="W4" s="17">
        <v>1.27276E8</v>
      </c>
      <c r="X4" s="17">
        <v>1.27141E8</v>
      </c>
      <c r="Y4" s="17">
        <v>1.26994511E8</v>
      </c>
      <c r="Z4" s="17">
        <v>1.26785797E8</v>
      </c>
      <c r="AA4" s="12"/>
      <c r="AB4" s="11" t="s">
        <v>13</v>
      </c>
      <c r="AC4" s="11" t="s">
        <v>83</v>
      </c>
      <c r="AD4" s="11">
        <v>10.11527248</v>
      </c>
      <c r="AE4" s="11">
        <v>9.98701726</v>
      </c>
      <c r="AF4" s="11">
        <v>10.43562237</v>
      </c>
      <c r="AG4" s="11">
        <v>10.02268635667982</v>
      </c>
      <c r="AH4" s="11">
        <v>10.140959879849804</v>
      </c>
      <c r="AI4" s="11"/>
      <c r="AJ4" s="20">
        <v>40454.45</v>
      </c>
      <c r="AK4" s="20">
        <v>40508.16</v>
      </c>
      <c r="AL4" s="20">
        <v>40551.18</v>
      </c>
      <c r="AM4" s="20">
        <v>40597.95</v>
      </c>
      <c r="AN4" s="20">
        <v>40664.78</v>
      </c>
      <c r="AO4" s="12">
        <f t="shared" si="9"/>
        <v>40555.304</v>
      </c>
      <c r="AP4" s="12"/>
    </row>
    <row r="5" ht="12.75" customHeight="1">
      <c r="A5" t="s">
        <v>4</v>
      </c>
      <c r="B5" s="11">
        <f t="shared" si="2"/>
        <v>10.96799989</v>
      </c>
      <c r="C5" s="11">
        <f t="shared" si="3"/>
        <v>11.05036714</v>
      </c>
      <c r="D5" s="11">
        <f t="shared" si="4"/>
        <v>11.15156851</v>
      </c>
      <c r="E5" s="11">
        <f t="shared" si="5"/>
        <v>10.81468323</v>
      </c>
      <c r="F5" s="11">
        <f t="shared" si="6"/>
        <v>10.69715279</v>
      </c>
      <c r="G5" s="12"/>
      <c r="H5" s="12">
        <f>B5/100*totalgdp!P5</f>
        <v>411.5752927</v>
      </c>
      <c r="I5" s="12">
        <f>C5/100*totalgdp!Q5</f>
        <v>429.926689</v>
      </c>
      <c r="J5" s="12">
        <f>D5/100*totalgdp!R5</f>
        <v>376.4334618</v>
      </c>
      <c r="K5" s="12">
        <f>E5/100*totalgdp!S5</f>
        <v>376.1130534</v>
      </c>
      <c r="L5" s="12">
        <f>F5/100*totalgdp!T5</f>
        <v>393.3813755</v>
      </c>
      <c r="M5" s="12"/>
      <c r="N5" s="12"/>
      <c r="O5" s="12">
        <f t="shared" ref="O5:S5" si="11">H5/V5*1000000000</f>
        <v>5103.50555</v>
      </c>
      <c r="P5" s="12">
        <f t="shared" si="11"/>
        <v>5308.883882</v>
      </c>
      <c r="Q5" s="12">
        <f t="shared" si="11"/>
        <v>4608.263915</v>
      </c>
      <c r="R5" s="12">
        <f t="shared" si="11"/>
        <v>4567.324014</v>
      </c>
      <c r="S5" s="12">
        <f t="shared" si="11"/>
        <v>4757.015243</v>
      </c>
      <c r="T5" s="12">
        <f t="shared" si="8"/>
        <v>4868.998521</v>
      </c>
      <c r="U5" s="12"/>
      <c r="V5" s="17">
        <v>8.0645605E7</v>
      </c>
      <c r="W5" s="17">
        <v>8.09825E7</v>
      </c>
      <c r="X5" s="17">
        <v>8.1686611E7</v>
      </c>
      <c r="Y5" s="17">
        <v>8.2348669E7</v>
      </c>
      <c r="Z5" s="17">
        <v>8.2695E7</v>
      </c>
      <c r="AA5" s="12"/>
      <c r="AB5" s="11" t="s">
        <v>2</v>
      </c>
      <c r="AC5" s="11" t="s">
        <v>84</v>
      </c>
      <c r="AD5" s="11">
        <v>4.86611082</v>
      </c>
      <c r="AE5" s="11">
        <v>4.96416417</v>
      </c>
      <c r="AF5" s="11">
        <v>5.31586777</v>
      </c>
      <c r="AG5" s="11">
        <v>4.295836455126064</v>
      </c>
      <c r="AH5" s="11">
        <v>4.4489185787581675</v>
      </c>
      <c r="AI5" s="11"/>
      <c r="AJ5" s="20">
        <v>46530.91</v>
      </c>
      <c r="AK5" s="20">
        <v>46337.34</v>
      </c>
      <c r="AL5" s="20">
        <v>45937.93</v>
      </c>
      <c r="AM5" s="20">
        <v>45568.6</v>
      </c>
      <c r="AN5" s="20">
        <v>45377.76</v>
      </c>
      <c r="AO5" s="12">
        <f t="shared" si="9"/>
        <v>45950.508</v>
      </c>
      <c r="AP5" s="12"/>
    </row>
    <row r="6" ht="12.75" customHeight="1">
      <c r="A6" s="2" t="s">
        <v>5</v>
      </c>
      <c r="B6" s="11">
        <f t="shared" si="2"/>
        <v>9.85475594</v>
      </c>
      <c r="C6" s="11">
        <f t="shared" si="3"/>
        <v>9.79945656</v>
      </c>
      <c r="D6" s="11">
        <f t="shared" si="4"/>
        <v>9.87677211</v>
      </c>
      <c r="E6" s="11">
        <f t="shared" si="5"/>
        <v>7.736749191</v>
      </c>
      <c r="F6" s="11">
        <f t="shared" si="6"/>
        <v>8.257199084</v>
      </c>
      <c r="G6" s="12"/>
      <c r="H6" s="12">
        <f>B6/100*totalgdp!P6</f>
        <v>270.0025742</v>
      </c>
      <c r="I6" s="12">
        <f>C6/100*totalgdp!Q6</f>
        <v>296.2209127</v>
      </c>
      <c r="J6" s="12">
        <f>D6/100*totalgdp!R6</f>
        <v>285.001173</v>
      </c>
      <c r="K6" s="12">
        <f>E6/100*totalgdp!S6</f>
        <v>205.0896159</v>
      </c>
      <c r="L6" s="12">
        <f>F6/100*totalgdp!T6</f>
        <v>216.539266</v>
      </c>
      <c r="M6" s="12"/>
      <c r="N6" s="12"/>
      <c r="O6" s="12">
        <f t="shared" ref="O6:S6" si="12">H6/V6*1000000000</f>
        <v>4210.354645</v>
      </c>
      <c r="P6" s="12">
        <f t="shared" si="12"/>
        <v>4584.529107</v>
      </c>
      <c r="Q6" s="12">
        <f t="shared" si="12"/>
        <v>4375.958194</v>
      </c>
      <c r="R6" s="12">
        <f t="shared" si="12"/>
        <v>3126.577474</v>
      </c>
      <c r="S6" s="12">
        <f t="shared" si="12"/>
        <v>3279.791139</v>
      </c>
      <c r="T6" s="12">
        <f t="shared" si="8"/>
        <v>3915.442112</v>
      </c>
      <c r="U6" s="12"/>
      <c r="V6" s="17">
        <v>6.4128226E7</v>
      </c>
      <c r="W6" s="17">
        <v>6.461316E7</v>
      </c>
      <c r="X6" s="17">
        <v>6.5128861E7</v>
      </c>
      <c r="Y6" s="17">
        <v>6.5595565E7</v>
      </c>
      <c r="Z6" s="17">
        <v>6.6022273E7</v>
      </c>
      <c r="AA6" s="12"/>
      <c r="AB6" s="11" t="s">
        <v>4</v>
      </c>
      <c r="AC6" s="11" t="s">
        <v>85</v>
      </c>
      <c r="AD6" s="11">
        <v>10.96799989</v>
      </c>
      <c r="AE6" s="11">
        <v>11.05036714</v>
      </c>
      <c r="AF6" s="11">
        <v>11.15156851</v>
      </c>
      <c r="AG6" s="11">
        <v>10.814683231218039</v>
      </c>
      <c r="AH6" s="11">
        <v>10.697152788254968</v>
      </c>
      <c r="AI6" s="11"/>
      <c r="AJ6" s="20">
        <v>42724.07</v>
      </c>
      <c r="AK6" s="20">
        <v>42403.42</v>
      </c>
      <c r="AL6" s="20">
        <v>42067.66</v>
      </c>
      <c r="AM6" s="20">
        <v>41768.35</v>
      </c>
      <c r="AN6" s="20">
        <v>41498.4</v>
      </c>
      <c r="AO6" s="12">
        <f t="shared" si="9"/>
        <v>42092.38</v>
      </c>
      <c r="AP6" s="12"/>
    </row>
    <row r="7" ht="12.75" customHeight="1">
      <c r="A7" t="s">
        <v>6</v>
      </c>
      <c r="B7" s="11">
        <f t="shared" si="2"/>
        <v>4.39034569</v>
      </c>
      <c r="C7" s="11">
        <f t="shared" si="3"/>
        <v>5.09850361</v>
      </c>
      <c r="D7" s="11">
        <f t="shared" si="4"/>
        <v>5.83317193</v>
      </c>
      <c r="E7" s="11">
        <f t="shared" si="5"/>
        <v>2.965974713</v>
      </c>
      <c r="F7" s="11">
        <f t="shared" si="6"/>
        <v>3.813795684</v>
      </c>
      <c r="G7" s="12"/>
      <c r="H7" s="12">
        <f>B7/100*totalgdp!P7</f>
        <v>32.78051609</v>
      </c>
      <c r="I7" s="12">
        <f>C7/100*totalgdp!Q7</f>
        <v>38.56253205</v>
      </c>
      <c r="J7" s="12">
        <f>D7/100*totalgdp!R7</f>
        <v>38.16469399</v>
      </c>
      <c r="K7" s="12">
        <f>E7/100*totalgdp!S7</f>
        <v>19.12875731</v>
      </c>
      <c r="L7" s="12">
        <f>F7/100*totalgdp!T7</f>
        <v>26.19086048</v>
      </c>
      <c r="M7" s="12"/>
      <c r="N7" s="12"/>
      <c r="O7" s="12">
        <f t="shared" ref="O7:S7" si="13">H7/V7*1000000000</f>
        <v>1094.709959</v>
      </c>
      <c r="P7" s="12">
        <f t="shared" si="13"/>
        <v>1252.977236</v>
      </c>
      <c r="Q7" s="12">
        <f t="shared" si="13"/>
        <v>1209.38365</v>
      </c>
      <c r="R7" s="12">
        <f t="shared" si="13"/>
        <v>592.667704</v>
      </c>
      <c r="S7" s="12">
        <f t="shared" si="13"/>
        <v>795.1512269</v>
      </c>
      <c r="T7" s="12">
        <f t="shared" si="8"/>
        <v>988.9779551</v>
      </c>
      <c r="U7" s="12"/>
      <c r="V7" s="17">
        <v>2.9944476E7</v>
      </c>
      <c r="W7" s="17">
        <v>3.0776722E7</v>
      </c>
      <c r="X7" s="17">
        <v>3.1557144E7</v>
      </c>
      <c r="Y7" s="17">
        <v>3.2275687E7</v>
      </c>
      <c r="Z7" s="17">
        <v>3.2938213E7</v>
      </c>
      <c r="AA7" s="12"/>
      <c r="AB7" s="11" t="s">
        <v>7</v>
      </c>
      <c r="AC7" s="11" t="s">
        <v>86</v>
      </c>
      <c r="AD7" s="11">
        <v>10.92933097</v>
      </c>
      <c r="AE7" s="11">
        <v>11.10007654</v>
      </c>
      <c r="AF7" s="11">
        <v>11.0664428</v>
      </c>
      <c r="AG7" s="11">
        <v>10.2011005950307</v>
      </c>
      <c r="AH7" s="11">
        <v>10.57566010143966</v>
      </c>
      <c r="AI7" s="11"/>
      <c r="AJ7" s="15">
        <v>24934.39</v>
      </c>
      <c r="AK7" s="15">
        <v>24260.13</v>
      </c>
      <c r="AL7" s="15">
        <v>23660.16</v>
      </c>
      <c r="AM7" s="15">
        <v>23133.42</v>
      </c>
      <c r="AN7" s="15">
        <v>22668.11</v>
      </c>
      <c r="AO7" s="12">
        <f t="shared" si="9"/>
        <v>23731.242</v>
      </c>
      <c r="AP7" s="12"/>
    </row>
    <row r="8" ht="12.75" customHeight="1">
      <c r="A8" t="s">
        <v>7</v>
      </c>
      <c r="B8" s="11">
        <f t="shared" si="2"/>
        <v>10.92933097</v>
      </c>
      <c r="C8" s="11">
        <f t="shared" si="3"/>
        <v>11.10007654</v>
      </c>
      <c r="D8" s="11">
        <f t="shared" si="4"/>
        <v>11.0664428</v>
      </c>
      <c r="E8" s="11">
        <f t="shared" si="5"/>
        <v>10.2011006</v>
      </c>
      <c r="F8" s="11">
        <f t="shared" si="6"/>
        <v>10.5756601</v>
      </c>
      <c r="G8" s="12"/>
      <c r="H8" s="12">
        <f>B8/100*totalgdp!P8</f>
        <v>307.232237</v>
      </c>
      <c r="I8" s="12">
        <f>C8/100*totalgdp!Q8</f>
        <v>316.5930531</v>
      </c>
      <c r="J8" s="12">
        <f>D8/100*totalgdp!R8</f>
        <v>269.823115</v>
      </c>
      <c r="K8" s="12">
        <f>E8/100*totalgdp!S8</f>
        <v>251.4703911</v>
      </c>
      <c r="L8" s="12">
        <f>F8/100*totalgdp!T8</f>
        <v>273.1164221</v>
      </c>
      <c r="M8" s="12"/>
      <c r="N8" s="12"/>
      <c r="O8" s="12">
        <f t="shared" ref="O8:S8" si="14">H8/V8*1000000000</f>
        <v>4655.128408</v>
      </c>
      <c r="P8" s="12">
        <f t="shared" si="14"/>
        <v>4774.00045</v>
      </c>
      <c r="Q8" s="12">
        <f t="shared" si="14"/>
        <v>4051.801721</v>
      </c>
      <c r="R8" s="12">
        <f t="shared" si="14"/>
        <v>3761.161587</v>
      </c>
      <c r="S8" s="12">
        <f t="shared" si="14"/>
        <v>4069.158576</v>
      </c>
      <c r="T8" s="12">
        <f t="shared" si="8"/>
        <v>4262.250148</v>
      </c>
      <c r="U8" s="12"/>
      <c r="V8" s="17">
        <v>6.599866E7</v>
      </c>
      <c r="W8" s="17">
        <v>6.6316092E7</v>
      </c>
      <c r="X8" s="17">
        <v>6.6593366E7</v>
      </c>
      <c r="Y8" s="17">
        <v>6.6859768E7</v>
      </c>
      <c r="Z8" s="17">
        <v>6.7118648E7</v>
      </c>
      <c r="AA8" s="12"/>
      <c r="AB8" s="15" t="s">
        <v>5</v>
      </c>
      <c r="AC8" s="11" t="s">
        <v>87</v>
      </c>
      <c r="AD8" s="11">
        <v>9.85475594</v>
      </c>
      <c r="AE8" s="11">
        <v>9.79945656</v>
      </c>
      <c r="AF8" s="11">
        <v>9.87677211</v>
      </c>
      <c r="AG8" s="11">
        <v>7.736749191100021</v>
      </c>
      <c r="AH8" s="11">
        <v>8.257199084495568</v>
      </c>
      <c r="AI8" s="11"/>
      <c r="AJ8" s="15">
        <v>42592.95</v>
      </c>
      <c r="AK8" s="15">
        <v>42389.07</v>
      </c>
      <c r="AL8" s="15">
        <v>42212.58</v>
      </c>
      <c r="AM8" s="15">
        <v>42044.38</v>
      </c>
      <c r="AN8" s="15">
        <v>41882.22</v>
      </c>
      <c r="AO8" s="12">
        <f t="shared" si="9"/>
        <v>42224.24</v>
      </c>
      <c r="AP8" s="12"/>
    </row>
    <row r="9" ht="12.75" customHeight="1">
      <c r="A9" t="s">
        <v>8</v>
      </c>
      <c r="B9" s="11">
        <f t="shared" si="2"/>
        <v>3.74842646</v>
      </c>
      <c r="C9" s="11">
        <f t="shared" si="3"/>
        <v>3.62952477</v>
      </c>
      <c r="D9" s="11">
        <f t="shared" si="4"/>
        <v>3.88825688</v>
      </c>
      <c r="E9" s="11">
        <f t="shared" si="5"/>
        <v>3.501144858</v>
      </c>
      <c r="F9" s="11">
        <f t="shared" si="6"/>
        <v>3.354632386</v>
      </c>
      <c r="G9" s="12"/>
      <c r="H9" s="12">
        <f>B9/100*totalgdp!P9</f>
        <v>69.59778377</v>
      </c>
      <c r="I9" s="12">
        <f>C9/100*totalgdp!Q9</f>
        <v>74.01072844</v>
      </c>
      <c r="J9" s="12">
        <f>D9/100*totalgdp!R9</f>
        <v>81.74632382</v>
      </c>
      <c r="K9" s="12">
        <f>E9/100*totalgdp!S9</f>
        <v>79.62408671</v>
      </c>
      <c r="L9" s="12">
        <f>F9/100*totalgdp!T9</f>
        <v>87.24795002</v>
      </c>
      <c r="M9" s="12"/>
      <c r="N9" s="12"/>
      <c r="O9" s="12">
        <f t="shared" ref="O9:S9" si="15">H9/V9*1000000000</f>
        <v>54.43441343</v>
      </c>
      <c r="P9" s="12">
        <f t="shared" si="15"/>
        <v>57.20152785</v>
      </c>
      <c r="Q9" s="12">
        <f t="shared" si="15"/>
        <v>62.44687008</v>
      </c>
      <c r="R9" s="12">
        <f t="shared" si="15"/>
        <v>60.13125603</v>
      </c>
      <c r="S9" s="12">
        <f t="shared" si="15"/>
        <v>65.15027236</v>
      </c>
      <c r="T9" s="12">
        <f t="shared" si="8"/>
        <v>59.87286795</v>
      </c>
      <c r="U9" s="12"/>
      <c r="V9" s="17">
        <v>1.278562207E9</v>
      </c>
      <c r="W9" s="17">
        <v>1.293859294E9</v>
      </c>
      <c r="X9" s="17">
        <v>1.30905398E9</v>
      </c>
      <c r="Y9" s="17">
        <v>1.324171354E9</v>
      </c>
      <c r="Z9" s="17">
        <v>1.339180127E9</v>
      </c>
      <c r="AA9" s="12"/>
      <c r="AB9" s="11" t="s">
        <v>8</v>
      </c>
      <c r="AC9" s="11" t="s">
        <v>88</v>
      </c>
      <c r="AD9" s="11">
        <v>3.74842646</v>
      </c>
      <c r="AE9" s="11">
        <v>3.62952477</v>
      </c>
      <c r="AF9" s="11">
        <v>3.88825688</v>
      </c>
      <c r="AG9" s="11">
        <v>3.501144858262057</v>
      </c>
      <c r="AH9" s="11">
        <v>3.3546323858259086</v>
      </c>
      <c r="AI9" s="11"/>
      <c r="AJ9" s="15">
        <v>1452.2</v>
      </c>
      <c r="AK9" s="15">
        <v>1435.03</v>
      </c>
      <c r="AL9" s="15">
        <v>1418.37</v>
      </c>
      <c r="AM9" s="15">
        <v>1402.18</v>
      </c>
      <c r="AN9" s="15">
        <v>1386.46</v>
      </c>
      <c r="AO9" s="12">
        <f t="shared" si="9"/>
        <v>1418.848</v>
      </c>
      <c r="AP9" s="12"/>
    </row>
    <row r="10" ht="12.75" customHeight="1">
      <c r="A10" t="s">
        <v>9</v>
      </c>
      <c r="B10" s="11">
        <f t="shared" si="2"/>
        <v>7.98836151</v>
      </c>
      <c r="C10" s="11">
        <f t="shared" si="3"/>
        <v>8.43189215</v>
      </c>
      <c r="D10" s="11">
        <f t="shared" si="4"/>
        <v>8.91148377</v>
      </c>
      <c r="E10" s="11">
        <f t="shared" si="5"/>
        <v>7.81759045</v>
      </c>
      <c r="F10" s="11">
        <f t="shared" si="6"/>
        <v>8.015830992</v>
      </c>
      <c r="G10" s="12"/>
      <c r="H10" s="12">
        <f>B10/100*totalgdp!P10</f>
        <v>197.5370023</v>
      </c>
      <c r="I10" s="12">
        <f>C10/100*totalgdp!Q10</f>
        <v>207.086428</v>
      </c>
      <c r="J10" s="12">
        <f>D10/100*totalgdp!R10</f>
        <v>160.6036517</v>
      </c>
      <c r="K10" s="12">
        <f>E10/100*totalgdp!S10</f>
        <v>140.2467909</v>
      </c>
      <c r="L10" s="12">
        <f>F10/100*totalgdp!T10</f>
        <v>164.7662076</v>
      </c>
      <c r="M10" s="12"/>
      <c r="N10" s="12"/>
      <c r="O10" s="12">
        <f t="shared" ref="O10:S10" si="16">H10/V10*1000000000</f>
        <v>975.9317095</v>
      </c>
      <c r="P10" s="12">
        <f t="shared" si="16"/>
        <v>1014.070079</v>
      </c>
      <c r="Q10" s="12">
        <f t="shared" si="16"/>
        <v>779.7728097</v>
      </c>
      <c r="R10" s="12">
        <f t="shared" si="16"/>
        <v>675.3905895</v>
      </c>
      <c r="S10" s="12">
        <f t="shared" si="16"/>
        <v>787.2691639</v>
      </c>
      <c r="T10" s="12">
        <f t="shared" si="8"/>
        <v>846.4868704</v>
      </c>
      <c r="U10" s="12"/>
      <c r="V10" s="17">
        <v>2.02408632E8</v>
      </c>
      <c r="W10" s="17">
        <v>2.04213133E8</v>
      </c>
      <c r="X10" s="17">
        <v>2.05962108E8</v>
      </c>
      <c r="Y10" s="17">
        <v>2.07652865E8</v>
      </c>
      <c r="Z10" s="17">
        <v>2.09288278E8</v>
      </c>
      <c r="AA10" s="12"/>
      <c r="AB10" s="11" t="s">
        <v>10</v>
      </c>
      <c r="AC10" s="11" t="s">
        <v>90</v>
      </c>
      <c r="AD10" s="11">
        <v>8.95226727</v>
      </c>
      <c r="AE10" s="11">
        <v>9.01144092</v>
      </c>
      <c r="AF10" s="11">
        <v>8.99632037</v>
      </c>
      <c r="AG10" s="11">
        <v>8.890229809290542</v>
      </c>
      <c r="AH10" s="11">
        <v>8.79657849944369</v>
      </c>
      <c r="AI10" s="11"/>
      <c r="AJ10" s="15">
        <v>12216.9</v>
      </c>
      <c r="AK10" s="15">
        <v>12108.95</v>
      </c>
      <c r="AL10" s="15">
        <v>12006.13</v>
      </c>
      <c r="AM10" s="15">
        <v>11908.37</v>
      </c>
      <c r="AN10" s="15">
        <v>11815.31</v>
      </c>
      <c r="AO10" s="12">
        <f t="shared" si="9"/>
        <v>12011.132</v>
      </c>
      <c r="AP10" s="12"/>
    </row>
    <row r="11" ht="12.75" customHeight="1">
      <c r="A11" t="s">
        <v>10</v>
      </c>
      <c r="B11" s="11">
        <f t="shared" si="2"/>
        <v>8.95226727</v>
      </c>
      <c r="C11" s="11">
        <f t="shared" si="3"/>
        <v>9.01144092</v>
      </c>
      <c r="D11" s="11">
        <f t="shared" si="4"/>
        <v>8.99632037</v>
      </c>
      <c r="E11" s="11">
        <f t="shared" si="5"/>
        <v>8.890229809</v>
      </c>
      <c r="F11" s="11">
        <f t="shared" si="6"/>
        <v>8.796578499</v>
      </c>
      <c r="G11" s="12"/>
      <c r="H11" s="12">
        <f>B11/100*totalgdp!P11</f>
        <v>190.727159</v>
      </c>
      <c r="I11" s="12">
        <f>C11/100*totalgdp!Q11</f>
        <v>193.9018777</v>
      </c>
      <c r="J11" s="12">
        <f>D11/100*totalgdp!R11</f>
        <v>164.8908572</v>
      </c>
      <c r="K11" s="12">
        <f>E11/100*totalgdp!S11</f>
        <v>165.303155</v>
      </c>
      <c r="L11" s="12">
        <f>F11/100*totalgdp!T11</f>
        <v>170.1962008</v>
      </c>
      <c r="M11" s="12"/>
      <c r="N11" s="12"/>
      <c r="O11" s="12">
        <f t="shared" ref="O11:S11" si="17">H11/V11*1000000000</f>
        <v>3166.439612</v>
      </c>
      <c r="P11" s="12">
        <f t="shared" si="17"/>
        <v>3189.745367</v>
      </c>
      <c r="Q11" s="12">
        <f t="shared" si="17"/>
        <v>2715.120648</v>
      </c>
      <c r="R11" s="12">
        <f t="shared" si="17"/>
        <v>2726.537635</v>
      </c>
      <c r="S11" s="12">
        <f t="shared" si="17"/>
        <v>2810.771606</v>
      </c>
      <c r="T11" s="12">
        <f t="shared" si="8"/>
        <v>2921.722974</v>
      </c>
      <c r="U11" s="12"/>
      <c r="V11" s="17">
        <v>6.0233948E7</v>
      </c>
      <c r="W11" s="17">
        <v>6.078914E7</v>
      </c>
      <c r="X11" s="17">
        <v>6.0730582E7</v>
      </c>
      <c r="Y11" s="17">
        <v>6.0627498E7</v>
      </c>
      <c r="Z11" s="17">
        <v>6.0551416E7</v>
      </c>
      <c r="AA11" s="12"/>
      <c r="AB11" s="11" t="s">
        <v>3</v>
      </c>
      <c r="AC11" s="11" t="s">
        <v>91</v>
      </c>
      <c r="AD11" s="11">
        <v>10.79159414</v>
      </c>
      <c r="AE11" s="11">
        <v>10.83580344</v>
      </c>
      <c r="AF11" s="11">
        <v>10.89815618</v>
      </c>
      <c r="AG11" s="11">
        <v>9.873007761021656</v>
      </c>
      <c r="AH11" s="11">
        <v>8.974735932285398</v>
      </c>
      <c r="AI11" s="11"/>
      <c r="AJ11" s="15">
        <v>35370.28</v>
      </c>
      <c r="AK11" s="15">
        <v>35047.24</v>
      </c>
      <c r="AL11" s="15">
        <v>35081.03</v>
      </c>
      <c r="AM11" s="15">
        <v>35140.68</v>
      </c>
      <c r="AN11" s="15">
        <v>35184.83</v>
      </c>
      <c r="AO11" s="12">
        <f t="shared" si="9"/>
        <v>35164.812</v>
      </c>
      <c r="AP11" s="12"/>
    </row>
    <row r="12" ht="12.75" customHeight="1">
      <c r="A12" s="2" t="s">
        <v>19</v>
      </c>
      <c r="B12" s="11">
        <f t="shared" si="2"/>
        <v>5.53627319</v>
      </c>
      <c r="C12" s="11">
        <f t="shared" si="3"/>
        <v>5.69777394</v>
      </c>
      <c r="D12" s="11">
        <f t="shared" si="4"/>
        <v>5.56294786</v>
      </c>
      <c r="E12" s="11">
        <f t="shared" si="5"/>
        <v>5.487390949</v>
      </c>
      <c r="F12" s="11">
        <f t="shared" si="6"/>
        <v>5.370144599</v>
      </c>
      <c r="G12" s="12"/>
      <c r="H12" s="12">
        <f>B12/100*totalgdp!P12</f>
        <v>127.1753923</v>
      </c>
      <c r="I12" s="12">
        <f>C12/100*totalgdp!Q12</f>
        <v>117.5826817</v>
      </c>
      <c r="J12" s="12">
        <f>D12/100*totalgdp!R12</f>
        <v>76.12337852</v>
      </c>
      <c r="K12" s="12">
        <f>E12/100*totalgdp!S12</f>
        <v>70.49815774</v>
      </c>
      <c r="L12" s="12">
        <f>F12/100*totalgdp!T12</f>
        <v>84.71510509</v>
      </c>
      <c r="M12" s="12"/>
      <c r="N12" s="12"/>
      <c r="O12" s="12">
        <f t="shared" ref="O12:S12" si="18">H12/V12*1000000000</f>
        <v>886.1969883</v>
      </c>
      <c r="P12" s="12">
        <f t="shared" si="18"/>
        <v>817.5702598</v>
      </c>
      <c r="Q12" s="12">
        <f t="shared" si="18"/>
        <v>528.2791952</v>
      </c>
      <c r="R12" s="12">
        <f t="shared" si="18"/>
        <v>488.4092249</v>
      </c>
      <c r="S12" s="12">
        <f t="shared" si="18"/>
        <v>586.2838111</v>
      </c>
      <c r="T12" s="12">
        <f t="shared" si="8"/>
        <v>661.3478959</v>
      </c>
      <c r="U12" s="12"/>
      <c r="V12" s="17">
        <v>1.43506911E8</v>
      </c>
      <c r="W12" s="17">
        <v>1.43819666E8</v>
      </c>
      <c r="X12" s="17">
        <v>1.4409687E8</v>
      </c>
      <c r="Y12" s="17">
        <v>1.44342396E8</v>
      </c>
      <c r="Z12" s="17">
        <v>1.44495044E8</v>
      </c>
      <c r="AA12" s="12"/>
      <c r="AB12" s="15" t="s">
        <v>20</v>
      </c>
      <c r="AC12" s="11" t="s">
        <v>92</v>
      </c>
      <c r="AD12" s="11">
        <v>6.90492637</v>
      </c>
      <c r="AE12" s="11">
        <v>7.12494908</v>
      </c>
      <c r="AF12" s="11">
        <v>7.39052728</v>
      </c>
      <c r="AG12" s="11">
        <v>6.715196597377105</v>
      </c>
      <c r="AH12" s="11">
        <v>6.127565202630251</v>
      </c>
      <c r="AI12" s="11"/>
      <c r="AJ12" s="15">
        <v>16007.09</v>
      </c>
      <c r="AK12" s="15">
        <v>15972.28</v>
      </c>
      <c r="AL12" s="15">
        <v>15941.55</v>
      </c>
      <c r="AM12" s="15">
        <v>15914.44</v>
      </c>
      <c r="AN12" s="15">
        <v>15897.63</v>
      </c>
      <c r="AO12" s="12">
        <f t="shared" si="9"/>
        <v>15946.598</v>
      </c>
      <c r="AP12" s="12"/>
    </row>
    <row r="13" ht="12.75" customHeight="1">
      <c r="A13" t="s">
        <v>13</v>
      </c>
      <c r="B13" s="11">
        <f t="shared" si="2"/>
        <v>10.11527248</v>
      </c>
      <c r="C13" s="11">
        <f t="shared" si="3"/>
        <v>9.98701726</v>
      </c>
      <c r="D13" s="11">
        <f t="shared" si="4"/>
        <v>10.43562237</v>
      </c>
      <c r="E13" s="11">
        <f t="shared" si="5"/>
        <v>10.02268636</v>
      </c>
      <c r="F13" s="11">
        <f t="shared" si="6"/>
        <v>10.14095988</v>
      </c>
      <c r="G13" s="12"/>
      <c r="H13" s="12">
        <f>B13/100*totalgdp!P13</f>
        <v>186.3870453</v>
      </c>
      <c r="I13" s="12">
        <f>C13/100*totalgdp!Q13</f>
        <v>179.6934055</v>
      </c>
      <c r="J13" s="12">
        <f>D13/100*totalgdp!R13</f>
        <v>162.7560536</v>
      </c>
      <c r="K13" s="12">
        <f>E13/100*totalgdp!S13</f>
        <v>153.9254103</v>
      </c>
      <c r="L13" s="12">
        <f>F13/100*totalgdp!T13</f>
        <v>167.6341232</v>
      </c>
      <c r="M13" s="12"/>
      <c r="N13" s="12"/>
      <c r="O13" s="12">
        <f t="shared" ref="O13:S13" si="19">H13/V13*1000000000</f>
        <v>5302.261136</v>
      </c>
      <c r="P13" s="12">
        <f t="shared" si="19"/>
        <v>5056.75097</v>
      </c>
      <c r="Q13" s="12">
        <f t="shared" si="19"/>
        <v>4542.133386</v>
      </c>
      <c r="R13" s="12">
        <f t="shared" si="19"/>
        <v>4244.508233</v>
      </c>
      <c r="S13" s="12">
        <f t="shared" si="19"/>
        <v>4566.681491</v>
      </c>
      <c r="T13" s="12">
        <f t="shared" si="8"/>
        <v>4742.467043</v>
      </c>
      <c r="U13" s="12"/>
      <c r="V13" s="17">
        <v>3.515237E7</v>
      </c>
      <c r="W13" s="17">
        <v>3.5535348E7</v>
      </c>
      <c r="X13" s="17">
        <v>3.5832513E7</v>
      </c>
      <c r="Y13" s="17">
        <v>3.6264604E7</v>
      </c>
      <c r="Z13" s="17">
        <v>3.6708083E7</v>
      </c>
      <c r="AA13" s="12"/>
      <c r="AB13" s="15" t="s">
        <v>19</v>
      </c>
      <c r="AC13" s="11" t="s">
        <v>93</v>
      </c>
      <c r="AD13" s="11">
        <v>5.53627319</v>
      </c>
      <c r="AE13" s="11">
        <v>5.69777394</v>
      </c>
      <c r="AF13" s="11">
        <v>5.56294786</v>
      </c>
      <c r="AG13" s="11">
        <v>5.487390949347908</v>
      </c>
      <c r="AH13" s="11">
        <v>5.3701445994347665</v>
      </c>
      <c r="AI13" s="11"/>
      <c r="AJ13" s="15">
        <v>52418.32</v>
      </c>
      <c r="AK13" s="15">
        <v>51853.38</v>
      </c>
      <c r="AL13" s="15">
        <v>51423.35</v>
      </c>
      <c r="AM13" s="15">
        <v>50810.65</v>
      </c>
      <c r="AN13" s="15">
        <v>50196.79</v>
      </c>
      <c r="AO13" s="12">
        <f t="shared" si="9"/>
        <v>51340.498</v>
      </c>
      <c r="AP13" s="12"/>
    </row>
    <row r="14" ht="12.75" customHeight="1">
      <c r="A14" s="2" t="s">
        <v>20</v>
      </c>
      <c r="B14" s="11">
        <f t="shared" si="2"/>
        <v>6.90492637</v>
      </c>
      <c r="C14" s="11">
        <f t="shared" si="3"/>
        <v>7.12494908</v>
      </c>
      <c r="D14" s="11">
        <f t="shared" si="4"/>
        <v>7.39052728</v>
      </c>
      <c r="E14" s="11">
        <f t="shared" si="5"/>
        <v>6.715196597</v>
      </c>
      <c r="F14" s="11">
        <f t="shared" si="6"/>
        <v>6.127565203</v>
      </c>
      <c r="G14" s="12"/>
      <c r="H14" s="12">
        <f>B14/100*totalgdp!P14</f>
        <v>90.15071869</v>
      </c>
      <c r="I14" s="12">
        <f>C14/100*totalgdp!Q14</f>
        <v>100.5565439</v>
      </c>
      <c r="J14" s="12">
        <f>D14/100*totalgdp!R14</f>
        <v>102.193255</v>
      </c>
      <c r="K14" s="12">
        <f>E14/100*totalgdp!S14</f>
        <v>95.00660146</v>
      </c>
      <c r="L14" s="12">
        <f>F14/100*totalgdp!T14</f>
        <v>93.79770434</v>
      </c>
      <c r="M14" s="12"/>
      <c r="N14" s="12"/>
      <c r="O14" s="12">
        <f t="shared" ref="O14:S14" si="20">H14/V14*1000000000</f>
        <v>1787.679906</v>
      </c>
      <c r="P14" s="12">
        <f t="shared" si="20"/>
        <v>1981.540181</v>
      </c>
      <c r="Q14" s="12">
        <f t="shared" si="20"/>
        <v>2003.202219</v>
      </c>
      <c r="R14" s="12">
        <f t="shared" si="20"/>
        <v>1853.942643</v>
      </c>
      <c r="S14" s="12">
        <f t="shared" si="20"/>
        <v>1822.510745</v>
      </c>
      <c r="T14" s="12">
        <f t="shared" si="8"/>
        <v>1889.775139</v>
      </c>
      <c r="U14" s="12"/>
      <c r="V14" s="17">
        <v>5.0428893E7</v>
      </c>
      <c r="W14" s="17">
        <v>5.0746659E7</v>
      </c>
      <c r="X14" s="17">
        <v>5.1014947E7</v>
      </c>
      <c r="Y14" s="17">
        <v>5.1245707E7</v>
      </c>
      <c r="Z14" s="17">
        <v>5.1466201E7</v>
      </c>
      <c r="AA14" s="12"/>
      <c r="AB14" s="11" t="s">
        <v>6</v>
      </c>
      <c r="AC14" s="11" t="s">
        <v>94</v>
      </c>
      <c r="AD14" s="11">
        <v>4.39034569</v>
      </c>
      <c r="AE14" s="11">
        <v>5.09850361</v>
      </c>
      <c r="AF14" s="11">
        <v>5.83317193</v>
      </c>
      <c r="AG14" s="11">
        <v>2.965974712500042</v>
      </c>
      <c r="AH14" s="11">
        <v>3.8137956837500155</v>
      </c>
      <c r="AI14" s="11"/>
      <c r="AJ14" s="15">
        <v>25890.02</v>
      </c>
      <c r="AK14" s="15">
        <v>25727.9</v>
      </c>
      <c r="AL14" s="15">
        <v>25592.6</v>
      </c>
      <c r="AM14" s="15">
        <v>25477.35</v>
      </c>
      <c r="AN14" s="15">
        <v>25368.2</v>
      </c>
      <c r="AO14" s="12">
        <f t="shared" si="9"/>
        <v>25611.214</v>
      </c>
      <c r="AP14" s="12"/>
    </row>
    <row r="15" ht="12.75" customHeight="1">
      <c r="A15" t="s">
        <v>15</v>
      </c>
      <c r="B15" s="11">
        <f t="shared" si="2"/>
        <v>8.80584355</v>
      </c>
      <c r="C15" s="11">
        <f t="shared" si="3"/>
        <v>9.07924999</v>
      </c>
      <c r="D15" s="11">
        <f t="shared" si="4"/>
        <v>9.44533327</v>
      </c>
      <c r="E15" s="11">
        <f t="shared" si="5"/>
        <v>8.2490348</v>
      </c>
      <c r="F15" s="11">
        <f t="shared" si="6"/>
        <v>8.573313002</v>
      </c>
      <c r="G15" s="12"/>
      <c r="H15" s="12">
        <f>B15/100*totalgdp!P15</f>
        <v>138.5775599</v>
      </c>
      <c r="I15" s="12">
        <f>C15/100*totalgdp!Q15</f>
        <v>133.0073807</v>
      </c>
      <c r="J15" s="12">
        <f>D15/100*totalgdp!R15</f>
        <v>127.4203794</v>
      </c>
      <c r="K15" s="12">
        <f>E15/100*totalgdp!S15</f>
        <v>99.65164</v>
      </c>
      <c r="L15" s="12">
        <f>F15/100*totalgdp!T15</f>
        <v>113.4609389</v>
      </c>
      <c r="M15" s="12"/>
      <c r="N15" s="12"/>
      <c r="O15" s="12">
        <f t="shared" ref="O15:S15" si="21">H15/V15*1000000000</f>
        <v>5987.131801</v>
      </c>
      <c r="P15" s="12">
        <f t="shared" si="21"/>
        <v>5658.892092</v>
      </c>
      <c r="Q15" s="12">
        <f t="shared" si="21"/>
        <v>5342.397944</v>
      </c>
      <c r="R15" s="12">
        <f t="shared" si="21"/>
        <v>4115.997941</v>
      </c>
      <c r="S15" s="12">
        <f t="shared" si="21"/>
        <v>4612.43335</v>
      </c>
      <c r="T15" s="12">
        <f t="shared" si="8"/>
        <v>5143.370626</v>
      </c>
      <c r="U15" s="12"/>
      <c r="V15" s="17">
        <v>2.3145901E7</v>
      </c>
      <c r="W15" s="17">
        <v>2.3504138E7</v>
      </c>
      <c r="X15" s="17">
        <v>2.3850784E7</v>
      </c>
      <c r="Y15" s="17">
        <v>2.4210809E7</v>
      </c>
      <c r="Z15" s="17">
        <v>2.4598933E7</v>
      </c>
      <c r="AA15" s="12"/>
      <c r="AB15" s="11" t="s">
        <v>1</v>
      </c>
      <c r="AC15" s="11" t="s">
        <v>43</v>
      </c>
      <c r="AD15" s="11">
        <v>16.3229202</v>
      </c>
      <c r="AE15" s="11">
        <v>16.51620713</v>
      </c>
      <c r="AF15" s="11">
        <v>16.83613019</v>
      </c>
      <c r="AG15" s="11">
        <v>16.01595233350139</v>
      </c>
      <c r="AH15" s="11">
        <v>15.964552127899793</v>
      </c>
      <c r="AI15" s="11"/>
      <c r="AJ15" s="20">
        <v>67990.29</v>
      </c>
      <c r="AK15" s="20">
        <v>66954.02</v>
      </c>
      <c r="AL15" s="20">
        <v>65980.91</v>
      </c>
      <c r="AM15" s="20">
        <v>64999.75</v>
      </c>
      <c r="AN15" s="20">
        <v>63974.18</v>
      </c>
      <c r="AO15" s="12">
        <f t="shared" si="9"/>
        <v>65979.83</v>
      </c>
      <c r="AP15" s="12"/>
    </row>
    <row r="16" ht="12.75" customHeight="1"/>
    <row r="17" ht="12.75" customHeight="1">
      <c r="V17" s="43" t="s">
        <v>95</v>
      </c>
      <c r="W17" s="44"/>
      <c r="X17" s="44"/>
      <c r="Y17" s="44"/>
      <c r="Z17" s="44"/>
      <c r="AA17" s="45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</row>
    <row r="18" ht="12.75" customHeight="1">
      <c r="V18" s="6"/>
      <c r="W18" s="6"/>
      <c r="X18" s="6"/>
      <c r="Y18" s="6"/>
      <c r="Z18" s="6"/>
    </row>
    <row r="19" ht="12.75" customHeight="1">
      <c r="O19" s="13"/>
      <c r="P19" s="13"/>
      <c r="Q19" s="13"/>
      <c r="R19" s="13"/>
      <c r="S19" s="13"/>
      <c r="T19" s="13"/>
    </row>
    <row r="20" ht="12.75" customHeight="1">
      <c r="O20" s="13"/>
      <c r="P20" s="13"/>
      <c r="Q20" s="13"/>
      <c r="R20" s="13"/>
      <c r="S20" s="13"/>
      <c r="T20" s="13"/>
    </row>
    <row r="21" ht="12.75" customHeight="1">
      <c r="O21" s="13"/>
      <c r="P21" s="13"/>
      <c r="Q21" s="13"/>
      <c r="R21" s="13"/>
      <c r="S21" s="13"/>
      <c r="T21" s="13"/>
    </row>
    <row r="22" ht="12.75" customHeight="1">
      <c r="O22" s="13"/>
      <c r="P22" s="13"/>
      <c r="Q22" s="13"/>
      <c r="R22" s="13"/>
      <c r="S22" s="13"/>
      <c r="T22" s="13"/>
    </row>
    <row r="23" ht="12.75" customHeight="1">
      <c r="O23" s="13"/>
      <c r="P23" s="13"/>
      <c r="Q23" s="13"/>
      <c r="R23" s="13"/>
      <c r="S23" s="13"/>
      <c r="T23" s="13"/>
    </row>
    <row r="24" ht="12.75" customHeight="1">
      <c r="O24" s="13"/>
      <c r="P24" s="13"/>
      <c r="Q24" s="13"/>
      <c r="R24" s="13"/>
      <c r="S24" s="13"/>
      <c r="T24" s="13"/>
    </row>
    <row r="25" ht="12.75" customHeight="1">
      <c r="O25" s="13"/>
      <c r="P25" s="13"/>
      <c r="Q25" s="13"/>
      <c r="R25" s="13"/>
      <c r="S25" s="13"/>
      <c r="T25" s="13"/>
    </row>
    <row r="26" ht="12.75" customHeight="1">
      <c r="O26" s="13"/>
      <c r="P26" s="13"/>
      <c r="Q26" s="13"/>
      <c r="R26" s="13"/>
      <c r="S26" s="13"/>
      <c r="T26" s="13"/>
    </row>
    <row r="27" ht="12.75" customHeight="1">
      <c r="O27" s="13"/>
      <c r="P27" s="13"/>
      <c r="Q27" s="13"/>
      <c r="R27" s="13"/>
      <c r="S27" s="13"/>
      <c r="T27" s="13"/>
    </row>
    <row r="28" ht="12.75" customHeight="1">
      <c r="O28" s="13"/>
      <c r="P28" s="13"/>
      <c r="Q28" s="13"/>
      <c r="R28" s="13"/>
      <c r="S28" s="13"/>
      <c r="T28" s="13"/>
    </row>
    <row r="29" ht="12.75" customHeight="1">
      <c r="O29" s="13"/>
      <c r="P29" s="13"/>
      <c r="Q29" s="13"/>
      <c r="R29" s="13"/>
      <c r="S29" s="13"/>
      <c r="T29" s="13"/>
    </row>
    <row r="30" ht="12.75" customHeight="1">
      <c r="O30" s="13"/>
      <c r="P30" s="13"/>
      <c r="Q30" s="13"/>
      <c r="R30" s="13"/>
      <c r="S30" s="13"/>
      <c r="T30" s="13"/>
    </row>
    <row r="31" ht="12.75" customHeight="1">
      <c r="O31" s="13"/>
      <c r="P31" s="13"/>
      <c r="Q31" s="13"/>
      <c r="R31" s="13"/>
      <c r="S31" s="13"/>
      <c r="T31" s="13"/>
    </row>
    <row r="32" ht="12.75" customHeight="1">
      <c r="O32" s="13"/>
      <c r="P32" s="13"/>
      <c r="Q32" s="13"/>
      <c r="R32" s="13"/>
      <c r="S32" s="13"/>
      <c r="T32" s="13"/>
    </row>
    <row r="33" ht="12.75" customHeight="1">
      <c r="O33" s="13"/>
    </row>
    <row r="34" ht="12.75" customHeight="1">
      <c r="O34" s="13"/>
    </row>
    <row r="35" ht="12.75" customHeight="1">
      <c r="O35" s="13"/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V17:AA17"/>
  </mergeCells>
  <printOptions/>
  <pageMargins bottom="0.75" footer="0.0" header="0.0" left="0.7" right="0.7" top="0.75"/>
  <pageSetup orientation="landscape"/>
  <drawing r:id="rId1"/>
</worksheet>
</file>