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diayu/Dropbox (MIT)/Freshman/15.053/"/>
    </mc:Choice>
  </mc:AlternateContent>
  <xr:revisionPtr revIDLastSave="0" documentId="13_ncr:1_{4C0A626C-E9A8-4C4C-97E3-28F7C34914ED}" xr6:coauthVersionLast="36" xr6:coauthVersionMax="36" xr10:uidLastSave="{00000000-0000-0000-0000-000000000000}"/>
  <bookViews>
    <workbookView xWindow="760" yWindow="460" windowWidth="28040" windowHeight="15820" activeTab="5" xr2:uid="{764880B5-5124-3D4A-8C45-27331C64164C}"/>
  </bookViews>
  <sheets>
    <sheet name="1a)" sheetId="1" r:id="rId1"/>
    <sheet name="1d)" sheetId="3" r:id="rId2"/>
    <sheet name="2b,c)" sheetId="2" r:id="rId3"/>
    <sheet name="3b)" sheetId="5" r:id="rId4"/>
    <sheet name="3c)" sheetId="6" r:id="rId5"/>
    <sheet name="4e)" sheetId="7" r:id="rId6"/>
  </sheets>
  <definedNames>
    <definedName name="solver_adj" localSheetId="0" hidden="1">'1a)'!$B$17:$E$17</definedName>
    <definedName name="solver_adj" localSheetId="1" hidden="1">'1d)'!$C$17:$F$17</definedName>
    <definedName name="solver_adj" localSheetId="2" hidden="1">'2b,c)'!$H$20:$H$27</definedName>
    <definedName name="solver_adj" localSheetId="3" hidden="1">'3b)'!$H$3:$H$11</definedName>
    <definedName name="solver_adj" localSheetId="4" hidden="1">'3c)'!$H$3:$H$11</definedName>
    <definedName name="solver_adj" localSheetId="5" hidden="1">'4e)'!$F$3:$F$4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0" hidden="1">'1a)'!$B$17</definedName>
    <definedName name="solver_lhs1" localSheetId="1" hidden="1">'1d)'!$C$17</definedName>
    <definedName name="solver_lhs1" localSheetId="2" hidden="1">'2b,c)'!$F$28</definedName>
    <definedName name="solver_lhs1" localSheetId="3" hidden="1">'3b)'!$C$13</definedName>
    <definedName name="solver_lhs1" localSheetId="4" hidden="1">'3c)'!$C$13</definedName>
    <definedName name="solver_lhs1" localSheetId="5" hidden="1">'4e)'!$E$6</definedName>
    <definedName name="solver_lhs10" localSheetId="3" hidden="1">'3b)'!$H$29</definedName>
    <definedName name="solver_lhs10" localSheetId="4" hidden="1">'3c)'!$H$26</definedName>
    <definedName name="solver_lhs11" localSheetId="4" hidden="1">'3c)'!$H$27</definedName>
    <definedName name="solver_lhs12" localSheetId="4" hidden="1">'3c)'!$H$28</definedName>
    <definedName name="solver_lhs13" localSheetId="4" hidden="1">'3c)'!$H$29</definedName>
    <definedName name="solver_lhs2" localSheetId="0" hidden="1">'1a)'!$B$17:$E$17</definedName>
    <definedName name="solver_lhs2" localSheetId="1" hidden="1">'1d)'!$D$17</definedName>
    <definedName name="solver_lhs2" localSheetId="2" hidden="1">'2b,c)'!$H$20:$H$27</definedName>
    <definedName name="solver_lhs2" localSheetId="3" hidden="1">'3b)'!$C$14</definedName>
    <definedName name="solver_lhs2" localSheetId="4" hidden="1">'3c)'!$C$14</definedName>
    <definedName name="solver_lhs2" localSheetId="5" hidden="1">'4e)'!$E$7</definedName>
    <definedName name="solver_lhs3" localSheetId="0" hidden="1">'1a)'!$C$17</definedName>
    <definedName name="solver_lhs3" localSheetId="1" hidden="1">'1d)'!$E$17</definedName>
    <definedName name="solver_lhs3" localSheetId="2" hidden="1">'2b,c)'!$H$20:$H$27</definedName>
    <definedName name="solver_lhs3" localSheetId="3" hidden="1">'3b)'!$C$15</definedName>
    <definedName name="solver_lhs3" localSheetId="4" hidden="1">'3c)'!$C$15</definedName>
    <definedName name="solver_lhs3" localSheetId="5" hidden="1">'4e)'!$F$3</definedName>
    <definedName name="solver_lhs4" localSheetId="0" hidden="1">'1a)'!$D$17</definedName>
    <definedName name="solver_lhs4" localSheetId="1" hidden="1">'1d)'!$F$17</definedName>
    <definedName name="solver_lhs4" localSheetId="3" hidden="1">'3b)'!$H$12</definedName>
    <definedName name="solver_lhs4" localSheetId="4" hidden="1">'3c)'!$E$13</definedName>
    <definedName name="solver_lhs4" localSheetId="5" hidden="1">'4e)'!$F$3:$F$4</definedName>
    <definedName name="solver_lhs5" localSheetId="0" hidden="1">'1a)'!$E$17</definedName>
    <definedName name="solver_lhs5" localSheetId="1" hidden="1">'1d)'!$G$17</definedName>
    <definedName name="solver_lhs5" localSheetId="3" hidden="1">'3b)'!$H$24</definedName>
    <definedName name="solver_lhs5" localSheetId="4" hidden="1">'3c)'!$E$14</definedName>
    <definedName name="solver_lhs5" localSheetId="5" hidden="1">'4e)'!$F$4</definedName>
    <definedName name="solver_lhs6" localSheetId="0" hidden="1">'1a)'!$F$17</definedName>
    <definedName name="solver_lhs6" localSheetId="3" hidden="1">'3b)'!$H$25</definedName>
    <definedName name="solver_lhs6" localSheetId="4" hidden="1">'3c)'!$E$15</definedName>
    <definedName name="solver_lhs7" localSheetId="3" hidden="1">'3b)'!$H$26</definedName>
    <definedName name="solver_lhs7" localSheetId="4" hidden="1">'3c)'!$H$12</definedName>
    <definedName name="solver_lhs8" localSheetId="3" hidden="1">'3b)'!$H$27</definedName>
    <definedName name="solver_lhs8" localSheetId="4" hidden="1">'3c)'!$H$24</definedName>
    <definedName name="solver_lhs9" localSheetId="3" hidden="1">'3b)'!$H$28</definedName>
    <definedName name="solver_lhs9" localSheetId="4" hidden="1">'3c)'!$H$25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lin" localSheetId="4" hidden="1">1</definedName>
    <definedName name="solver_lin" localSheetId="5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0" hidden="1">6</definedName>
    <definedName name="solver_num" localSheetId="1" hidden="1">5</definedName>
    <definedName name="solver_num" localSheetId="2" hidden="1">3</definedName>
    <definedName name="solver_num" localSheetId="3" hidden="1">10</definedName>
    <definedName name="solver_num" localSheetId="4" hidden="1">13</definedName>
    <definedName name="solver_num" localSheetId="5" hidden="1">5</definedName>
    <definedName name="solver_opt" localSheetId="0" hidden="1">'1a)'!$G$17</definedName>
    <definedName name="solver_opt" localSheetId="1" hidden="1">'1d)'!$H$17</definedName>
    <definedName name="solver_opt" localSheetId="2" hidden="1">'2b,c)'!$H$28</definedName>
    <definedName name="solver_opt" localSheetId="3" hidden="1">'3b)'!$H$13</definedName>
    <definedName name="solver_opt" localSheetId="4" hidden="1">'3c)'!$H$13</definedName>
    <definedName name="solver_opt" localSheetId="5" hidden="1">'4e)'!$E$9</definedName>
    <definedName name="solver_pre" localSheetId="0" hidden="1">0.000001</definedName>
    <definedName name="solver_pre" localSheetId="1" hidden="1">0.000001</definedName>
    <definedName name="solver_pre" localSheetId="2" hidden="1">0.0001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el1" localSheetId="0" hidden="1">1</definedName>
    <definedName name="solver_rel1" localSheetId="1" hidden="1">1</definedName>
    <definedName name="solver_rel1" localSheetId="2" hidden="1">3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0" localSheetId="3" hidden="1">1</definedName>
    <definedName name="solver_rel10" localSheetId="4" hidden="1">3</definedName>
    <definedName name="solver_rel11" localSheetId="4" hidden="1">1</definedName>
    <definedName name="solver_rel12" localSheetId="4" hidden="1">1</definedName>
    <definedName name="solver_rel13" localSheetId="4" hidden="1">1</definedName>
    <definedName name="solver_rel2" localSheetId="0" hidden="1">3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el2" localSheetId="4" hidden="1">1</definedName>
    <definedName name="solver_rel2" localSheetId="5" hidden="1">1</definedName>
    <definedName name="solver_rel3" localSheetId="0" hidden="1">1</definedName>
    <definedName name="solver_rel3" localSheetId="1" hidden="1">1</definedName>
    <definedName name="solver_rel3" localSheetId="2" hidden="1">3</definedName>
    <definedName name="solver_rel3" localSheetId="3" hidden="1">1</definedName>
    <definedName name="solver_rel3" localSheetId="4" hidden="1">1</definedName>
    <definedName name="solver_rel3" localSheetId="5" hidden="1">3</definedName>
    <definedName name="solver_rel4" localSheetId="0" hidden="1">1</definedName>
    <definedName name="solver_rel4" localSheetId="1" hidden="1">1</definedName>
    <definedName name="solver_rel4" localSheetId="3" hidden="1">1</definedName>
    <definedName name="solver_rel4" localSheetId="4" hidden="1">1</definedName>
    <definedName name="solver_rel4" localSheetId="5" hidden="1">4</definedName>
    <definedName name="solver_rel5" localSheetId="0" hidden="1">1</definedName>
    <definedName name="solver_rel5" localSheetId="1" hidden="1">1</definedName>
    <definedName name="solver_rel5" localSheetId="3" hidden="1">3</definedName>
    <definedName name="solver_rel5" localSheetId="4" hidden="1">1</definedName>
    <definedName name="solver_rel5" localSheetId="5" hidden="1">1</definedName>
    <definedName name="solver_rel6" localSheetId="0" hidden="1">1</definedName>
    <definedName name="solver_rel6" localSheetId="3" hidden="1">3</definedName>
    <definedName name="solver_rel6" localSheetId="4" hidden="1">1</definedName>
    <definedName name="solver_rel7" localSheetId="3" hidden="1">3</definedName>
    <definedName name="solver_rel7" localSheetId="4" hidden="1">1</definedName>
    <definedName name="solver_rel8" localSheetId="3" hidden="1">1</definedName>
    <definedName name="solver_rel8" localSheetId="4" hidden="1">3</definedName>
    <definedName name="solver_rel9" localSheetId="3" hidden="1">1</definedName>
    <definedName name="solver_rel9" localSheetId="4" hidden="1">3</definedName>
    <definedName name="solver_rhs1" localSheetId="0" hidden="1">2</definedName>
    <definedName name="solver_rhs1" localSheetId="1" hidden="1">2</definedName>
    <definedName name="solver_rhs1" localSheetId="2" hidden="1">10000</definedName>
    <definedName name="solver_rhs1" localSheetId="3" hidden="1">5000</definedName>
    <definedName name="solver_rhs1" localSheetId="4" hidden="1">5000</definedName>
    <definedName name="solver_rhs1" localSheetId="5" hidden="1">4000</definedName>
    <definedName name="solver_rhs10" localSheetId="3" hidden="1">'3b)'!$J$29</definedName>
    <definedName name="solver_rhs10" localSheetId="4" hidden="1">'3c)'!$J$26</definedName>
    <definedName name="solver_rhs11" localSheetId="4" hidden="1">'3c)'!$J$27</definedName>
    <definedName name="solver_rhs12" localSheetId="4" hidden="1">'3c)'!$J$28</definedName>
    <definedName name="solver_rhs13" localSheetId="4" hidden="1">'3c)'!$J$29</definedName>
    <definedName name="solver_rhs2" localSheetId="0" hidden="1">0</definedName>
    <definedName name="solver_rhs2" localSheetId="1" hidden="1">3</definedName>
    <definedName name="solver_rhs2" localSheetId="2" hidden="1">75</definedName>
    <definedName name="solver_rhs2" localSheetId="3" hidden="1">5000</definedName>
    <definedName name="solver_rhs2" localSheetId="4" hidden="1">5000</definedName>
    <definedName name="solver_rhs2" localSheetId="5" hidden="1">1</definedName>
    <definedName name="solver_rhs3" localSheetId="0" hidden="1">3</definedName>
    <definedName name="solver_rhs3" localSheetId="1" hidden="1">1</definedName>
    <definedName name="solver_rhs3" localSheetId="2" hidden="1">0</definedName>
    <definedName name="solver_rhs3" localSheetId="3" hidden="1">5000</definedName>
    <definedName name="solver_rhs3" localSheetId="4" hidden="1">5000</definedName>
    <definedName name="solver_rhs3" localSheetId="5" hidden="1">9000</definedName>
    <definedName name="solver_rhs4" localSheetId="0" hidden="1">1</definedName>
    <definedName name="solver_rhs4" localSheetId="1" hidden="1">4</definedName>
    <definedName name="solver_rhs4" localSheetId="3" hidden="1">14000</definedName>
    <definedName name="solver_rhs4" localSheetId="4" hidden="1">3000</definedName>
    <definedName name="solver_rhs4" localSheetId="5" hidden="1">integer</definedName>
    <definedName name="solver_rhs5" localSheetId="0" hidden="1">4</definedName>
    <definedName name="solver_rhs5" localSheetId="1" hidden="1">'1d)'!$B$17</definedName>
    <definedName name="solver_rhs5" localSheetId="3" hidden="1">'3b)'!$J$24</definedName>
    <definedName name="solver_rhs5" localSheetId="4" hidden="1">2000</definedName>
    <definedName name="solver_rhs5" localSheetId="5" hidden="1">20000</definedName>
    <definedName name="solver_rhs6" localSheetId="0" hidden="1">'1a)'!$A$17</definedName>
    <definedName name="solver_rhs6" localSheetId="3" hidden="1">'3b)'!$J$25</definedName>
    <definedName name="solver_rhs6" localSheetId="4" hidden="1">1000</definedName>
    <definedName name="solver_rhs7" localSheetId="3" hidden="1">'3b)'!$J$26</definedName>
    <definedName name="solver_rhs7" localSheetId="4" hidden="1">14000</definedName>
    <definedName name="solver_rhs8" localSheetId="3" hidden="1">'3b)'!$J$27</definedName>
    <definedName name="solver_rhs8" localSheetId="4" hidden="1">'3c)'!$J$24</definedName>
    <definedName name="solver_rhs9" localSheetId="3" hidden="1">'3b)'!$J$28</definedName>
    <definedName name="solver_rhs9" localSheetId="4" hidden="1">'3c)'!$J$25</definedName>
    <definedName name="solver_rlx" localSheetId="0" hidden="1">2</definedName>
    <definedName name="solver_rlx" localSheetId="1" hidden="1">2</definedName>
    <definedName name="solver_rlx" localSheetId="2" hidden="1">1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0" hidden="1">1</definedName>
    <definedName name="solver_scl" localSheetId="1" hidden="1">1</definedName>
    <definedName name="solver_scl" localSheetId="2" hidden="1">2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0" hidden="1">2</definedName>
    <definedName name="solver_ver" localSheetId="1" hidden="1">2</definedName>
    <definedName name="solver_ver" localSheetId="2" hidden="1">2</definedName>
    <definedName name="solver_ver" localSheetId="3" hidden="1">2</definedName>
    <definedName name="solver_ver" localSheetId="4" hidden="1">2</definedName>
    <definedName name="solver_ver" localSheetId="5" hidden="1">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7" l="1"/>
  <c r="E9" i="7"/>
  <c r="E7" i="7"/>
  <c r="E4" i="7"/>
  <c r="E3" i="7"/>
  <c r="D4" i="7"/>
  <c r="D3" i="7"/>
  <c r="E15" i="6"/>
  <c r="E14" i="6"/>
  <c r="E13" i="6"/>
  <c r="J29" i="6"/>
  <c r="H29" i="6"/>
  <c r="J28" i="6"/>
  <c r="H28" i="6"/>
  <c r="J27" i="6"/>
  <c r="H27" i="6"/>
  <c r="J26" i="6"/>
  <c r="H26" i="6"/>
  <c r="J25" i="6"/>
  <c r="H25" i="6"/>
  <c r="J24" i="6"/>
  <c r="H24" i="6"/>
  <c r="C15" i="6"/>
  <c r="C14" i="6"/>
  <c r="H13" i="6"/>
  <c r="C13" i="6"/>
  <c r="H12" i="6"/>
  <c r="J29" i="5"/>
  <c r="H29" i="5"/>
  <c r="J28" i="5"/>
  <c r="H28" i="5"/>
  <c r="J27" i="5"/>
  <c r="H27" i="5"/>
  <c r="J26" i="5"/>
  <c r="H26" i="5"/>
  <c r="J25" i="5"/>
  <c r="H25" i="5"/>
  <c r="J24" i="5"/>
  <c r="H24" i="5"/>
  <c r="C15" i="5"/>
  <c r="C14" i="5"/>
  <c r="H13" i="5"/>
  <c r="C13" i="5"/>
  <c r="H12" i="5"/>
  <c r="F28" i="2"/>
  <c r="G27" i="2"/>
  <c r="G26" i="2"/>
  <c r="G25" i="2"/>
  <c r="G24" i="2"/>
  <c r="G23" i="2"/>
  <c r="G22" i="2"/>
  <c r="G21" i="2"/>
  <c r="G20" i="2"/>
  <c r="H8" i="3"/>
  <c r="H9" i="3"/>
  <c r="H10" i="3"/>
  <c r="H11" i="3"/>
  <c r="H12" i="3"/>
  <c r="H13" i="3"/>
  <c r="H14" i="3"/>
  <c r="H15" i="3"/>
  <c r="H16" i="3"/>
  <c r="H17" i="3"/>
  <c r="H7" i="3"/>
  <c r="G8" i="3"/>
  <c r="G9" i="3"/>
  <c r="G10" i="3"/>
  <c r="G11" i="3"/>
  <c r="G12" i="3"/>
  <c r="G13" i="3"/>
  <c r="G14" i="3"/>
  <c r="G15" i="3"/>
  <c r="G16" i="3"/>
  <c r="G17" i="3"/>
  <c r="G7" i="3"/>
  <c r="F11" i="2"/>
  <c r="G4" i="2"/>
  <c r="G5" i="2"/>
  <c r="G6" i="2"/>
  <c r="G7" i="2"/>
  <c r="G8" i="2"/>
  <c r="G9" i="2"/>
  <c r="G10" i="2"/>
  <c r="G3" i="2"/>
  <c r="G9" i="1"/>
  <c r="F8" i="1"/>
  <c r="G8" i="1"/>
  <c r="G10" i="1"/>
  <c r="G11" i="1"/>
  <c r="G12" i="1"/>
  <c r="G13" i="1"/>
  <c r="G14" i="1"/>
  <c r="G15" i="1"/>
  <c r="G16" i="1"/>
  <c r="G17" i="1"/>
  <c r="G7" i="1"/>
  <c r="F9" i="1"/>
  <c r="F10" i="1"/>
  <c r="F11" i="1"/>
  <c r="F12" i="1"/>
  <c r="F13" i="1"/>
  <c r="F14" i="1"/>
  <c r="F15" i="1"/>
  <c r="F16" i="1"/>
  <c r="F17" i="1"/>
  <c r="F7" i="1"/>
  <c r="H28" i="2" l="1"/>
  <c r="H11" i="2"/>
</calcChain>
</file>

<file path=xl/sharedStrings.xml><?xml version="1.0" encoding="utf-8"?>
<sst xmlns="http://schemas.openxmlformats.org/spreadsheetml/2006/main" count="215" uniqueCount="110">
  <si>
    <t>b</t>
  </si>
  <si>
    <t>Decision Variables</t>
  </si>
  <si>
    <t>x1</t>
  </si>
  <si>
    <t>x2</t>
  </si>
  <si>
    <t>x3</t>
  </si>
  <si>
    <t>x4</t>
  </si>
  <si>
    <t>Objective Function:</t>
  </si>
  <si>
    <t>5x1+3x2+2x3+x4</t>
  </si>
  <si>
    <t>Constraints:</t>
  </si>
  <si>
    <t>all vars positive</t>
  </si>
  <si>
    <t>x1&lt;=2</t>
  </si>
  <si>
    <t>x2&lt;=3</t>
  </si>
  <si>
    <t>x3&lt;=1</t>
  </si>
  <si>
    <t>x4&lt;=4</t>
  </si>
  <si>
    <t>max.</t>
  </si>
  <si>
    <t>x1+x2+x3+x4&lt;=b</t>
  </si>
  <si>
    <t>x1+x2+x3+x4:</t>
  </si>
  <si>
    <t>max val:</t>
  </si>
  <si>
    <t>multiplied by:</t>
  </si>
  <si>
    <t>Stock</t>
  </si>
  <si>
    <t>Price Purchased</t>
  </si>
  <si>
    <t>Current Price</t>
  </si>
  <si>
    <t>Next Year Price</t>
  </si>
  <si>
    <t>Y</t>
  </si>
  <si>
    <t>G</t>
  </si>
  <si>
    <t>M</t>
  </si>
  <si>
    <t>B</t>
  </si>
  <si>
    <t>J</t>
  </si>
  <si>
    <t>C</t>
  </si>
  <si>
    <t>I</t>
  </si>
  <si>
    <t>P</t>
  </si>
  <si>
    <t>Net Earning</t>
  </si>
  <si>
    <t>all variables &gt;= 0, &lt;= 150</t>
  </si>
  <si>
    <t>total net earnings &gt;= 10,00</t>
  </si>
  <si>
    <t>Shares left (=150-shares sold)</t>
  </si>
  <si>
    <t>Net Earning:</t>
  </si>
  <si>
    <t>6x1+4x2+15x3+5x4</t>
  </si>
  <si>
    <t>3x1+x2+5x3+2x4</t>
  </si>
  <si>
    <t>3x1+x2+5x3+2x4&lt;=b</t>
  </si>
  <si>
    <t xml:space="preserve">                                               </t>
  </si>
  <si>
    <t>Shares Sold (Decision variables)</t>
  </si>
  <si>
    <t>*******PART C (ADJUSTED PART B)************</t>
  </si>
  <si>
    <t>all variables &gt;= 0, &lt;= 75</t>
  </si>
  <si>
    <t>Max Est. Value: $</t>
  </si>
  <si>
    <t>Crude Oil Type</t>
  </si>
  <si>
    <t>SC1</t>
  </si>
  <si>
    <t>SC2</t>
  </si>
  <si>
    <t>SC3</t>
  </si>
  <si>
    <t>RC1</t>
  </si>
  <si>
    <t>RC2</t>
  </si>
  <si>
    <t>RC3</t>
  </si>
  <si>
    <t>DC1</t>
  </si>
  <si>
    <t>DC2</t>
  </si>
  <si>
    <t>DC3</t>
  </si>
  <si>
    <t>Coefficients</t>
  </si>
  <si>
    <t xml:space="preserve">constraints: </t>
  </si>
  <si>
    <t xml:space="preserve">obj func: </t>
  </si>
  <si>
    <t>max z= 25SC1+35SC2+45SC3+15RC1+25RC2+35RC3+5DC1+15DC2+25DC3</t>
  </si>
  <si>
    <t>SC1+RC1+DC1&lt;=5,000</t>
  </si>
  <si>
    <t>SC2+RC2+DC2&lt;=5000</t>
  </si>
  <si>
    <t>SC3+RC3+DC3&lt;=5000</t>
  </si>
  <si>
    <t>SC1+SC2+SC3+RC1+RC2+RC3+DC1+DC2+DC3&lt;=14000</t>
  </si>
  <si>
    <t>12SC1+6SC2+8SC3&gt;=10(SC1+SC2+SC3)</t>
  </si>
  <si>
    <t>12RC1+6RC2+8RC3&gt;=8(RC1+RC2+RC3)</t>
  </si>
  <si>
    <t>12DC1+6DC2+8DC3&gt;=6(DC1+DC2+DC3)</t>
  </si>
  <si>
    <t>0.5SC1+2SC2+3SC3&lt;=SC1+SC2+SC3</t>
  </si>
  <si>
    <t>0.5DC1+2DC2+3DC3&lt;=DC1+DC2+DC3</t>
  </si>
  <si>
    <t>0.5RC1+2RC2+3RC3&lt;=2(RC1+RC2+RC3)</t>
  </si>
  <si>
    <t>Octane Rating</t>
  </si>
  <si>
    <t>Iron Content</t>
  </si>
  <si>
    <t>Number Bought</t>
  </si>
  <si>
    <t>total C1 bought:</t>
  </si>
  <si>
    <t>total C2 bought:</t>
  </si>
  <si>
    <t>total c3 bought:</t>
  </si>
  <si>
    <t>Octane Min</t>
  </si>
  <si>
    <t>Iron Max</t>
  </si>
  <si>
    <t>Max profit:</t>
  </si>
  <si>
    <t>total bought:</t>
  </si>
  <si>
    <t>from values above:</t>
  </si>
  <si>
    <t>&lt;=</t>
  </si>
  <si>
    <t>&gt;=</t>
  </si>
  <si>
    <t>octane, S</t>
  </si>
  <si>
    <t>octane, R</t>
  </si>
  <si>
    <t>octane, D</t>
  </si>
  <si>
    <t>iron, S</t>
  </si>
  <si>
    <t>iron, R</t>
  </si>
  <si>
    <t>iron, D</t>
  </si>
  <si>
    <t>SC1+SC2+SC3&lt;=3000</t>
  </si>
  <si>
    <t>RC1+RC2+RC3&lt;=2000</t>
  </si>
  <si>
    <t>DC1+DC2+DC3&lt;=1000</t>
  </si>
  <si>
    <t>barrels of S:</t>
  </si>
  <si>
    <t>barrels of R:</t>
  </si>
  <si>
    <t>barrels of D:</t>
  </si>
  <si>
    <t>y1</t>
  </si>
  <si>
    <t>y2</t>
  </si>
  <si>
    <t># ipads per week</t>
  </si>
  <si>
    <t># iphones per week</t>
  </si>
  <si>
    <t>net profit per</t>
  </si>
  <si>
    <t>floor space per</t>
  </si>
  <si>
    <t>possible produced in 1 week</t>
  </si>
  <si>
    <t>total prod/week</t>
  </si>
  <si>
    <t>constraints:</t>
  </si>
  <si>
    <t>.21y1+.035y2&lt;=4000</t>
  </si>
  <si>
    <t>y1&gt;=9000</t>
  </si>
  <si>
    <t>y2&lt;=20000</t>
  </si>
  <si>
    <t>y1/25000+y2/35000&lt;=1</t>
  </si>
  <si>
    <t>total floor space used per week:</t>
  </si>
  <si>
    <t>total proportion per week:</t>
  </si>
  <si>
    <t>objective function:</t>
  </si>
  <si>
    <t>all are 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</si>
</sst>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Optimal Solutions for f(b)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'1a)'!$A$7:$A$17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'1a)'!$G$7:$G$17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  <c:pt idx="5">
                  <c:v>19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4-D04A-942A-5D5499B04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563935"/>
        <c:axId val="616488095"/>
      </c:scatterChart>
      <c:valAx>
        <c:axId val="60656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88095"/>
        <c:crosses val="autoZero"/>
        <c:crossBetween val="midCat"/>
      </c:valAx>
      <c:valAx>
        <c:axId val="61648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Objective Function Value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6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Optimal Solutions for g(b)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Optimal Solutions for f(b)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'1d)'!$B$7:$B$17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'1d)'!$H$7:$H$17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29.5</c:v>
                </c:pt>
                <c:pt idx="1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B6-D04B-A772-F16A3CAEF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57855"/>
        <c:axId val="107470639"/>
      </c:scatterChart>
      <c:valAx>
        <c:axId val="10505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70639"/>
        <c:crosses val="autoZero"/>
        <c:crossBetween val="midCat"/>
      </c:valAx>
      <c:valAx>
        <c:axId val="10747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Objective Function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57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17</xdr:row>
      <xdr:rowOff>177800</xdr:rowOff>
    </xdr:from>
    <xdr:to>
      <xdr:col>6</xdr:col>
      <xdr:colOff>698500</xdr:colOff>
      <xdr:row>35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D2743D-4E1C-1248-BFB8-AEA740810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768350</xdr:colOff>
      <xdr:row>18</xdr:row>
      <xdr:rowOff>50800</xdr:rowOff>
    </xdr:from>
    <xdr:to>
      <xdr:col>7</xdr:col>
      <xdr:colOff>457200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02BD77-63C7-EB44-B46B-A0E64E29B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76CAB-255C-CF4D-B33F-8E5C15687FAB}">
  <dimension ref="A2:I17"/>
  <sheetViews>
    <sheetView topLeftCell="A5" workbookViewId="0">
      <selection activeCell="G9" sqref="G9"/>
    </sheetView>
  </sheetViews>
  <sheetFormatPr baseColWidth="10" defaultRowHeight="16" x14ac:dyDescent="0.2"/>
  <cols>
    <col min="1" max="1" width="16.33203125" bestFit="1" customWidth="1"/>
    <col min="6" max="6" width="12" bestFit="1" customWidth="1"/>
  </cols>
  <sheetData>
    <row r="2" spans="1:9" x14ac:dyDescent="0.2">
      <c r="A2" t="s">
        <v>6</v>
      </c>
      <c r="B2" s="1" t="s">
        <v>14</v>
      </c>
      <c r="C2" t="s">
        <v>7</v>
      </c>
      <c r="H2" t="s">
        <v>8</v>
      </c>
      <c r="I2" t="s">
        <v>9</v>
      </c>
    </row>
    <row r="3" spans="1:9" x14ac:dyDescent="0.2">
      <c r="A3" t="s">
        <v>1</v>
      </c>
      <c r="B3" s="1" t="s">
        <v>2</v>
      </c>
      <c r="C3" s="1" t="s">
        <v>3</v>
      </c>
      <c r="D3" s="1" t="s">
        <v>4</v>
      </c>
      <c r="E3" s="1" t="s">
        <v>5</v>
      </c>
      <c r="I3" t="s">
        <v>10</v>
      </c>
    </row>
    <row r="4" spans="1:9" x14ac:dyDescent="0.2">
      <c r="A4" t="s">
        <v>18</v>
      </c>
      <c r="B4">
        <v>5</v>
      </c>
      <c r="C4">
        <v>3</v>
      </c>
      <c r="D4">
        <v>2</v>
      </c>
      <c r="E4">
        <v>1</v>
      </c>
      <c r="I4" t="s">
        <v>11</v>
      </c>
    </row>
    <row r="5" spans="1:9" x14ac:dyDescent="0.2">
      <c r="I5" t="s">
        <v>12</v>
      </c>
    </row>
    <row r="6" spans="1:9" x14ac:dyDescent="0.2">
      <c r="A6" s="2" t="s">
        <v>0</v>
      </c>
      <c r="B6" s="2" t="s">
        <v>2</v>
      </c>
      <c r="C6" s="2" t="s">
        <v>3</v>
      </c>
      <c r="D6" s="2" t="s">
        <v>4</v>
      </c>
      <c r="E6" s="2" t="s">
        <v>5</v>
      </c>
      <c r="F6" s="2" t="s">
        <v>16</v>
      </c>
      <c r="G6" s="2" t="s">
        <v>17</v>
      </c>
      <c r="I6" t="s">
        <v>13</v>
      </c>
    </row>
    <row r="7" spans="1:9" x14ac:dyDescent="0.2">
      <c r="A7" s="2">
        <v>0</v>
      </c>
      <c r="B7" s="3">
        <v>0</v>
      </c>
      <c r="C7" s="3">
        <v>0</v>
      </c>
      <c r="D7" s="3">
        <v>0</v>
      </c>
      <c r="E7" s="3">
        <v>0</v>
      </c>
      <c r="F7" s="2">
        <f>SUM(B7:E7)</f>
        <v>0</v>
      </c>
      <c r="G7" s="2">
        <f>SUMPRODUCT(B$4:E$4,B7:E7)</f>
        <v>0</v>
      </c>
      <c r="I7" t="s">
        <v>15</v>
      </c>
    </row>
    <row r="8" spans="1:9" x14ac:dyDescent="0.2">
      <c r="A8" s="3">
        <v>1</v>
      </c>
      <c r="B8" s="3">
        <v>1</v>
      </c>
      <c r="C8" s="3">
        <v>0</v>
      </c>
      <c r="D8" s="3">
        <v>0</v>
      </c>
      <c r="E8" s="3">
        <v>0</v>
      </c>
      <c r="F8" s="2">
        <f>SUM(B8:E8)</f>
        <v>1</v>
      </c>
      <c r="G8" s="2">
        <f t="shared" ref="G8:G17" si="0">SUMPRODUCT(B$4:E$4,B8:E8)</f>
        <v>5</v>
      </c>
    </row>
    <row r="9" spans="1:9" x14ac:dyDescent="0.2">
      <c r="A9" s="3">
        <v>2</v>
      </c>
      <c r="B9" s="3">
        <v>2</v>
      </c>
      <c r="C9" s="3">
        <v>0</v>
      </c>
      <c r="D9" s="3">
        <v>0</v>
      </c>
      <c r="E9" s="3">
        <v>0</v>
      </c>
      <c r="F9" s="2">
        <f t="shared" ref="F9:F17" si="1">SUM(B9:E9)</f>
        <v>2</v>
      </c>
      <c r="G9" s="2">
        <f t="shared" si="0"/>
        <v>10</v>
      </c>
    </row>
    <row r="10" spans="1:9" x14ac:dyDescent="0.2">
      <c r="A10" s="3">
        <v>3</v>
      </c>
      <c r="B10" s="3">
        <v>2</v>
      </c>
      <c r="C10" s="3">
        <v>1</v>
      </c>
      <c r="D10" s="3">
        <v>0</v>
      </c>
      <c r="E10" s="3">
        <v>0</v>
      </c>
      <c r="F10" s="2">
        <f t="shared" si="1"/>
        <v>3</v>
      </c>
      <c r="G10" s="2">
        <f t="shared" si="0"/>
        <v>13</v>
      </c>
    </row>
    <row r="11" spans="1:9" x14ac:dyDescent="0.2">
      <c r="A11" s="3">
        <v>4</v>
      </c>
      <c r="B11" s="3">
        <v>2</v>
      </c>
      <c r="C11" s="3">
        <v>2</v>
      </c>
      <c r="D11" s="3">
        <v>0</v>
      </c>
      <c r="E11" s="3">
        <v>0</v>
      </c>
      <c r="F11" s="2">
        <f t="shared" si="1"/>
        <v>4</v>
      </c>
      <c r="G11" s="2">
        <f t="shared" si="0"/>
        <v>16</v>
      </c>
    </row>
    <row r="12" spans="1:9" x14ac:dyDescent="0.2">
      <c r="A12" s="2">
        <v>5</v>
      </c>
      <c r="B12" s="3">
        <v>2</v>
      </c>
      <c r="C12" s="3">
        <v>3</v>
      </c>
      <c r="D12" s="3">
        <v>0</v>
      </c>
      <c r="E12" s="3">
        <v>0</v>
      </c>
      <c r="F12" s="2">
        <f t="shared" si="1"/>
        <v>5</v>
      </c>
      <c r="G12" s="2">
        <f t="shared" si="0"/>
        <v>19</v>
      </c>
    </row>
    <row r="13" spans="1:9" x14ac:dyDescent="0.2">
      <c r="A13" s="2">
        <v>6</v>
      </c>
      <c r="B13" s="3">
        <v>2</v>
      </c>
      <c r="C13" s="3">
        <v>3</v>
      </c>
      <c r="D13" s="3">
        <v>1</v>
      </c>
      <c r="E13" s="3">
        <v>0</v>
      </c>
      <c r="F13" s="2">
        <f t="shared" si="1"/>
        <v>6</v>
      </c>
      <c r="G13" s="2">
        <f t="shared" si="0"/>
        <v>21</v>
      </c>
    </row>
    <row r="14" spans="1:9" x14ac:dyDescent="0.2">
      <c r="A14" s="2">
        <v>7</v>
      </c>
      <c r="B14" s="3">
        <v>2</v>
      </c>
      <c r="C14" s="3">
        <v>3</v>
      </c>
      <c r="D14" s="3">
        <v>1</v>
      </c>
      <c r="E14" s="3">
        <v>1</v>
      </c>
      <c r="F14" s="2">
        <f t="shared" si="1"/>
        <v>7</v>
      </c>
      <c r="G14" s="2">
        <f t="shared" si="0"/>
        <v>22</v>
      </c>
    </row>
    <row r="15" spans="1:9" x14ac:dyDescent="0.2">
      <c r="A15" s="2">
        <v>8</v>
      </c>
      <c r="B15" s="3">
        <v>2</v>
      </c>
      <c r="C15" s="3">
        <v>3</v>
      </c>
      <c r="D15" s="3">
        <v>1</v>
      </c>
      <c r="E15" s="3">
        <v>2</v>
      </c>
      <c r="F15" s="2">
        <f t="shared" si="1"/>
        <v>8</v>
      </c>
      <c r="G15" s="2">
        <f t="shared" si="0"/>
        <v>23</v>
      </c>
    </row>
    <row r="16" spans="1:9" x14ac:dyDescent="0.2">
      <c r="A16" s="2">
        <v>9</v>
      </c>
      <c r="B16" s="3">
        <v>2</v>
      </c>
      <c r="C16" s="3">
        <v>3</v>
      </c>
      <c r="D16" s="3">
        <v>1</v>
      </c>
      <c r="E16" s="3">
        <v>3</v>
      </c>
      <c r="F16" s="2">
        <f t="shared" si="1"/>
        <v>9</v>
      </c>
      <c r="G16" s="2">
        <f t="shared" si="0"/>
        <v>24</v>
      </c>
    </row>
    <row r="17" spans="1:7" x14ac:dyDescent="0.2">
      <c r="A17" s="2">
        <v>10</v>
      </c>
      <c r="B17" s="3">
        <v>2</v>
      </c>
      <c r="C17" s="3">
        <v>3</v>
      </c>
      <c r="D17" s="3">
        <v>1</v>
      </c>
      <c r="E17" s="3">
        <v>4</v>
      </c>
      <c r="F17" s="2">
        <f t="shared" si="1"/>
        <v>10</v>
      </c>
      <c r="G17" s="2">
        <f t="shared" si="0"/>
        <v>25</v>
      </c>
    </row>
  </sheetData>
  <pageMargins left="0.7" right="0.7" top="0.75" bottom="0.75" header="0.3" footer="0.3"/>
  <ignoredErrors>
    <ignoredError sqref="F7:F8 F9:F17 G7:G17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94F8C-01A1-3149-8ED8-3C554F98AF7A}">
  <dimension ref="B2:J32"/>
  <sheetViews>
    <sheetView topLeftCell="A4" workbookViewId="0">
      <selection activeCell="J27" sqref="J27"/>
    </sheetView>
  </sheetViews>
  <sheetFormatPr baseColWidth="10" defaultRowHeight="16" x14ac:dyDescent="0.2"/>
  <cols>
    <col min="2" max="2" width="17" bestFit="1" customWidth="1"/>
    <col min="7" max="7" width="14.5" bestFit="1" customWidth="1"/>
  </cols>
  <sheetData>
    <row r="2" spans="2:10" x14ac:dyDescent="0.2">
      <c r="B2" t="s">
        <v>6</v>
      </c>
      <c r="C2" s="1" t="s">
        <v>14</v>
      </c>
      <c r="D2" t="s">
        <v>36</v>
      </c>
      <c r="I2" t="s">
        <v>8</v>
      </c>
      <c r="J2" t="s">
        <v>9</v>
      </c>
    </row>
    <row r="3" spans="2:10" x14ac:dyDescent="0.2">
      <c r="B3" t="s">
        <v>1</v>
      </c>
      <c r="C3" s="1" t="s">
        <v>2</v>
      </c>
      <c r="D3" s="1" t="s">
        <v>3</v>
      </c>
      <c r="E3" s="1" t="s">
        <v>4</v>
      </c>
      <c r="F3" s="1" t="s">
        <v>5</v>
      </c>
      <c r="J3" t="s">
        <v>10</v>
      </c>
    </row>
    <row r="4" spans="2:10" x14ac:dyDescent="0.2">
      <c r="B4" t="s">
        <v>18</v>
      </c>
      <c r="C4">
        <v>6</v>
      </c>
      <c r="D4">
        <v>4</v>
      </c>
      <c r="E4">
        <v>15</v>
      </c>
      <c r="F4">
        <v>5</v>
      </c>
      <c r="J4" t="s">
        <v>11</v>
      </c>
    </row>
    <row r="5" spans="2:10" x14ac:dyDescent="0.2">
      <c r="J5" t="s">
        <v>12</v>
      </c>
    </row>
    <row r="6" spans="2:10" x14ac:dyDescent="0.2">
      <c r="B6" s="2" t="s">
        <v>0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37</v>
      </c>
      <c r="H6" s="2" t="s">
        <v>17</v>
      </c>
      <c r="J6" t="s">
        <v>13</v>
      </c>
    </row>
    <row r="7" spans="2:10" x14ac:dyDescent="0.2">
      <c r="B7" s="2">
        <v>0</v>
      </c>
      <c r="C7" s="3">
        <v>0</v>
      </c>
      <c r="D7" s="3">
        <v>0</v>
      </c>
      <c r="E7" s="3">
        <v>0</v>
      </c>
      <c r="F7" s="3">
        <v>0</v>
      </c>
      <c r="G7" s="2">
        <f>SUM(3*C7+D7+5*E7+2*F7)</f>
        <v>0</v>
      </c>
      <c r="H7" s="2">
        <f>SUMPRODUCT(C$4:F$4,C7:F7)</f>
        <v>0</v>
      </c>
      <c r="J7" t="s">
        <v>38</v>
      </c>
    </row>
    <row r="8" spans="2:10" x14ac:dyDescent="0.2">
      <c r="B8" s="3">
        <v>1</v>
      </c>
      <c r="C8" s="3">
        <v>0</v>
      </c>
      <c r="D8" s="3">
        <v>1</v>
      </c>
      <c r="E8" s="3">
        <v>0</v>
      </c>
      <c r="F8" s="3">
        <v>0</v>
      </c>
      <c r="G8" s="2">
        <f t="shared" ref="G8:G17" si="0">SUM(3*C8+D8+5*E8+2*F8)</f>
        <v>1</v>
      </c>
      <c r="H8" s="2">
        <f t="shared" ref="H8:H17" si="1">SUMPRODUCT(C$4:F$4,C8:F8)</f>
        <v>4</v>
      </c>
    </row>
    <row r="9" spans="2:10" x14ac:dyDescent="0.2">
      <c r="B9" s="3">
        <v>2</v>
      </c>
      <c r="C9" s="3">
        <v>0</v>
      </c>
      <c r="D9" s="3">
        <v>2</v>
      </c>
      <c r="E9" s="3">
        <v>0</v>
      </c>
      <c r="F9" s="3">
        <v>0</v>
      </c>
      <c r="G9" s="2">
        <f t="shared" si="0"/>
        <v>2</v>
      </c>
      <c r="H9" s="2">
        <f t="shared" si="1"/>
        <v>8</v>
      </c>
    </row>
    <row r="10" spans="2:10" x14ac:dyDescent="0.2">
      <c r="B10" s="3">
        <v>3</v>
      </c>
      <c r="C10" s="3">
        <v>0</v>
      </c>
      <c r="D10" s="3">
        <v>3</v>
      </c>
      <c r="E10" s="3">
        <v>0</v>
      </c>
      <c r="F10" s="3">
        <v>0</v>
      </c>
      <c r="G10" s="2">
        <f t="shared" si="0"/>
        <v>3</v>
      </c>
      <c r="H10" s="2">
        <f t="shared" si="1"/>
        <v>12</v>
      </c>
    </row>
    <row r="11" spans="2:10" x14ac:dyDescent="0.2">
      <c r="B11" s="3">
        <v>4</v>
      </c>
      <c r="C11" s="3">
        <v>0</v>
      </c>
      <c r="D11" s="3">
        <v>3</v>
      </c>
      <c r="E11" s="3">
        <v>0.2</v>
      </c>
      <c r="F11" s="3">
        <v>0</v>
      </c>
      <c r="G11" s="2">
        <f t="shared" si="0"/>
        <v>4</v>
      </c>
      <c r="H11" s="2">
        <f t="shared" si="1"/>
        <v>15</v>
      </c>
    </row>
    <row r="12" spans="2:10" x14ac:dyDescent="0.2">
      <c r="B12" s="2">
        <v>5</v>
      </c>
      <c r="C12" s="3">
        <v>0</v>
      </c>
      <c r="D12" s="3">
        <v>3</v>
      </c>
      <c r="E12" s="3">
        <v>0.4</v>
      </c>
      <c r="F12" s="3">
        <v>0</v>
      </c>
      <c r="G12" s="2">
        <f t="shared" si="0"/>
        <v>5</v>
      </c>
      <c r="H12" s="2">
        <f t="shared" si="1"/>
        <v>18</v>
      </c>
    </row>
    <row r="13" spans="2:10" x14ac:dyDescent="0.2">
      <c r="B13" s="2">
        <v>6</v>
      </c>
      <c r="C13" s="3">
        <v>0</v>
      </c>
      <c r="D13" s="3">
        <v>3</v>
      </c>
      <c r="E13" s="3">
        <v>0.60000000000000009</v>
      </c>
      <c r="F13" s="3">
        <v>0</v>
      </c>
      <c r="G13" s="2">
        <f t="shared" si="0"/>
        <v>6</v>
      </c>
      <c r="H13" s="2">
        <f t="shared" si="1"/>
        <v>21</v>
      </c>
    </row>
    <row r="14" spans="2:10" x14ac:dyDescent="0.2">
      <c r="B14" s="2">
        <v>7</v>
      </c>
      <c r="C14" s="3">
        <v>0</v>
      </c>
      <c r="D14" s="3">
        <v>3</v>
      </c>
      <c r="E14" s="3">
        <v>0.8</v>
      </c>
      <c r="F14" s="3">
        <v>0</v>
      </c>
      <c r="G14" s="2">
        <f t="shared" si="0"/>
        <v>7</v>
      </c>
      <c r="H14" s="2">
        <f t="shared" si="1"/>
        <v>24</v>
      </c>
    </row>
    <row r="15" spans="2:10" x14ac:dyDescent="0.2">
      <c r="B15" s="2">
        <v>8</v>
      </c>
      <c r="C15" s="3">
        <v>0</v>
      </c>
      <c r="D15" s="3">
        <v>3</v>
      </c>
      <c r="E15" s="3">
        <v>1</v>
      </c>
      <c r="F15" s="3">
        <v>0</v>
      </c>
      <c r="G15" s="2">
        <f t="shared" si="0"/>
        <v>8</v>
      </c>
      <c r="H15" s="2">
        <f t="shared" si="1"/>
        <v>27</v>
      </c>
    </row>
    <row r="16" spans="2:10" x14ac:dyDescent="0.2">
      <c r="B16" s="2">
        <v>9</v>
      </c>
      <c r="C16" s="3">
        <v>0</v>
      </c>
      <c r="D16" s="3">
        <v>3</v>
      </c>
      <c r="E16" s="3">
        <v>1</v>
      </c>
      <c r="F16" s="3">
        <v>0.5</v>
      </c>
      <c r="G16" s="2">
        <f t="shared" si="0"/>
        <v>9</v>
      </c>
      <c r="H16" s="2">
        <f t="shared" si="1"/>
        <v>29.5</v>
      </c>
    </row>
    <row r="17" spans="2:10" x14ac:dyDescent="0.2">
      <c r="B17" s="2">
        <v>10</v>
      </c>
      <c r="C17" s="3">
        <v>0</v>
      </c>
      <c r="D17" s="3">
        <v>3</v>
      </c>
      <c r="E17" s="3">
        <v>1</v>
      </c>
      <c r="F17" s="3">
        <v>1</v>
      </c>
      <c r="G17" s="2">
        <f t="shared" si="0"/>
        <v>10</v>
      </c>
      <c r="H17" s="2">
        <f t="shared" si="1"/>
        <v>32</v>
      </c>
    </row>
    <row r="32" spans="2:10" x14ac:dyDescent="0.2">
      <c r="J32" t="s">
        <v>39</v>
      </c>
    </row>
  </sheetData>
  <pageMargins left="0.7" right="0.7" top="0.75" bottom="0.75" header="0.3" footer="0.3"/>
  <ignoredErrors>
    <ignoredError sqref="H7:H17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A506-648F-AF4C-BF65-355BE5A429DE}">
  <dimension ref="B2:H31"/>
  <sheetViews>
    <sheetView topLeftCell="A4" workbookViewId="0">
      <selection activeCell="H12" sqref="H12"/>
    </sheetView>
  </sheetViews>
  <sheetFormatPr baseColWidth="10" defaultRowHeight="16" x14ac:dyDescent="0.2"/>
  <cols>
    <col min="3" max="3" width="14" bestFit="1" customWidth="1"/>
    <col min="4" max="4" width="11.6640625" bestFit="1" customWidth="1"/>
    <col min="5" max="5" width="13.6640625" bestFit="1" customWidth="1"/>
    <col min="6" max="6" width="14" bestFit="1" customWidth="1"/>
    <col min="7" max="7" width="26" bestFit="1" customWidth="1"/>
    <col min="8" max="8" width="30" bestFit="1" customWidth="1"/>
  </cols>
  <sheetData>
    <row r="2" spans="2:8" x14ac:dyDescent="0.2">
      <c r="B2" t="s">
        <v>19</v>
      </c>
      <c r="C2" t="s">
        <v>20</v>
      </c>
      <c r="D2" t="s">
        <v>21</v>
      </c>
      <c r="E2" t="s">
        <v>22</v>
      </c>
      <c r="F2" t="s">
        <v>31</v>
      </c>
      <c r="G2" t="s">
        <v>34</v>
      </c>
      <c r="H2" t="s">
        <v>40</v>
      </c>
    </row>
    <row r="3" spans="2:8" x14ac:dyDescent="0.2">
      <c r="B3" t="s">
        <v>23</v>
      </c>
      <c r="C3">
        <v>15.68</v>
      </c>
      <c r="D3">
        <v>31.8</v>
      </c>
      <c r="E3">
        <v>29.5</v>
      </c>
      <c r="F3">
        <v>26.646000000000001</v>
      </c>
      <c r="G3">
        <f>150-H3</f>
        <v>82.27670194400666</v>
      </c>
      <c r="H3">
        <v>67.72329805599334</v>
      </c>
    </row>
    <row r="4" spans="2:8" x14ac:dyDescent="0.2">
      <c r="B4" t="s">
        <v>24</v>
      </c>
      <c r="C4">
        <v>22.1</v>
      </c>
      <c r="D4">
        <v>24.28</v>
      </c>
      <c r="E4">
        <v>26.31</v>
      </c>
      <c r="F4">
        <v>23.383199999999999</v>
      </c>
      <c r="G4">
        <f t="shared" ref="G4:G10" si="0">150-H4</f>
        <v>150</v>
      </c>
      <c r="H4">
        <v>0</v>
      </c>
    </row>
    <row r="5" spans="2:8" x14ac:dyDescent="0.2">
      <c r="B5" t="s">
        <v>25</v>
      </c>
      <c r="C5">
        <v>30.39</v>
      </c>
      <c r="D5">
        <v>32.5</v>
      </c>
      <c r="E5">
        <v>34.549999999999997</v>
      </c>
      <c r="F5">
        <v>31.542000000000002</v>
      </c>
      <c r="G5">
        <f t="shared" si="0"/>
        <v>0</v>
      </c>
      <c r="H5">
        <v>150</v>
      </c>
    </row>
    <row r="6" spans="2:8" x14ac:dyDescent="0.2">
      <c r="B6" t="s">
        <v>26</v>
      </c>
      <c r="C6">
        <v>8.93</v>
      </c>
      <c r="D6">
        <v>14.16</v>
      </c>
      <c r="E6">
        <v>15.23</v>
      </c>
      <c r="F6">
        <v>12.449400000000001</v>
      </c>
      <c r="G6">
        <f t="shared" si="0"/>
        <v>150</v>
      </c>
      <c r="H6">
        <v>0</v>
      </c>
    </row>
    <row r="7" spans="2:8" x14ac:dyDescent="0.2">
      <c r="B7" t="s">
        <v>27</v>
      </c>
      <c r="C7">
        <v>40.549999999999997</v>
      </c>
      <c r="D7">
        <v>50.99</v>
      </c>
      <c r="E7">
        <v>62.43</v>
      </c>
      <c r="F7">
        <v>47.348100000000002</v>
      </c>
      <c r="G7">
        <f t="shared" si="0"/>
        <v>150</v>
      </c>
      <c r="H7">
        <v>0</v>
      </c>
    </row>
    <row r="8" spans="2:8" x14ac:dyDescent="0.2">
      <c r="B8" t="s">
        <v>28</v>
      </c>
      <c r="C8">
        <v>18.579999999999998</v>
      </c>
      <c r="D8">
        <v>24.17</v>
      </c>
      <c r="E8">
        <v>26.68</v>
      </c>
      <c r="F8">
        <v>22.251300000000001</v>
      </c>
      <c r="G8">
        <f t="shared" si="0"/>
        <v>150</v>
      </c>
      <c r="H8">
        <v>0</v>
      </c>
    </row>
    <row r="9" spans="2:8" x14ac:dyDescent="0.2">
      <c r="B9" t="s">
        <v>29</v>
      </c>
      <c r="C9">
        <v>22.54</v>
      </c>
      <c r="D9">
        <v>23.67</v>
      </c>
      <c r="E9">
        <v>23.85</v>
      </c>
      <c r="F9">
        <v>23.0943</v>
      </c>
      <c r="G9">
        <f t="shared" si="0"/>
        <v>0</v>
      </c>
      <c r="H9">
        <v>150</v>
      </c>
    </row>
    <row r="10" spans="2:8" x14ac:dyDescent="0.2">
      <c r="B10" t="s">
        <v>30</v>
      </c>
      <c r="C10">
        <v>24.84</v>
      </c>
      <c r="D10">
        <v>28.77</v>
      </c>
      <c r="E10">
        <v>31.66</v>
      </c>
      <c r="F10">
        <v>27.3033</v>
      </c>
      <c r="G10">
        <f t="shared" si="0"/>
        <v>150</v>
      </c>
      <c r="H10">
        <v>0</v>
      </c>
    </row>
    <row r="11" spans="2:8" x14ac:dyDescent="0.2">
      <c r="E11" t="s">
        <v>35</v>
      </c>
      <c r="F11">
        <f>SUMPRODUCT(F3:F10,H3:H10)</f>
        <v>9999.9999999999982</v>
      </c>
      <c r="G11" s="5" t="s">
        <v>43</v>
      </c>
      <c r="H11" s="6">
        <f>SUMPRODUCT(E3:E10,G3:G10)</f>
        <v>26773.662707348194</v>
      </c>
    </row>
    <row r="12" spans="2:8" x14ac:dyDescent="0.2">
      <c r="B12" t="s">
        <v>8</v>
      </c>
      <c r="C12" t="s">
        <v>32</v>
      </c>
    </row>
    <row r="13" spans="2:8" x14ac:dyDescent="0.2">
      <c r="C13" t="s">
        <v>33</v>
      </c>
    </row>
    <row r="17" spans="2:8" x14ac:dyDescent="0.2">
      <c r="B17" t="s">
        <v>41</v>
      </c>
    </row>
    <row r="19" spans="2:8" x14ac:dyDescent="0.2">
      <c r="B19" t="s">
        <v>19</v>
      </c>
      <c r="C19" t="s">
        <v>20</v>
      </c>
      <c r="D19" t="s">
        <v>21</v>
      </c>
      <c r="E19" t="s">
        <v>22</v>
      </c>
      <c r="F19" t="s">
        <v>31</v>
      </c>
      <c r="G19" t="s">
        <v>34</v>
      </c>
      <c r="H19" t="s">
        <v>40</v>
      </c>
    </row>
    <row r="20" spans="2:8" x14ac:dyDescent="0.2">
      <c r="B20" t="s">
        <v>23</v>
      </c>
      <c r="C20">
        <v>15.68</v>
      </c>
      <c r="D20">
        <v>31.8</v>
      </c>
      <c r="E20">
        <v>29.5</v>
      </c>
      <c r="F20">
        <v>26.646000000000001</v>
      </c>
      <c r="G20">
        <f>150-H20</f>
        <v>75</v>
      </c>
      <c r="H20">
        <v>75</v>
      </c>
    </row>
    <row r="21" spans="2:8" x14ac:dyDescent="0.2">
      <c r="B21" t="s">
        <v>24</v>
      </c>
      <c r="C21">
        <v>22.1</v>
      </c>
      <c r="D21">
        <v>24.28</v>
      </c>
      <c r="E21">
        <v>26.31</v>
      </c>
      <c r="F21">
        <v>23.383199999999999</v>
      </c>
      <c r="G21">
        <f t="shared" ref="G21:G27" si="1">150-H21</f>
        <v>75</v>
      </c>
      <c r="H21">
        <v>75</v>
      </c>
    </row>
    <row r="22" spans="2:8" x14ac:dyDescent="0.2">
      <c r="B22" t="s">
        <v>25</v>
      </c>
      <c r="C22">
        <v>30.39</v>
      </c>
      <c r="D22">
        <v>32.5</v>
      </c>
      <c r="E22">
        <v>34.549999999999997</v>
      </c>
      <c r="F22">
        <v>31.542000000000002</v>
      </c>
      <c r="G22">
        <f t="shared" si="1"/>
        <v>75</v>
      </c>
      <c r="H22">
        <v>75</v>
      </c>
    </row>
    <row r="23" spans="2:8" x14ac:dyDescent="0.2">
      <c r="B23" t="s">
        <v>26</v>
      </c>
      <c r="C23">
        <v>8.93</v>
      </c>
      <c r="D23">
        <v>14.16</v>
      </c>
      <c r="E23">
        <v>15.23</v>
      </c>
      <c r="F23">
        <v>12.449400000000001</v>
      </c>
      <c r="G23">
        <f t="shared" si="1"/>
        <v>150</v>
      </c>
      <c r="H23">
        <v>0</v>
      </c>
    </row>
    <row r="24" spans="2:8" x14ac:dyDescent="0.2">
      <c r="B24" t="s">
        <v>27</v>
      </c>
      <c r="C24">
        <v>40.549999999999997</v>
      </c>
      <c r="D24">
        <v>50.99</v>
      </c>
      <c r="E24">
        <v>62.43</v>
      </c>
      <c r="F24">
        <v>47.348100000000002</v>
      </c>
      <c r="G24">
        <f t="shared" si="1"/>
        <v>150</v>
      </c>
      <c r="H24">
        <v>0</v>
      </c>
    </row>
    <row r="25" spans="2:8" x14ac:dyDescent="0.2">
      <c r="B25" t="s">
        <v>28</v>
      </c>
      <c r="C25">
        <v>18.579999999999998</v>
      </c>
      <c r="D25">
        <v>24.17</v>
      </c>
      <c r="E25">
        <v>26.68</v>
      </c>
      <c r="F25">
        <v>22.251300000000001</v>
      </c>
      <c r="G25">
        <f t="shared" si="1"/>
        <v>145.40071816028734</v>
      </c>
      <c r="H25">
        <v>4.5992818397126678</v>
      </c>
    </row>
    <row r="26" spans="2:8" x14ac:dyDescent="0.2">
      <c r="B26" t="s">
        <v>29</v>
      </c>
      <c r="C26">
        <v>22.54</v>
      </c>
      <c r="D26">
        <v>23.67</v>
      </c>
      <c r="E26">
        <v>23.85</v>
      </c>
      <c r="F26">
        <v>23.0943</v>
      </c>
      <c r="G26">
        <f t="shared" si="1"/>
        <v>75</v>
      </c>
      <c r="H26">
        <v>75</v>
      </c>
    </row>
    <row r="27" spans="2:8" x14ac:dyDescent="0.2">
      <c r="B27" t="s">
        <v>30</v>
      </c>
      <c r="C27">
        <v>24.84</v>
      </c>
      <c r="D27">
        <v>28.77</v>
      </c>
      <c r="E27">
        <v>31.66</v>
      </c>
      <c r="F27">
        <v>27.3033</v>
      </c>
      <c r="G27">
        <f t="shared" si="1"/>
        <v>75</v>
      </c>
      <c r="H27">
        <v>75</v>
      </c>
    </row>
    <row r="28" spans="2:8" x14ac:dyDescent="0.2">
      <c r="E28" t="s">
        <v>35</v>
      </c>
      <c r="F28">
        <f>SUMPRODUCT(F20:F27,H20:H27)</f>
        <v>9999.9999999999982</v>
      </c>
      <c r="G28" s="5" t="s">
        <v>43</v>
      </c>
      <c r="H28" s="6">
        <f>SUMPRODUCT(E20:E27,G20:G27)</f>
        <v>26468.541160516466</v>
      </c>
    </row>
    <row r="30" spans="2:8" x14ac:dyDescent="0.2">
      <c r="B30" t="s">
        <v>8</v>
      </c>
      <c r="C30" t="s">
        <v>42</v>
      </c>
    </row>
    <row r="31" spans="2:8" x14ac:dyDescent="0.2">
      <c r="C31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8429B-A5A7-334B-8DF5-B3A814527068}">
  <dimension ref="B2:J29"/>
  <sheetViews>
    <sheetView workbookViewId="0">
      <selection activeCell="G33" sqref="G33"/>
    </sheetView>
  </sheetViews>
  <sheetFormatPr baseColWidth="10" defaultRowHeight="16" x14ac:dyDescent="0.2"/>
  <cols>
    <col min="2" max="2" width="14.1640625" bestFit="1" customWidth="1"/>
    <col min="7" max="7" width="11.6640625" bestFit="1" customWidth="1"/>
    <col min="8" max="8" width="14.1640625" bestFit="1" customWidth="1"/>
  </cols>
  <sheetData>
    <row r="2" spans="2:8" x14ac:dyDescent="0.2">
      <c r="B2" t="s">
        <v>44</v>
      </c>
      <c r="C2" t="s">
        <v>54</v>
      </c>
      <c r="D2" t="s">
        <v>68</v>
      </c>
      <c r="E2" t="s">
        <v>69</v>
      </c>
      <c r="F2" t="s">
        <v>74</v>
      </c>
      <c r="G2" t="s">
        <v>75</v>
      </c>
      <c r="H2" t="s">
        <v>70</v>
      </c>
    </row>
    <row r="3" spans="2:8" x14ac:dyDescent="0.2">
      <c r="B3" t="s">
        <v>45</v>
      </c>
      <c r="C3">
        <v>25</v>
      </c>
      <c r="D3">
        <v>12</v>
      </c>
      <c r="E3">
        <v>0.5</v>
      </c>
      <c r="F3">
        <v>10</v>
      </c>
      <c r="G3">
        <v>1</v>
      </c>
      <c r="H3">
        <v>2666.666666666667</v>
      </c>
    </row>
    <row r="4" spans="2:8" x14ac:dyDescent="0.2">
      <c r="B4" t="s">
        <v>46</v>
      </c>
      <c r="C4">
        <v>35</v>
      </c>
      <c r="D4">
        <v>6</v>
      </c>
      <c r="E4">
        <v>2</v>
      </c>
      <c r="F4">
        <v>10</v>
      </c>
      <c r="G4">
        <v>1</v>
      </c>
      <c r="H4">
        <v>333.33333333333348</v>
      </c>
    </row>
    <row r="5" spans="2:8" x14ac:dyDescent="0.2">
      <c r="B5" t="s">
        <v>47</v>
      </c>
      <c r="C5">
        <v>45</v>
      </c>
      <c r="D5">
        <v>8</v>
      </c>
      <c r="E5">
        <v>3</v>
      </c>
      <c r="F5">
        <v>10</v>
      </c>
      <c r="G5">
        <v>1</v>
      </c>
      <c r="H5">
        <v>500</v>
      </c>
    </row>
    <row r="6" spans="2:8" x14ac:dyDescent="0.2">
      <c r="B6" t="s">
        <v>48</v>
      </c>
      <c r="C6">
        <v>15</v>
      </c>
      <c r="D6">
        <v>12</v>
      </c>
      <c r="E6">
        <v>0.5</v>
      </c>
      <c r="F6">
        <v>8</v>
      </c>
      <c r="G6">
        <v>2</v>
      </c>
      <c r="H6">
        <v>2333.333333333333</v>
      </c>
    </row>
    <row r="7" spans="2:8" x14ac:dyDescent="0.2">
      <c r="B7" t="s">
        <v>49</v>
      </c>
      <c r="C7">
        <v>25</v>
      </c>
      <c r="D7">
        <v>6</v>
      </c>
      <c r="E7">
        <v>2</v>
      </c>
      <c r="F7">
        <v>8</v>
      </c>
      <c r="G7">
        <v>2</v>
      </c>
      <c r="H7">
        <v>4666.6666666666661</v>
      </c>
    </row>
    <row r="8" spans="2:8" x14ac:dyDescent="0.2">
      <c r="B8" t="s">
        <v>50</v>
      </c>
      <c r="C8">
        <v>35</v>
      </c>
      <c r="D8">
        <v>8</v>
      </c>
      <c r="E8">
        <v>3</v>
      </c>
      <c r="F8">
        <v>8</v>
      </c>
      <c r="G8">
        <v>2</v>
      </c>
      <c r="H8">
        <v>3500</v>
      </c>
    </row>
    <row r="9" spans="2:8" x14ac:dyDescent="0.2">
      <c r="B9" t="s">
        <v>51</v>
      </c>
      <c r="C9">
        <v>5</v>
      </c>
      <c r="D9">
        <v>12</v>
      </c>
      <c r="E9">
        <v>0.5</v>
      </c>
      <c r="F9">
        <v>6</v>
      </c>
      <c r="G9">
        <v>1</v>
      </c>
      <c r="H9">
        <v>0</v>
      </c>
    </row>
    <row r="10" spans="2:8" x14ac:dyDescent="0.2">
      <c r="B10" t="s">
        <v>52</v>
      </c>
      <c r="C10">
        <v>15</v>
      </c>
      <c r="D10">
        <v>6</v>
      </c>
      <c r="E10">
        <v>2</v>
      </c>
      <c r="F10">
        <v>6</v>
      </c>
      <c r="G10">
        <v>1</v>
      </c>
      <c r="H10">
        <v>0</v>
      </c>
    </row>
    <row r="11" spans="2:8" x14ac:dyDescent="0.2">
      <c r="B11" t="s">
        <v>53</v>
      </c>
      <c r="C11">
        <v>25</v>
      </c>
      <c r="D11">
        <v>8</v>
      </c>
      <c r="E11">
        <v>3</v>
      </c>
      <c r="F11">
        <v>6</v>
      </c>
      <c r="G11">
        <v>1</v>
      </c>
      <c r="H11">
        <v>0</v>
      </c>
    </row>
    <row r="12" spans="2:8" x14ac:dyDescent="0.2">
      <c r="G12" t="s">
        <v>77</v>
      </c>
      <c r="H12">
        <f>SUM(H3:H11)</f>
        <v>14000</v>
      </c>
    </row>
    <row r="13" spans="2:8" x14ac:dyDescent="0.2">
      <c r="B13" t="s">
        <v>71</v>
      </c>
      <c r="C13">
        <f>H3+H6+H9</f>
        <v>5000</v>
      </c>
      <c r="G13" t="s">
        <v>76</v>
      </c>
      <c r="H13" s="4">
        <f>SUMPRODUCT(C3:C11,H3:H11)</f>
        <v>375000</v>
      </c>
    </row>
    <row r="14" spans="2:8" x14ac:dyDescent="0.2">
      <c r="B14" t="s">
        <v>72</v>
      </c>
      <c r="C14">
        <f>H4+H7+H10</f>
        <v>5000</v>
      </c>
    </row>
    <row r="15" spans="2:8" x14ac:dyDescent="0.2">
      <c r="B15" t="s">
        <v>73</v>
      </c>
      <c r="C15">
        <f>H5+H8+H11</f>
        <v>4000</v>
      </c>
    </row>
    <row r="19" spans="2:10" x14ac:dyDescent="0.2">
      <c r="B19" t="s">
        <v>56</v>
      </c>
      <c r="C19" t="s">
        <v>57</v>
      </c>
    </row>
    <row r="20" spans="2:10" x14ac:dyDescent="0.2">
      <c r="B20" t="s">
        <v>55</v>
      </c>
      <c r="C20" t="s">
        <v>58</v>
      </c>
    </row>
    <row r="21" spans="2:10" x14ac:dyDescent="0.2">
      <c r="C21" t="s">
        <v>59</v>
      </c>
    </row>
    <row r="22" spans="2:10" x14ac:dyDescent="0.2">
      <c r="C22" t="s">
        <v>60</v>
      </c>
    </row>
    <row r="23" spans="2:10" x14ac:dyDescent="0.2">
      <c r="C23" t="s">
        <v>61</v>
      </c>
    </row>
    <row r="24" spans="2:10" x14ac:dyDescent="0.2">
      <c r="B24" t="s">
        <v>81</v>
      </c>
      <c r="C24" t="s">
        <v>62</v>
      </c>
      <c r="F24" t="s">
        <v>78</v>
      </c>
      <c r="H24">
        <f>SUMPRODUCT(D3:D5,H3:H5)</f>
        <v>38000.000000000007</v>
      </c>
      <c r="I24" t="s">
        <v>80</v>
      </c>
      <c r="J24">
        <f>SUM(H3:H5)*10</f>
        <v>35000.000000000007</v>
      </c>
    </row>
    <row r="25" spans="2:10" x14ac:dyDescent="0.2">
      <c r="B25" t="s">
        <v>82</v>
      </c>
      <c r="C25" t="s">
        <v>63</v>
      </c>
      <c r="F25" t="s">
        <v>78</v>
      </c>
      <c r="H25">
        <f>SUMPRODUCT(D6:D8,H6:H8)</f>
        <v>84000</v>
      </c>
      <c r="I25" t="s">
        <v>80</v>
      </c>
      <c r="J25">
        <f>SUM(H6:H8)*8</f>
        <v>84000</v>
      </c>
    </row>
    <row r="26" spans="2:10" x14ac:dyDescent="0.2">
      <c r="B26" t="s">
        <v>83</v>
      </c>
      <c r="C26" t="s">
        <v>64</v>
      </c>
      <c r="F26" t="s">
        <v>78</v>
      </c>
      <c r="H26">
        <f>SUMPRODUCT(D9:D11,H9:H11)</f>
        <v>0</v>
      </c>
      <c r="I26" t="s">
        <v>80</v>
      </c>
      <c r="J26">
        <f>SUM(H9:H11)*6</f>
        <v>0</v>
      </c>
    </row>
    <row r="27" spans="2:10" x14ac:dyDescent="0.2">
      <c r="B27" t="s">
        <v>84</v>
      </c>
      <c r="C27" t="s">
        <v>65</v>
      </c>
      <c r="F27" t="s">
        <v>78</v>
      </c>
      <c r="H27">
        <f>SUMPRODUCT(E3:E5,H3:H5)</f>
        <v>3500.0000000000005</v>
      </c>
      <c r="I27" t="s">
        <v>79</v>
      </c>
      <c r="J27">
        <f>SUM(H3:H5)</f>
        <v>3500.0000000000005</v>
      </c>
    </row>
    <row r="28" spans="2:10" x14ac:dyDescent="0.2">
      <c r="B28" t="s">
        <v>85</v>
      </c>
      <c r="C28" t="s">
        <v>67</v>
      </c>
      <c r="F28" t="s">
        <v>78</v>
      </c>
      <c r="H28">
        <f>SUMPRODUCT(E6:E8,H6:H8)</f>
        <v>21000</v>
      </c>
      <c r="I28" t="s">
        <v>79</v>
      </c>
      <c r="J28">
        <f>SUM(H6:H8)*2</f>
        <v>21000</v>
      </c>
    </row>
    <row r="29" spans="2:10" x14ac:dyDescent="0.2">
      <c r="B29" t="s">
        <v>86</v>
      </c>
      <c r="C29" s="7" t="s">
        <v>66</v>
      </c>
      <c r="F29" t="s">
        <v>78</v>
      </c>
      <c r="H29">
        <f>SUMPRODUCT(E9:E11,H9:H11)</f>
        <v>0</v>
      </c>
      <c r="I29" t="s">
        <v>79</v>
      </c>
      <c r="J29">
        <f>SUM(H9:H11)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D181F-482B-7344-84C6-4BCF990CCFAC}">
  <dimension ref="B2:J32"/>
  <sheetViews>
    <sheetView workbookViewId="0">
      <selection activeCell="I21" sqref="I21"/>
    </sheetView>
  </sheetViews>
  <sheetFormatPr baseColWidth="10" defaultRowHeight="16" x14ac:dyDescent="0.2"/>
  <cols>
    <col min="2" max="2" width="14.1640625" bestFit="1" customWidth="1"/>
    <col min="7" max="7" width="11.6640625" bestFit="1" customWidth="1"/>
    <col min="8" max="8" width="14.1640625" bestFit="1" customWidth="1"/>
  </cols>
  <sheetData>
    <row r="2" spans="2:8" x14ac:dyDescent="0.2">
      <c r="B2" t="s">
        <v>44</v>
      </c>
      <c r="C2" t="s">
        <v>54</v>
      </c>
      <c r="D2" t="s">
        <v>68</v>
      </c>
      <c r="E2" t="s">
        <v>69</v>
      </c>
      <c r="F2" t="s">
        <v>74</v>
      </c>
      <c r="G2" t="s">
        <v>75</v>
      </c>
      <c r="H2" t="s">
        <v>70</v>
      </c>
    </row>
    <row r="3" spans="2:8" x14ac:dyDescent="0.2">
      <c r="B3" t="s">
        <v>45</v>
      </c>
      <c r="C3">
        <v>25</v>
      </c>
      <c r="D3">
        <v>12</v>
      </c>
      <c r="E3">
        <v>0.5</v>
      </c>
      <c r="F3">
        <v>10</v>
      </c>
      <c r="G3">
        <v>1</v>
      </c>
      <c r="H3">
        <v>2400</v>
      </c>
    </row>
    <row r="4" spans="2:8" x14ac:dyDescent="0.2">
      <c r="B4" t="s">
        <v>46</v>
      </c>
      <c r="C4">
        <v>35</v>
      </c>
      <c r="D4">
        <v>6</v>
      </c>
      <c r="E4">
        <v>2</v>
      </c>
      <c r="F4">
        <v>10</v>
      </c>
      <c r="G4">
        <v>1</v>
      </c>
      <c r="H4">
        <v>0</v>
      </c>
    </row>
    <row r="5" spans="2:8" x14ac:dyDescent="0.2">
      <c r="B5" t="s">
        <v>47</v>
      </c>
      <c r="C5">
        <v>45</v>
      </c>
      <c r="D5">
        <v>8</v>
      </c>
      <c r="E5">
        <v>3</v>
      </c>
      <c r="F5">
        <v>10</v>
      </c>
      <c r="G5">
        <v>1</v>
      </c>
      <c r="H5">
        <v>599.99999999999989</v>
      </c>
    </row>
    <row r="6" spans="2:8" x14ac:dyDescent="0.2">
      <c r="B6" t="s">
        <v>48</v>
      </c>
      <c r="C6">
        <v>15</v>
      </c>
      <c r="D6">
        <v>12</v>
      </c>
      <c r="E6">
        <v>0.5</v>
      </c>
      <c r="F6">
        <v>8</v>
      </c>
      <c r="G6">
        <v>2</v>
      </c>
      <c r="H6">
        <v>800</v>
      </c>
    </row>
    <row r="7" spans="2:8" x14ac:dyDescent="0.2">
      <c r="B7" t="s">
        <v>49</v>
      </c>
      <c r="C7">
        <v>25</v>
      </c>
      <c r="D7">
        <v>6</v>
      </c>
      <c r="E7">
        <v>2</v>
      </c>
      <c r="F7">
        <v>8</v>
      </c>
      <c r="G7">
        <v>2</v>
      </c>
      <c r="H7">
        <v>0</v>
      </c>
    </row>
    <row r="8" spans="2:8" x14ac:dyDescent="0.2">
      <c r="B8" t="s">
        <v>50</v>
      </c>
      <c r="C8">
        <v>35</v>
      </c>
      <c r="D8">
        <v>8</v>
      </c>
      <c r="E8">
        <v>3</v>
      </c>
      <c r="F8">
        <v>8</v>
      </c>
      <c r="G8">
        <v>2</v>
      </c>
      <c r="H8">
        <v>1200</v>
      </c>
    </row>
    <row r="9" spans="2:8" x14ac:dyDescent="0.2">
      <c r="B9" t="s">
        <v>51</v>
      </c>
      <c r="C9">
        <v>5</v>
      </c>
      <c r="D9">
        <v>12</v>
      </c>
      <c r="E9">
        <v>0.5</v>
      </c>
      <c r="F9">
        <v>6</v>
      </c>
      <c r="G9">
        <v>1</v>
      </c>
      <c r="H9">
        <v>799.99999999999989</v>
      </c>
    </row>
    <row r="10" spans="2:8" x14ac:dyDescent="0.2">
      <c r="B10" t="s">
        <v>52</v>
      </c>
      <c r="C10">
        <v>15</v>
      </c>
      <c r="D10">
        <v>6</v>
      </c>
      <c r="E10">
        <v>2</v>
      </c>
      <c r="F10">
        <v>6</v>
      </c>
      <c r="G10">
        <v>1</v>
      </c>
      <c r="H10">
        <v>0</v>
      </c>
    </row>
    <row r="11" spans="2:8" x14ac:dyDescent="0.2">
      <c r="B11" t="s">
        <v>53</v>
      </c>
      <c r="C11">
        <v>25</v>
      </c>
      <c r="D11">
        <v>8</v>
      </c>
      <c r="E11">
        <v>3</v>
      </c>
      <c r="F11">
        <v>6</v>
      </c>
      <c r="G11">
        <v>1</v>
      </c>
      <c r="H11">
        <v>200</v>
      </c>
    </row>
    <row r="12" spans="2:8" x14ac:dyDescent="0.2">
      <c r="G12" t="s">
        <v>77</v>
      </c>
      <c r="H12">
        <f>SUM(H3:H11)</f>
        <v>6000</v>
      </c>
    </row>
    <row r="13" spans="2:8" x14ac:dyDescent="0.2">
      <c r="B13" t="s">
        <v>71</v>
      </c>
      <c r="C13" s="8">
        <f>H3+H6+H9</f>
        <v>4000</v>
      </c>
      <c r="D13" t="s">
        <v>90</v>
      </c>
      <c r="E13" s="8">
        <f>SUM(H3:H5)</f>
        <v>3000</v>
      </c>
      <c r="G13" t="s">
        <v>76</v>
      </c>
      <c r="H13" s="4">
        <f>SUMPRODUCT(C3:C11,H3:H11)</f>
        <v>150000</v>
      </c>
    </row>
    <row r="14" spans="2:8" x14ac:dyDescent="0.2">
      <c r="B14" t="s">
        <v>72</v>
      </c>
      <c r="C14" s="8">
        <f>H4+H7+H10</f>
        <v>0</v>
      </c>
      <c r="D14" t="s">
        <v>91</v>
      </c>
      <c r="E14" s="8">
        <f>SUM(H6:H8)</f>
        <v>2000</v>
      </c>
    </row>
    <row r="15" spans="2:8" x14ac:dyDescent="0.2">
      <c r="B15" t="s">
        <v>73</v>
      </c>
      <c r="C15" s="8">
        <f>H5+H8+H11</f>
        <v>2000</v>
      </c>
      <c r="D15" t="s">
        <v>92</v>
      </c>
      <c r="E15" s="8">
        <f>SUM(H9:H11)</f>
        <v>999.99999999999989</v>
      </c>
    </row>
    <row r="19" spans="2:10" x14ac:dyDescent="0.2">
      <c r="B19" t="s">
        <v>56</v>
      </c>
      <c r="C19" t="s">
        <v>57</v>
      </c>
    </row>
    <row r="20" spans="2:10" x14ac:dyDescent="0.2">
      <c r="B20" t="s">
        <v>55</v>
      </c>
      <c r="C20" t="s">
        <v>58</v>
      </c>
    </row>
    <row r="21" spans="2:10" x14ac:dyDescent="0.2">
      <c r="C21" t="s">
        <v>59</v>
      </c>
    </row>
    <row r="22" spans="2:10" x14ac:dyDescent="0.2">
      <c r="C22" t="s">
        <v>60</v>
      </c>
    </row>
    <row r="23" spans="2:10" x14ac:dyDescent="0.2">
      <c r="C23" t="s">
        <v>61</v>
      </c>
    </row>
    <row r="24" spans="2:10" x14ac:dyDescent="0.2">
      <c r="B24" t="s">
        <v>81</v>
      </c>
      <c r="C24" t="s">
        <v>62</v>
      </c>
      <c r="F24" t="s">
        <v>78</v>
      </c>
      <c r="H24">
        <f>SUMPRODUCT(D3:D5,H3:H5)</f>
        <v>33600</v>
      </c>
      <c r="I24" t="s">
        <v>80</v>
      </c>
      <c r="J24">
        <f>SUM(H3:H5)*10</f>
        <v>30000</v>
      </c>
    </row>
    <row r="25" spans="2:10" x14ac:dyDescent="0.2">
      <c r="B25" t="s">
        <v>82</v>
      </c>
      <c r="C25" t="s">
        <v>63</v>
      </c>
      <c r="F25" t="s">
        <v>78</v>
      </c>
      <c r="H25">
        <f>SUMPRODUCT(D6:D8,H6:H8)</f>
        <v>19200</v>
      </c>
      <c r="I25" t="s">
        <v>80</v>
      </c>
      <c r="J25">
        <f>SUM(H6:H8)*8</f>
        <v>16000</v>
      </c>
    </row>
    <row r="26" spans="2:10" x14ac:dyDescent="0.2">
      <c r="B26" t="s">
        <v>83</v>
      </c>
      <c r="C26" t="s">
        <v>64</v>
      </c>
      <c r="F26" t="s">
        <v>78</v>
      </c>
      <c r="H26">
        <f>SUMPRODUCT(D9:D11,H9:H11)</f>
        <v>11199.999999999998</v>
      </c>
      <c r="I26" t="s">
        <v>80</v>
      </c>
      <c r="J26">
        <f>SUM(H9:H11)*6</f>
        <v>5999.9999999999991</v>
      </c>
    </row>
    <row r="27" spans="2:10" x14ac:dyDescent="0.2">
      <c r="B27" t="s">
        <v>84</v>
      </c>
      <c r="C27" t="s">
        <v>65</v>
      </c>
      <c r="F27" t="s">
        <v>78</v>
      </c>
      <c r="H27">
        <f>SUMPRODUCT(E3:E5,H3:H5)</f>
        <v>2999.9999999999995</v>
      </c>
      <c r="I27" t="s">
        <v>79</v>
      </c>
      <c r="J27">
        <f>SUM(H3:H5)</f>
        <v>3000</v>
      </c>
    </row>
    <row r="28" spans="2:10" x14ac:dyDescent="0.2">
      <c r="B28" t="s">
        <v>85</v>
      </c>
      <c r="C28" t="s">
        <v>67</v>
      </c>
      <c r="F28" t="s">
        <v>78</v>
      </c>
      <c r="H28">
        <f>SUMPRODUCT(E6:E8,H6:H8)</f>
        <v>4000</v>
      </c>
      <c r="I28" t="s">
        <v>79</v>
      </c>
      <c r="J28">
        <f>SUM(H6:H8)*2</f>
        <v>4000</v>
      </c>
    </row>
    <row r="29" spans="2:10" x14ac:dyDescent="0.2">
      <c r="B29" t="s">
        <v>86</v>
      </c>
      <c r="C29" s="7" t="s">
        <v>66</v>
      </c>
      <c r="F29" t="s">
        <v>78</v>
      </c>
      <c r="H29">
        <f>SUMPRODUCT(E9:E11,H9:H11)</f>
        <v>1000</v>
      </c>
      <c r="I29" t="s">
        <v>79</v>
      </c>
      <c r="J29">
        <f>SUM(H9:H11)</f>
        <v>999.99999999999989</v>
      </c>
    </row>
    <row r="30" spans="2:10" x14ac:dyDescent="0.2">
      <c r="C30" t="s">
        <v>87</v>
      </c>
    </row>
    <row r="31" spans="2:10" x14ac:dyDescent="0.2">
      <c r="C31" t="s">
        <v>88</v>
      </c>
    </row>
    <row r="32" spans="2:10" x14ac:dyDescent="0.2">
      <c r="C32" t="s">
        <v>89</v>
      </c>
    </row>
  </sheetData>
  <pageMargins left="0.7" right="0.7" top="0.75" bottom="0.75" header="0.3" footer="0.3"/>
  <ignoredErrors>
    <ignoredError sqref="E13:E1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DECEF-656E-394A-93C5-3B525CBDF105}">
  <dimension ref="A2:J9"/>
  <sheetViews>
    <sheetView tabSelected="1" workbookViewId="0">
      <selection activeCell="E9" sqref="E9"/>
    </sheetView>
  </sheetViews>
  <sheetFormatPr baseColWidth="10" defaultRowHeight="16" x14ac:dyDescent="0.2"/>
  <cols>
    <col min="1" max="1" width="17.1640625" bestFit="1" customWidth="1"/>
    <col min="3" max="3" width="12" bestFit="1" customWidth="1"/>
    <col min="4" max="4" width="27.83203125" bestFit="1" customWidth="1"/>
    <col min="5" max="5" width="13.33203125" bestFit="1" customWidth="1"/>
    <col min="6" max="6" width="14.33203125" bestFit="1" customWidth="1"/>
  </cols>
  <sheetData>
    <row r="2" spans="1:10" x14ac:dyDescent="0.2">
      <c r="C2" t="s">
        <v>97</v>
      </c>
      <c r="D2" t="s">
        <v>99</v>
      </c>
      <c r="E2" t="s">
        <v>98</v>
      </c>
      <c r="F2" t="s">
        <v>100</v>
      </c>
      <c r="I2" t="s">
        <v>101</v>
      </c>
      <c r="J2" t="s">
        <v>102</v>
      </c>
    </row>
    <row r="3" spans="1:10" x14ac:dyDescent="0.2">
      <c r="A3" t="s">
        <v>95</v>
      </c>
      <c r="B3" t="s">
        <v>93</v>
      </c>
      <c r="C3">
        <v>10</v>
      </c>
      <c r="D3">
        <f>5*5000</f>
        <v>25000</v>
      </c>
      <c r="E3">
        <f>210/1000</f>
        <v>0.21</v>
      </c>
      <c r="F3">
        <v>17236</v>
      </c>
      <c r="J3" t="s">
        <v>103</v>
      </c>
    </row>
    <row r="4" spans="1:10" x14ac:dyDescent="0.2">
      <c r="A4" t="s">
        <v>96</v>
      </c>
      <c r="B4" t="s">
        <v>94</v>
      </c>
      <c r="C4">
        <v>5</v>
      </c>
      <c r="D4">
        <f>5*7000</f>
        <v>35000</v>
      </c>
      <c r="E4">
        <f>35/1000</f>
        <v>3.5000000000000003E-2</v>
      </c>
      <c r="F4">
        <v>10869</v>
      </c>
      <c r="J4" t="s">
        <v>104</v>
      </c>
    </row>
    <row r="5" spans="1:10" x14ac:dyDescent="0.2">
      <c r="J5" t="s">
        <v>105</v>
      </c>
    </row>
    <row r="6" spans="1:10" x14ac:dyDescent="0.2">
      <c r="D6" t="s">
        <v>106</v>
      </c>
      <c r="E6">
        <f>SUMPRODUCT(F3:F4,E3:E4)</f>
        <v>3999.9749999999999</v>
      </c>
      <c r="J6" t="s">
        <v>109</v>
      </c>
    </row>
    <row r="7" spans="1:10" x14ac:dyDescent="0.2">
      <c r="D7" t="s">
        <v>107</v>
      </c>
      <c r="E7">
        <f>F3/D3+F4/D4</f>
        <v>0.99998285714285717</v>
      </c>
    </row>
    <row r="9" spans="1:10" x14ac:dyDescent="0.2">
      <c r="D9" t="s">
        <v>108</v>
      </c>
      <c r="E9" s="4">
        <f>SUMPRODUCT(C3:C4,F3:F4)</f>
        <v>226705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1a)</vt:lpstr>
      <vt:lpstr>1d)</vt:lpstr>
      <vt:lpstr>2b,c)</vt:lpstr>
      <vt:lpstr>3b)</vt:lpstr>
      <vt:lpstr>3c)</vt:lpstr>
      <vt:lpstr>4e)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2019-02-07T03:06:55Z</dcterms:created>
  <dcterms:modified xsi:type="dcterms:W3CDTF">2019-02-14T05:07:01Z</dcterms:modified>
</cp:coreProperties>
</file>