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ydiayu/Dropbox (MIT)/Freshman/15.053/ps2/"/>
    </mc:Choice>
  </mc:AlternateContent>
  <xr:revisionPtr revIDLastSave="0" documentId="13_ncr:1_{E715DDFA-03FD-FF4B-B007-2CC3ABFF5418}" xr6:coauthVersionLast="36" xr6:coauthVersionMax="36" xr10:uidLastSave="{00000000-0000-0000-0000-000000000000}"/>
  <bookViews>
    <workbookView xWindow="0" yWindow="460" windowWidth="25600" windowHeight="16400" tabRatio="500" activeTab="4" xr2:uid="{00000000-000D-0000-FFFF-FFFF00000000}"/>
  </bookViews>
  <sheets>
    <sheet name="1a1" sheetId="7" r:id="rId1"/>
    <sheet name="1a2" sheetId="9" r:id="rId2"/>
    <sheet name="1b1" sheetId="8" r:id="rId3"/>
    <sheet name="1b2" sheetId="10" r:id="rId4"/>
    <sheet name="problem 2" sheetId="11" r:id="rId5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FALSE</definedName>
    <definedName name="OpenSolver_DualsNewSheet" localSheetId="1" hidden="1">0</definedName>
    <definedName name="OpenSolver_DualsNewSheet" localSheetId="2" hidden="1">FALSE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TRUE</definedName>
    <definedName name="OpenSolver_UpdateSensitivity" localSheetId="1" hidden="1">1</definedName>
    <definedName name="OpenSolver_UpdateSensitivity" localSheetId="2" hidden="1">TRUE</definedName>
    <definedName name="solver_adj" localSheetId="1" hidden="1">'1a2'!$B$24:$B$34,'1a2'!$F$3:$F$4</definedName>
    <definedName name="solver_adj" localSheetId="2" hidden="1">'1b1'!$F$3:$F$4</definedName>
    <definedName name="solver_adj" localSheetId="3" hidden="1">'1b2'!$F$3:$F$4</definedName>
    <definedName name="solver_adj" localSheetId="4" hidden="1">'problem 2'!$C$1:$C$6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'1a1'!$D$9:$D$19</definedName>
    <definedName name="solver_lhs1" localSheetId="1" hidden="1">'1a2'!$E$9:$E$19</definedName>
    <definedName name="solver_lhs1" localSheetId="4" hidden="1">'problem 2'!$C$1:$C$6</definedName>
    <definedName name="solver_lhs2" localSheetId="0" hidden="1">'1a1'!$E$9:$E$19</definedName>
    <definedName name="solver_lhs2" localSheetId="1" hidden="1">'1a2'!$E$9:$E$19</definedName>
    <definedName name="solver_lhs2" localSheetId="4" hidden="1">'problem 2'!$F$3</definedName>
    <definedName name="solver_lhs3" localSheetId="4" hidden="1">'problem 2'!$F$7</definedName>
    <definedName name="solver_lhs4" localSheetId="4" hidden="1">'problem 2'!$F$8</definedName>
    <definedName name="solver_lhs5" localSheetId="4" hidden="1">'problem 2'!$F$9</definedName>
    <definedName name="solver_lhs6" localSheetId="4" hidden="1">'problem 2'!$L$10</definedName>
    <definedName name="solver_lin" localSheetId="0" hidden="1">1</definedName>
    <definedName name="solver_lin" localSheetId="1" hidden="1">1</definedName>
    <definedName name="solver_lin" localSheetId="3" hidden="1">2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4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'1a2'!$H$21</definedName>
    <definedName name="solver_opt" localSheetId="2" hidden="1">'1b1'!$E$21</definedName>
    <definedName name="solver_opt" localSheetId="3" hidden="1">'1b2'!$E$21</definedName>
    <definedName name="solver_opt" localSheetId="4" hidden="1">'problem 2'!$L$13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4" hidden="1">3</definedName>
    <definedName name="solver_rel2" localSheetId="0" hidden="1">1</definedName>
    <definedName name="solver_rel2" localSheetId="1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1</definedName>
    <definedName name="solver_rhs1" localSheetId="0" hidden="1">'1a1'!$F$9:$F$19</definedName>
    <definedName name="solver_rhs1" localSheetId="1" hidden="1">'1a2'!$B$24:$B$34</definedName>
    <definedName name="solver_rhs1" localSheetId="4" hidden="1">0</definedName>
    <definedName name="solver_rhs2" localSheetId="0" hidden="1">'1a1'!$F$9:$F$19</definedName>
    <definedName name="solver_rhs2" localSheetId="1" hidden="1">'1a2'!$F$24:$F$34</definedName>
    <definedName name="solver_rhs2" localSheetId="4" hidden="1">7</definedName>
    <definedName name="solver_rhs3" localSheetId="4" hidden="1">7</definedName>
    <definedName name="solver_rhs4" localSheetId="4" hidden="1">7</definedName>
    <definedName name="solver_rhs5" localSheetId="4" hidden="1">7</definedName>
    <definedName name="solver_rhs6" localSheetId="4" hidden="1">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3</definedName>
    <definedName name="solver_ver" localSheetId="3" hidden="1">2</definedName>
    <definedName name="solver_ver" localSheetId="4" hidden="1">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9" l="1"/>
  <c r="K6" i="9"/>
  <c r="C10" i="9"/>
  <c r="E10" i="9"/>
  <c r="D25" i="9"/>
  <c r="C11" i="9"/>
  <c r="E11" i="9"/>
  <c r="D26" i="9"/>
  <c r="C12" i="9"/>
  <c r="E12" i="9"/>
  <c r="D27" i="9"/>
  <c r="C13" i="9"/>
  <c r="E13" i="9"/>
  <c r="D28" i="9"/>
  <c r="C14" i="9"/>
  <c r="E14" i="9"/>
  <c r="D29" i="9"/>
  <c r="C15" i="9"/>
  <c r="E15" i="9"/>
  <c r="D30" i="9"/>
  <c r="C16" i="9"/>
  <c r="E16" i="9"/>
  <c r="D31" i="9"/>
  <c r="C17" i="9"/>
  <c r="E17" i="9"/>
  <c r="D32" i="9"/>
  <c r="C18" i="9"/>
  <c r="E18" i="9"/>
  <c r="D33" i="9"/>
  <c r="C19" i="9"/>
  <c r="E19" i="9"/>
  <c r="D34" i="9"/>
  <c r="C9" i="9"/>
  <c r="E9" i="9"/>
  <c r="D24" i="9"/>
  <c r="H21" i="9"/>
  <c r="F24" i="9"/>
  <c r="F25" i="9"/>
  <c r="F26" i="9"/>
  <c r="F27" i="9"/>
  <c r="F28" i="9"/>
  <c r="F29" i="9"/>
  <c r="F30" i="9"/>
  <c r="F31" i="9"/>
  <c r="F32" i="9"/>
  <c r="F33" i="9"/>
  <c r="F34" i="9"/>
  <c r="F2" i="11"/>
  <c r="F4" i="11"/>
  <c r="F5" i="11"/>
  <c r="F10" i="11"/>
  <c r="F6" i="11"/>
  <c r="L13" i="11"/>
  <c r="L10" i="11"/>
  <c r="F3" i="11"/>
  <c r="F7" i="11"/>
  <c r="F8" i="11"/>
  <c r="F9" i="11"/>
  <c r="E21" i="9"/>
  <c r="F3" i="7"/>
  <c r="F4" i="8"/>
  <c r="F3" i="8"/>
  <c r="E25" i="10"/>
  <c r="I6" i="10"/>
  <c r="K6" i="10"/>
  <c r="C9" i="10"/>
  <c r="E9" i="10"/>
  <c r="C10" i="10"/>
  <c r="E10" i="10"/>
  <c r="C11" i="10"/>
  <c r="E11" i="10"/>
  <c r="C12" i="10"/>
  <c r="E12" i="10"/>
  <c r="C13" i="10"/>
  <c r="E13" i="10"/>
  <c r="C14" i="10"/>
  <c r="E14" i="10"/>
  <c r="C15" i="10"/>
  <c r="E15" i="10"/>
  <c r="C16" i="10"/>
  <c r="E16" i="10"/>
  <c r="C17" i="10"/>
  <c r="E17" i="10"/>
  <c r="C18" i="10"/>
  <c r="E18" i="10"/>
  <c r="C19" i="10"/>
  <c r="E19" i="10"/>
  <c r="E26" i="10"/>
  <c r="E28" i="10"/>
  <c r="E24" i="10"/>
  <c r="E21" i="10"/>
  <c r="I6" i="7"/>
  <c r="F4" i="7"/>
  <c r="K6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D19" i="9"/>
  <c r="D18" i="9"/>
  <c r="D17" i="9"/>
  <c r="D16" i="9"/>
  <c r="D15" i="9"/>
  <c r="D14" i="9"/>
  <c r="D13" i="9"/>
  <c r="D12" i="9"/>
  <c r="D11" i="9"/>
  <c r="D10" i="9"/>
  <c r="D9" i="9"/>
  <c r="E21" i="7"/>
  <c r="E25" i="8"/>
  <c r="I6" i="8"/>
  <c r="K6" i="8"/>
  <c r="C9" i="8"/>
  <c r="E9" i="8"/>
  <c r="C10" i="8"/>
  <c r="E10" i="8"/>
  <c r="C11" i="8"/>
  <c r="E11" i="8"/>
  <c r="C12" i="8"/>
  <c r="E12" i="8"/>
  <c r="C13" i="8"/>
  <c r="E13" i="8"/>
  <c r="C14" i="8"/>
  <c r="E14" i="8"/>
  <c r="C15" i="8"/>
  <c r="E15" i="8"/>
  <c r="C16" i="8"/>
  <c r="E16" i="8"/>
  <c r="C17" i="8"/>
  <c r="E17" i="8"/>
  <c r="C18" i="8"/>
  <c r="E18" i="8"/>
  <c r="C19" i="8"/>
  <c r="E19" i="8"/>
  <c r="E26" i="8"/>
  <c r="E28" i="8"/>
  <c r="E24" i="8"/>
  <c r="E21" i="8"/>
</calcChain>
</file>

<file path=xl/sharedStrings.xml><?xml version="1.0" encoding="utf-8"?>
<sst xmlns="http://schemas.openxmlformats.org/spreadsheetml/2006/main" count="158" uniqueCount="69">
  <si>
    <t>x</t>
  </si>
  <si>
    <t>y</t>
  </si>
  <si>
    <t>A variant of regression in one variable.</t>
  </si>
  <si>
    <t>p1</t>
  </si>
  <si>
    <t>p2</t>
  </si>
  <si>
    <r>
      <t xml:space="preserve">The objective is to minimize </t>
    </r>
    <r>
      <rPr>
        <b/>
        <sz val="12"/>
        <color theme="1"/>
        <rFont val="Calibri"/>
        <family val="2"/>
        <scheme val="minor"/>
      </rPr>
      <t>the sum of the residuals</t>
    </r>
    <r>
      <rPr>
        <sz val="12"/>
        <color theme="1"/>
        <rFont val="Calibri"/>
        <family val="2"/>
        <scheme val="minor"/>
      </rPr>
      <t>.  Cell D21.</t>
    </r>
  </si>
  <si>
    <t xml:space="preserve">linear estimator for y:    </t>
  </si>
  <si>
    <t xml:space="preserve">y = </t>
  </si>
  <si>
    <t>+</t>
  </si>
  <si>
    <t xml:space="preserve">11 data </t>
  </si>
  <si>
    <t>points</t>
  </si>
  <si>
    <t>x (indep variable)</t>
  </si>
  <si>
    <t>y (dependent variable)</t>
  </si>
  <si>
    <t>linear estimator for y</t>
  </si>
  <si>
    <t>residual^2</t>
  </si>
  <si>
    <t>sum of residuals</t>
  </si>
  <si>
    <r>
      <t xml:space="preserve">Objective:  minimize </t>
    </r>
    <r>
      <rPr>
        <b/>
        <sz val="12"/>
        <color theme="1"/>
        <rFont val="Calibri"/>
        <family val="2"/>
        <scheme val="minor"/>
      </rPr>
      <t>the sum of the residuals squared</t>
    </r>
    <r>
      <rPr>
        <sz val="12"/>
        <color theme="1"/>
        <rFont val="Calibri"/>
        <family val="2"/>
        <scheme val="minor"/>
      </rPr>
      <t>.  Cell D22.</t>
    </r>
  </si>
  <si>
    <t>sum of residuals squared</t>
  </si>
  <si>
    <t>Average(residual^2)</t>
  </si>
  <si>
    <t>R^2 is meaningful only if the estimator minimizes the sum of residuals squared.</t>
  </si>
  <si>
    <t>E(y).   This is the expected value of the y variable.</t>
  </si>
  <si>
    <t>Var(y).   This is the variance of the y variable.</t>
  </si>
  <si>
    <t>R^2.   = [Var(y) - Average(Res^2)]/Var(y)</t>
  </si>
  <si>
    <t>absolute residual</t>
  </si>
  <si>
    <t>linear estimator - y</t>
  </si>
  <si>
    <t>y - linear estimator</t>
  </si>
  <si>
    <t>p2 scroll bar</t>
  </si>
  <si>
    <t>p1 scroll bar</t>
  </si>
  <si>
    <t>You can determine the line as follows.</t>
  </si>
  <si>
    <t xml:space="preserve">Use scroll bars in O3 and O4 to adjust the   </t>
  </si>
  <si>
    <t xml:space="preserve"> y values for p1 and p2 in cells F3 and F4.</t>
  </si>
  <si>
    <r>
      <t xml:space="preserve">The objective is to minimize </t>
    </r>
    <r>
      <rPr>
        <b/>
        <sz val="12"/>
        <color theme="1"/>
        <rFont val="Calibri"/>
        <family val="2"/>
        <scheme val="minor"/>
      </rPr>
      <t>the sum of the residuals</t>
    </r>
    <r>
      <rPr>
        <sz val="12"/>
        <color theme="1"/>
        <rFont val="Calibri"/>
        <family val="2"/>
        <scheme val="minor"/>
      </rPr>
      <t>.  Cell E21.</t>
    </r>
  </si>
  <si>
    <t>v1</t>
  </si>
  <si>
    <t>b1</t>
  </si>
  <si>
    <t>b2</t>
  </si>
  <si>
    <t>b3</t>
  </si>
  <si>
    <t>b4</t>
  </si>
  <si>
    <t>b5</t>
  </si>
  <si>
    <t>b6</t>
  </si>
  <si>
    <t>obj func: min</t>
  </si>
  <si>
    <t>b1+b4+2b1+2b6+b2+b4+2.5b3+2.5b6</t>
  </si>
  <si>
    <t>Constraints:</t>
  </si>
  <si>
    <t>2b2+2b5&lt;=5</t>
  </si>
  <si>
    <t>sum of rad on spine:</t>
  </si>
  <si>
    <t>voxels</t>
  </si>
  <si>
    <t>v2</t>
  </si>
  <si>
    <t>v3</t>
  </si>
  <si>
    <t>v4</t>
  </si>
  <si>
    <t>v5</t>
  </si>
  <si>
    <t>v6</t>
  </si>
  <si>
    <t>v7</t>
  </si>
  <si>
    <t>v8</t>
  </si>
  <si>
    <t>v9</t>
  </si>
  <si>
    <t>&gt;=7</t>
  </si>
  <si>
    <t>v2,v6,v7,v8&gt;=7</t>
  </si>
  <si>
    <t>obj func:</t>
  </si>
  <si>
    <t>w1</t>
  </si>
  <si>
    <t>w2</t>
  </si>
  <si>
    <t>w3</t>
  </si>
  <si>
    <t>w4</t>
  </si>
  <si>
    <t>w5</t>
  </si>
  <si>
    <t>w8</t>
  </si>
  <si>
    <t>w9</t>
  </si>
  <si>
    <t>w10</t>
  </si>
  <si>
    <t>w11</t>
  </si>
  <si>
    <t>w6</t>
  </si>
  <si>
    <t>w7</t>
  </si>
  <si>
    <t>&gt;=</t>
  </si>
  <si>
    <t xml:space="preserve">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</si>
</sst>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6" fillId="0" borderId="0" xfId="0" applyFont="1"/>
    <xf numFmtId="0" fontId="7" fillId="0" borderId="12" xfId="0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4" fillId="0" borderId="0" xfId="0" applyFont="1"/>
    <xf numFmtId="0" fontId="0" fillId="2" borderId="16" xfId="0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8105684233197E-2"/>
          <c:y val="5.6375142248968502E-2"/>
          <c:w val="0.86319788728845503"/>
          <c:h val="0.844442389125420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xVal>
            <c:numRef>
              <c:f>'1a1'!$A$9:$A$19</c:f>
              <c:numCache>
                <c:formatCode>General</c:formatCode>
                <c:ptCount val="11"/>
                <c:pt idx="0">
                  <c:v>61</c:v>
                </c:pt>
                <c:pt idx="1">
                  <c:v>35</c:v>
                </c:pt>
                <c:pt idx="2">
                  <c:v>74</c:v>
                </c:pt>
                <c:pt idx="3">
                  <c:v>17</c:v>
                </c:pt>
                <c:pt idx="4">
                  <c:v>99</c:v>
                </c:pt>
                <c:pt idx="5">
                  <c:v>53</c:v>
                </c:pt>
                <c:pt idx="6">
                  <c:v>88</c:v>
                </c:pt>
                <c:pt idx="7">
                  <c:v>4</c:v>
                </c:pt>
                <c:pt idx="8">
                  <c:v>14</c:v>
                </c:pt>
                <c:pt idx="9">
                  <c:v>50</c:v>
                </c:pt>
                <c:pt idx="10">
                  <c:v>68</c:v>
                </c:pt>
              </c:numCache>
            </c:numRef>
          </c:xVal>
          <c:yVal>
            <c:numRef>
              <c:f>'1a1'!$B$9:$B$19</c:f>
              <c:numCache>
                <c:formatCode>General</c:formatCode>
                <c:ptCount val="11"/>
                <c:pt idx="0">
                  <c:v>66</c:v>
                </c:pt>
                <c:pt idx="1">
                  <c:v>38</c:v>
                </c:pt>
                <c:pt idx="2">
                  <c:v>79</c:v>
                </c:pt>
                <c:pt idx="3">
                  <c:v>32</c:v>
                </c:pt>
                <c:pt idx="4">
                  <c:v>87</c:v>
                </c:pt>
                <c:pt idx="5">
                  <c:v>50</c:v>
                </c:pt>
                <c:pt idx="6">
                  <c:v>73</c:v>
                </c:pt>
                <c:pt idx="7">
                  <c:v>63</c:v>
                </c:pt>
                <c:pt idx="8">
                  <c:v>30</c:v>
                </c:pt>
                <c:pt idx="9">
                  <c:v>55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1-4C40-9BAD-7360ABE94975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'1a1'!$E$3:$E$4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'1a1'!$F$3:$F$4</c:f>
              <c:numCache>
                <c:formatCode>General</c:formatCode>
                <c:ptCount val="2"/>
                <c:pt idx="0">
                  <c:v>20.6</c:v>
                </c:pt>
                <c:pt idx="1">
                  <c:v>87.7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1-4C40-9BAD-7360ABE9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36544"/>
        <c:axId val="-2094626704"/>
      </c:scatterChart>
      <c:valAx>
        <c:axId val="-209463654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626704"/>
        <c:crossesAt val="0"/>
        <c:crossBetween val="midCat"/>
        <c:majorUnit val="20"/>
        <c:minorUnit val="10"/>
      </c:valAx>
      <c:valAx>
        <c:axId val="-209462670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636544"/>
        <c:crossesAt val="0"/>
        <c:crossBetween val="midCat"/>
        <c:majorUnit val="10"/>
        <c:minorUnit val="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8105684233197E-2"/>
          <c:y val="5.6375142248968502E-2"/>
          <c:w val="0.86319788728845503"/>
          <c:h val="0.844442389125420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xVal>
            <c:numRef>
              <c:f>'1a2'!$A$9:$A$19</c:f>
              <c:numCache>
                <c:formatCode>General</c:formatCode>
                <c:ptCount val="11"/>
                <c:pt idx="0">
                  <c:v>61</c:v>
                </c:pt>
                <c:pt idx="1">
                  <c:v>35</c:v>
                </c:pt>
                <c:pt idx="2">
                  <c:v>74</c:v>
                </c:pt>
                <c:pt idx="3">
                  <c:v>17</c:v>
                </c:pt>
                <c:pt idx="4">
                  <c:v>99</c:v>
                </c:pt>
                <c:pt idx="5">
                  <c:v>53</c:v>
                </c:pt>
                <c:pt idx="6">
                  <c:v>88</c:v>
                </c:pt>
                <c:pt idx="7">
                  <c:v>4</c:v>
                </c:pt>
                <c:pt idx="8">
                  <c:v>14</c:v>
                </c:pt>
                <c:pt idx="9">
                  <c:v>50</c:v>
                </c:pt>
                <c:pt idx="10">
                  <c:v>68</c:v>
                </c:pt>
              </c:numCache>
            </c:numRef>
          </c:xVal>
          <c:yVal>
            <c:numRef>
              <c:f>'1a2'!$B$9:$B$19</c:f>
              <c:numCache>
                <c:formatCode>General</c:formatCode>
                <c:ptCount val="11"/>
                <c:pt idx="0">
                  <c:v>66</c:v>
                </c:pt>
                <c:pt idx="1">
                  <c:v>38</c:v>
                </c:pt>
                <c:pt idx="2">
                  <c:v>79</c:v>
                </c:pt>
                <c:pt idx="3">
                  <c:v>32</c:v>
                </c:pt>
                <c:pt idx="4">
                  <c:v>87</c:v>
                </c:pt>
                <c:pt idx="5">
                  <c:v>50</c:v>
                </c:pt>
                <c:pt idx="6">
                  <c:v>73</c:v>
                </c:pt>
                <c:pt idx="7">
                  <c:v>63</c:v>
                </c:pt>
                <c:pt idx="8">
                  <c:v>30</c:v>
                </c:pt>
                <c:pt idx="9">
                  <c:v>55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D-4406-AB31-E213CF410009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'1a2'!$E$3:$E$4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'1a2'!$F$3:$F$4</c:f>
              <c:numCache>
                <c:formatCode>General</c:formatCode>
                <c:ptCount val="2"/>
                <c:pt idx="0">
                  <c:v>20.611764705882251</c:v>
                </c:pt>
                <c:pt idx="1">
                  <c:v>87.670588235294474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D-4406-AB31-E213CF41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93600"/>
        <c:axId val="-2094472016"/>
      </c:scatterChart>
      <c:valAx>
        <c:axId val="-209449360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472016"/>
        <c:crosses val="autoZero"/>
        <c:crossBetween val="midCat"/>
      </c:valAx>
      <c:valAx>
        <c:axId val="-209447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9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xVal>
            <c:numRef>
              <c:f>'1b1'!$A$9:$A$19</c:f>
              <c:numCache>
                <c:formatCode>General</c:formatCode>
                <c:ptCount val="11"/>
                <c:pt idx="0">
                  <c:v>33</c:v>
                </c:pt>
                <c:pt idx="1">
                  <c:v>73</c:v>
                </c:pt>
                <c:pt idx="2">
                  <c:v>20</c:v>
                </c:pt>
                <c:pt idx="3">
                  <c:v>98</c:v>
                </c:pt>
                <c:pt idx="4">
                  <c:v>1</c:v>
                </c:pt>
                <c:pt idx="5">
                  <c:v>47</c:v>
                </c:pt>
                <c:pt idx="6">
                  <c:v>11</c:v>
                </c:pt>
                <c:pt idx="7">
                  <c:v>88</c:v>
                </c:pt>
                <c:pt idx="8">
                  <c:v>56</c:v>
                </c:pt>
                <c:pt idx="9">
                  <c:v>76</c:v>
                </c:pt>
                <c:pt idx="10">
                  <c:v>67</c:v>
                </c:pt>
              </c:numCache>
            </c:numRef>
          </c:xVal>
          <c:yVal>
            <c:numRef>
              <c:f>'1b1'!$B$9:$B$19</c:f>
              <c:numCache>
                <c:formatCode>General</c:formatCode>
                <c:ptCount val="11"/>
                <c:pt idx="0">
                  <c:v>42</c:v>
                </c:pt>
                <c:pt idx="1">
                  <c:v>62</c:v>
                </c:pt>
                <c:pt idx="2">
                  <c:v>31</c:v>
                </c:pt>
                <c:pt idx="3">
                  <c:v>91</c:v>
                </c:pt>
                <c:pt idx="4">
                  <c:v>54</c:v>
                </c:pt>
                <c:pt idx="5">
                  <c:v>57</c:v>
                </c:pt>
                <c:pt idx="6">
                  <c:v>36</c:v>
                </c:pt>
                <c:pt idx="7">
                  <c:v>71</c:v>
                </c:pt>
                <c:pt idx="8">
                  <c:v>55</c:v>
                </c:pt>
                <c:pt idx="9">
                  <c:v>74</c:v>
                </c:pt>
                <c:pt idx="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5-4F8B-A86E-BB087A44ED22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'1b1'!$E$3:$E$4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'1b1'!$F$3:$F$4</c:f>
              <c:numCache>
                <c:formatCode>General</c:formatCode>
                <c:ptCount val="2"/>
                <c:pt idx="0">
                  <c:v>33.799999999999997</c:v>
                </c:pt>
                <c:pt idx="1">
                  <c:v>79.599999999999994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F8B-A86E-BB087A44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77120"/>
        <c:axId val="-2094370864"/>
      </c:scatterChart>
      <c:valAx>
        <c:axId val="-209437712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370864"/>
        <c:crossesAt val="0"/>
        <c:crossBetween val="midCat"/>
        <c:majorUnit val="10"/>
        <c:minorUnit val="2"/>
      </c:valAx>
      <c:valAx>
        <c:axId val="-20943708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77120"/>
        <c:crossesAt val="0"/>
        <c:crossBetween val="midCat"/>
        <c:majorUnit val="10"/>
        <c:minorUnit val="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xVal>
            <c:numRef>
              <c:f>'1b2'!$A$9:$A$19</c:f>
              <c:numCache>
                <c:formatCode>General</c:formatCode>
                <c:ptCount val="11"/>
                <c:pt idx="0">
                  <c:v>33</c:v>
                </c:pt>
                <c:pt idx="1">
                  <c:v>73</c:v>
                </c:pt>
                <c:pt idx="2">
                  <c:v>20</c:v>
                </c:pt>
                <c:pt idx="3">
                  <c:v>98</c:v>
                </c:pt>
                <c:pt idx="4">
                  <c:v>1</c:v>
                </c:pt>
                <c:pt idx="5">
                  <c:v>47</c:v>
                </c:pt>
                <c:pt idx="6">
                  <c:v>11</c:v>
                </c:pt>
                <c:pt idx="7">
                  <c:v>88</c:v>
                </c:pt>
                <c:pt idx="8">
                  <c:v>56</c:v>
                </c:pt>
                <c:pt idx="9">
                  <c:v>76</c:v>
                </c:pt>
                <c:pt idx="10">
                  <c:v>67</c:v>
                </c:pt>
              </c:numCache>
            </c:numRef>
          </c:xVal>
          <c:yVal>
            <c:numRef>
              <c:f>'1b2'!$B$9:$B$19</c:f>
              <c:numCache>
                <c:formatCode>General</c:formatCode>
                <c:ptCount val="11"/>
                <c:pt idx="0">
                  <c:v>42</c:v>
                </c:pt>
                <c:pt idx="1">
                  <c:v>62</c:v>
                </c:pt>
                <c:pt idx="2">
                  <c:v>31</c:v>
                </c:pt>
                <c:pt idx="3">
                  <c:v>91</c:v>
                </c:pt>
                <c:pt idx="4">
                  <c:v>54</c:v>
                </c:pt>
                <c:pt idx="5">
                  <c:v>57</c:v>
                </c:pt>
                <c:pt idx="6">
                  <c:v>36</c:v>
                </c:pt>
                <c:pt idx="7">
                  <c:v>71</c:v>
                </c:pt>
                <c:pt idx="8">
                  <c:v>55</c:v>
                </c:pt>
                <c:pt idx="9">
                  <c:v>74</c:v>
                </c:pt>
                <c:pt idx="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C-40FD-B865-E68BE841BC48}"/>
            </c:ext>
          </c:extLst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'1b2'!$E$3:$E$4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'1b2'!$F$3:$F$4</c:f>
              <c:numCache>
                <c:formatCode>General</c:formatCode>
                <c:ptCount val="2"/>
                <c:pt idx="0">
                  <c:v>33.790415663959386</c:v>
                </c:pt>
                <c:pt idx="1">
                  <c:v>79.633473060687223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C-40FD-B865-E68BE841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45728"/>
        <c:axId val="-2094207472"/>
      </c:scatterChart>
      <c:valAx>
        <c:axId val="-209424572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207472"/>
        <c:crosses val="autoZero"/>
        <c:crossBetween val="midCat"/>
      </c:valAx>
      <c:valAx>
        <c:axId val="-209420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4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6" fmlaLink="$P$3" horiz="1" max="500" page="10" val="206"/>
</file>

<file path=xl/ctrlProps/ctrlProp2.xml><?xml version="1.0" encoding="utf-8"?>
<formControlPr xmlns="http://schemas.microsoft.com/office/spreadsheetml/2009/9/main" objectType="Scroll" dx="16" fmlaLink="$P$4" horiz="1" max="1000" min="500" page="10" val="877"/>
</file>

<file path=xl/ctrlProps/ctrlProp3.xml><?xml version="1.0" encoding="utf-8"?>
<formControlPr xmlns="http://schemas.microsoft.com/office/spreadsheetml/2009/9/main" objectType="Scroll" dx="16" fmlaLink="$P$3" horiz="1" max="500" page="10" val="338"/>
</file>

<file path=xl/ctrlProps/ctrlProp4.xml><?xml version="1.0" encoding="utf-8"?>
<formControlPr xmlns="http://schemas.microsoft.com/office/spreadsheetml/2009/9/main" objectType="Scroll" dx="16" fmlaLink="$P$4" horiz="1" max="1000" page="10" val="7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267760</xdr:colOff>
      <xdr:row>7</xdr:row>
      <xdr:rowOff>195793</xdr:rowOff>
    </xdr:from>
    <xdr:to>
      <xdr:col>17</xdr:col>
      <xdr:colOff>509062</xdr:colOff>
      <xdr:row>20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2</xdr:row>
          <xdr:rowOff>63500</xdr:rowOff>
        </xdr:from>
        <xdr:to>
          <xdr:col>14</xdr:col>
          <xdr:colOff>1460500</xdr:colOff>
          <xdr:row>2</xdr:row>
          <xdr:rowOff>254000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3</xdr:row>
          <xdr:rowOff>63500</xdr:rowOff>
        </xdr:from>
        <xdr:to>
          <xdr:col>14</xdr:col>
          <xdr:colOff>1473200</xdr:colOff>
          <xdr:row>3</xdr:row>
          <xdr:rowOff>254000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157693</xdr:colOff>
      <xdr:row>7</xdr:row>
      <xdr:rowOff>68791</xdr:rowOff>
    </xdr:from>
    <xdr:to>
      <xdr:col>15</xdr:col>
      <xdr:colOff>551395</xdr:colOff>
      <xdr:row>19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139702</xdr:colOff>
      <xdr:row>7</xdr:row>
      <xdr:rowOff>143932</xdr:rowOff>
    </xdr:from>
    <xdr:to>
      <xdr:col>16</xdr:col>
      <xdr:colOff>592670</xdr:colOff>
      <xdr:row>20</xdr:row>
      <xdr:rowOff>42331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88900</xdr:colOff>
          <xdr:row>2</xdr:row>
          <xdr:rowOff>50800</xdr:rowOff>
        </xdr:from>
        <xdr:to>
          <xdr:col>14</xdr:col>
          <xdr:colOff>1790700</xdr:colOff>
          <xdr:row>2</xdr:row>
          <xdr:rowOff>241300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3</xdr:row>
          <xdr:rowOff>63500</xdr:rowOff>
        </xdr:from>
        <xdr:to>
          <xdr:col>14</xdr:col>
          <xdr:colOff>1803400</xdr:colOff>
          <xdr:row>3</xdr:row>
          <xdr:rowOff>254000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254001</xdr:colOff>
      <xdr:row>7</xdr:row>
      <xdr:rowOff>262466</xdr:rowOff>
    </xdr:from>
    <xdr:to>
      <xdr:col>14</xdr:col>
      <xdr:colOff>114303</xdr:colOff>
      <xdr:row>20</xdr:row>
      <xdr:rowOff>156632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22" sqref="I22"/>
    </sheetView>
  </sheetViews>
  <sheetFormatPr baseColWidth="10" defaultColWidth="11" defaultRowHeight="16"/>
  <cols>
    <col min="1" max="2" width="12.6640625" customWidth="1"/>
    <col min="3" max="4" width="11" style="2"/>
    <col min="8" max="8" width="3.6640625" customWidth="1"/>
    <col min="9" max="9" width="5.5" customWidth="1"/>
    <col min="10" max="10" width="3.1640625" customWidth="1"/>
    <col min="11" max="11" width="5.83203125" customWidth="1"/>
    <col min="12" max="12" width="3.1640625" customWidth="1"/>
    <col min="13" max="13" width="5.1640625" customWidth="1"/>
    <col min="14" max="14" width="11.33203125" customWidth="1"/>
    <col min="15" max="15" width="20.83203125" customWidth="1"/>
    <col min="16" max="16" width="0" style="2" hidden="1" customWidth="1"/>
  </cols>
  <sheetData>
    <row r="1" spans="1:16" ht="21">
      <c r="A1" s="4" t="s">
        <v>2</v>
      </c>
    </row>
    <row r="2" spans="1:16" ht="17" thickBot="1">
      <c r="A2" t="s">
        <v>28</v>
      </c>
      <c r="E2" s="2" t="s">
        <v>0</v>
      </c>
      <c r="F2" s="2" t="s">
        <v>1</v>
      </c>
      <c r="O2" s="33" t="s">
        <v>1</v>
      </c>
    </row>
    <row r="3" spans="1:16" ht="24" customHeight="1" thickTop="1">
      <c r="A3" t="s">
        <v>29</v>
      </c>
      <c r="D3" s="2" t="s">
        <v>3</v>
      </c>
      <c r="E3" s="2">
        <v>0</v>
      </c>
      <c r="F3" s="5">
        <f>P3/10</f>
        <v>20.6</v>
      </c>
      <c r="N3" s="31" t="s">
        <v>27</v>
      </c>
      <c r="O3" s="32"/>
      <c r="P3" s="34">
        <v>206</v>
      </c>
    </row>
    <row r="4" spans="1:16" ht="22" customHeight="1" thickBot="1">
      <c r="A4" t="s">
        <v>30</v>
      </c>
      <c r="D4" s="2" t="s">
        <v>4</v>
      </c>
      <c r="E4" s="2">
        <v>100</v>
      </c>
      <c r="F4" s="6">
        <f>P4/10</f>
        <v>87.7</v>
      </c>
      <c r="N4" s="31" t="s">
        <v>26</v>
      </c>
      <c r="O4" s="32"/>
      <c r="P4" s="34">
        <v>877</v>
      </c>
    </row>
    <row r="5" spans="1:16" ht="20" customHeight="1" thickTop="1" thickBot="1">
      <c r="A5" t="s">
        <v>31</v>
      </c>
      <c r="E5" s="2"/>
      <c r="F5" s="3"/>
    </row>
    <row r="6" spans="1:16" ht="18" thickTop="1" thickBot="1">
      <c r="E6" s="2"/>
      <c r="F6" s="7" t="s">
        <v>6</v>
      </c>
      <c r="G6" s="8"/>
      <c r="H6" s="8" t="s">
        <v>7</v>
      </c>
      <c r="I6" s="8">
        <f>F3</f>
        <v>20.6</v>
      </c>
      <c r="J6" s="8" t="s">
        <v>8</v>
      </c>
      <c r="K6" s="9">
        <f>(F4-F3)/100</f>
        <v>0.67099999999999993</v>
      </c>
      <c r="L6" s="10" t="s">
        <v>0</v>
      </c>
    </row>
    <row r="7" spans="1:16" ht="18" thickTop="1" thickBot="1">
      <c r="A7" s="11" t="s">
        <v>9</v>
      </c>
      <c r="B7" t="s">
        <v>10</v>
      </c>
    </row>
    <row r="8" spans="1:16" ht="53" thickTop="1" thickBot="1">
      <c r="A8" s="12" t="s">
        <v>11</v>
      </c>
      <c r="B8" s="13" t="s">
        <v>12</v>
      </c>
      <c r="C8" s="14" t="s">
        <v>13</v>
      </c>
      <c r="D8" s="26" t="s">
        <v>24</v>
      </c>
      <c r="E8" s="27" t="s">
        <v>25</v>
      </c>
      <c r="F8" s="29" t="s">
        <v>23</v>
      </c>
    </row>
    <row r="9" spans="1:16" ht="17" thickTop="1">
      <c r="A9" s="16">
        <v>61</v>
      </c>
      <c r="B9" s="17">
        <v>66</v>
      </c>
      <c r="C9" s="2">
        <f>I$6+K$6*A9</f>
        <v>61.530999999999999</v>
      </c>
      <c r="D9" s="2">
        <f>C9-B9</f>
        <v>-4.4690000000000012</v>
      </c>
      <c r="E9" s="28">
        <f>B9-C9</f>
        <v>4.4690000000000012</v>
      </c>
      <c r="F9" s="5">
        <f>MAX(D9:E9)</f>
        <v>4.4690000000000012</v>
      </c>
    </row>
    <row r="10" spans="1:16">
      <c r="A10" s="16">
        <v>35</v>
      </c>
      <c r="B10" s="19">
        <v>38</v>
      </c>
      <c r="C10" s="2">
        <f t="shared" ref="C10:C19" si="0">I$6+K$6*A10</f>
        <v>44.084999999999994</v>
      </c>
      <c r="D10" s="2">
        <f t="shared" ref="D10:D19" si="1">C10-B10</f>
        <v>6.0849999999999937</v>
      </c>
      <c r="E10" s="28">
        <f t="shared" ref="E10:E19" si="2">B10-C10</f>
        <v>-6.0849999999999937</v>
      </c>
      <c r="F10" s="30">
        <f t="shared" ref="F10:F19" si="3">MAX(D10:E10)</f>
        <v>6.0849999999999937</v>
      </c>
    </row>
    <row r="11" spans="1:16">
      <c r="A11" s="16">
        <v>74</v>
      </c>
      <c r="B11" s="19">
        <v>79</v>
      </c>
      <c r="C11" s="2">
        <f t="shared" si="0"/>
        <v>70.253999999999991</v>
      </c>
      <c r="D11" s="2">
        <f t="shared" si="1"/>
        <v>-8.7460000000000093</v>
      </c>
      <c r="E11" s="28">
        <f t="shared" si="2"/>
        <v>8.7460000000000093</v>
      </c>
      <c r="F11" s="30">
        <f t="shared" si="3"/>
        <v>8.7460000000000093</v>
      </c>
    </row>
    <row r="12" spans="1:16">
      <c r="A12" s="16">
        <v>17</v>
      </c>
      <c r="B12" s="19">
        <v>32</v>
      </c>
      <c r="C12" s="2">
        <f t="shared" si="0"/>
        <v>32.006999999999998</v>
      </c>
      <c r="D12" s="2">
        <f t="shared" si="1"/>
        <v>6.9999999999978968E-3</v>
      </c>
      <c r="E12" s="28">
        <f t="shared" si="2"/>
        <v>-6.9999999999978968E-3</v>
      </c>
      <c r="F12" s="30">
        <f t="shared" si="3"/>
        <v>6.9999999999978968E-3</v>
      </c>
    </row>
    <row r="13" spans="1:16">
      <c r="A13" s="16">
        <v>99</v>
      </c>
      <c r="B13" s="19">
        <v>87</v>
      </c>
      <c r="C13" s="2">
        <f t="shared" si="0"/>
        <v>87.028999999999996</v>
      </c>
      <c r="D13" s="2">
        <f t="shared" si="1"/>
        <v>2.8999999999996362E-2</v>
      </c>
      <c r="E13" s="28">
        <f t="shared" si="2"/>
        <v>-2.8999999999996362E-2</v>
      </c>
      <c r="F13" s="30">
        <f t="shared" si="3"/>
        <v>2.8999999999996362E-2</v>
      </c>
    </row>
    <row r="14" spans="1:16">
      <c r="A14" s="16">
        <v>53</v>
      </c>
      <c r="B14" s="19">
        <v>50</v>
      </c>
      <c r="C14" s="2">
        <f t="shared" si="0"/>
        <v>56.162999999999997</v>
      </c>
      <c r="D14" s="2">
        <f t="shared" si="1"/>
        <v>6.1629999999999967</v>
      </c>
      <c r="E14" s="28">
        <f t="shared" si="2"/>
        <v>-6.1629999999999967</v>
      </c>
      <c r="F14" s="30">
        <f t="shared" si="3"/>
        <v>6.1629999999999967</v>
      </c>
    </row>
    <row r="15" spans="1:16">
      <c r="A15" s="16">
        <v>88</v>
      </c>
      <c r="B15" s="19">
        <v>73</v>
      </c>
      <c r="C15" s="2">
        <f t="shared" si="0"/>
        <v>79.647999999999996</v>
      </c>
      <c r="D15" s="2">
        <f t="shared" si="1"/>
        <v>6.6479999999999961</v>
      </c>
      <c r="E15" s="28">
        <f t="shared" si="2"/>
        <v>-6.6479999999999961</v>
      </c>
      <c r="F15" s="30">
        <f t="shared" si="3"/>
        <v>6.6479999999999961</v>
      </c>
    </row>
    <row r="16" spans="1:16">
      <c r="A16" s="16">
        <v>4</v>
      </c>
      <c r="B16" s="19">
        <v>63</v>
      </c>
      <c r="C16" s="2">
        <f t="shared" si="0"/>
        <v>23.284000000000002</v>
      </c>
      <c r="D16" s="2">
        <f t="shared" si="1"/>
        <v>-39.715999999999994</v>
      </c>
      <c r="E16" s="28">
        <f t="shared" si="2"/>
        <v>39.715999999999994</v>
      </c>
      <c r="F16" s="30">
        <f t="shared" si="3"/>
        <v>39.715999999999994</v>
      </c>
    </row>
    <row r="17" spans="1:6">
      <c r="A17" s="16">
        <v>14</v>
      </c>
      <c r="B17" s="19">
        <v>30</v>
      </c>
      <c r="C17" s="2">
        <f t="shared" si="0"/>
        <v>29.994</v>
      </c>
      <c r="D17" s="2">
        <f t="shared" si="1"/>
        <v>-6.0000000000002274E-3</v>
      </c>
      <c r="E17" s="28">
        <f t="shared" si="2"/>
        <v>6.0000000000002274E-3</v>
      </c>
      <c r="F17" s="30">
        <f t="shared" si="3"/>
        <v>6.0000000000002274E-3</v>
      </c>
    </row>
    <row r="18" spans="1:6">
      <c r="A18" s="16">
        <v>50</v>
      </c>
      <c r="B18" s="19">
        <v>55</v>
      </c>
      <c r="C18" s="2">
        <f t="shared" si="0"/>
        <v>54.15</v>
      </c>
      <c r="D18" s="2">
        <f t="shared" si="1"/>
        <v>-0.85000000000000142</v>
      </c>
      <c r="E18" s="28">
        <f t="shared" si="2"/>
        <v>0.85000000000000142</v>
      </c>
      <c r="F18" s="30">
        <f t="shared" si="3"/>
        <v>0.85000000000000142</v>
      </c>
    </row>
    <row r="19" spans="1:6" ht="17" thickBot="1">
      <c r="A19" s="20">
        <v>68</v>
      </c>
      <c r="B19" s="21">
        <v>61</v>
      </c>
      <c r="C19" s="2">
        <f t="shared" si="0"/>
        <v>66.227999999999994</v>
      </c>
      <c r="D19" s="2">
        <f t="shared" si="1"/>
        <v>5.2279999999999944</v>
      </c>
      <c r="E19" s="28">
        <f t="shared" si="2"/>
        <v>-5.2279999999999944</v>
      </c>
      <c r="F19" s="6">
        <f t="shared" si="3"/>
        <v>5.2279999999999944</v>
      </c>
    </row>
    <row r="20" spans="1:6" ht="18" thickTop="1" thickBot="1">
      <c r="B20" s="2"/>
      <c r="D20"/>
    </row>
    <row r="21" spans="1:6" ht="21" thickTop="1" thickBot="1">
      <c r="B21" s="2"/>
      <c r="C21" s="22" t="s">
        <v>15</v>
      </c>
      <c r="E21" s="23">
        <f>SUM(F9:F19)</f>
        <v>77.946999999999989</v>
      </c>
    </row>
    <row r="22" spans="1:6" ht="17" thickTop="1">
      <c r="B22" s="2"/>
      <c r="D22"/>
    </row>
    <row r="23" spans="1:6">
      <c r="B23" s="2"/>
      <c r="D23"/>
    </row>
    <row r="24" spans="1:6">
      <c r="B24" s="2"/>
      <c r="D24"/>
    </row>
    <row r="25" spans="1:6">
      <c r="B25" s="2"/>
      <c r="D25"/>
    </row>
    <row r="26" spans="1:6">
      <c r="B26" s="2"/>
      <c r="D26"/>
    </row>
    <row r="27" spans="1:6">
      <c r="B27" s="2"/>
      <c r="D27"/>
    </row>
    <row r="28" spans="1:6">
      <c r="B28" s="2"/>
      <c r="D28"/>
    </row>
    <row r="29" spans="1:6">
      <c r="B29" s="2"/>
      <c r="D29"/>
    </row>
    <row r="30" spans="1:6">
      <c r="B30" s="2"/>
      <c r="D30"/>
    </row>
  </sheetData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14</xdr:col>
                    <xdr:colOff>101600</xdr:colOff>
                    <xdr:row>2</xdr:row>
                    <xdr:rowOff>63500</xdr:rowOff>
                  </from>
                  <to>
                    <xdr:col>14</xdr:col>
                    <xdr:colOff>1460500</xdr:colOff>
                    <xdr:row>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14</xdr:col>
                    <xdr:colOff>114300</xdr:colOff>
                    <xdr:row>3</xdr:row>
                    <xdr:rowOff>63500</xdr:rowOff>
                  </from>
                  <to>
                    <xdr:col>14</xdr:col>
                    <xdr:colOff>1473200</xdr:colOff>
                    <xdr:row>3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opLeftCell="A4" workbookViewId="0">
      <selection activeCell="F9" sqref="F9"/>
    </sheetView>
  </sheetViews>
  <sheetFormatPr baseColWidth="10" defaultColWidth="11" defaultRowHeight="16"/>
  <cols>
    <col min="1" max="2" width="12.6640625" customWidth="1"/>
    <col min="3" max="4" width="11" style="2"/>
    <col min="8" max="8" width="12.1640625" bestFit="1" customWidth="1"/>
    <col min="9" max="9" width="6.5" customWidth="1"/>
    <col min="10" max="10" width="3.1640625" customWidth="1"/>
    <col min="11" max="11" width="5.83203125" customWidth="1"/>
    <col min="12" max="12" width="3.1640625" customWidth="1"/>
  </cols>
  <sheetData>
    <row r="1" spans="1:12" ht="21">
      <c r="A1" s="4" t="s">
        <v>2</v>
      </c>
    </row>
    <row r="2" spans="1:12" ht="17" thickBot="1">
      <c r="E2" s="2" t="s">
        <v>0</v>
      </c>
      <c r="F2" s="2" t="s">
        <v>1</v>
      </c>
    </row>
    <row r="3" spans="1:12" ht="17" thickTop="1">
      <c r="D3" s="2" t="s">
        <v>3</v>
      </c>
      <c r="E3" s="2">
        <v>0</v>
      </c>
      <c r="F3" s="5">
        <v>20.611764705882251</v>
      </c>
    </row>
    <row r="4" spans="1:12" ht="17" thickBot="1">
      <c r="D4" s="2" t="s">
        <v>4</v>
      </c>
      <c r="E4" s="2">
        <v>100</v>
      </c>
      <c r="F4" s="6">
        <v>87.670588235294474</v>
      </c>
    </row>
    <row r="5" spans="1:12" ht="18" thickTop="1" thickBot="1">
      <c r="A5" t="s">
        <v>5</v>
      </c>
      <c r="E5" s="2"/>
      <c r="F5" s="3"/>
    </row>
    <row r="6" spans="1:12" ht="18" thickTop="1" thickBot="1">
      <c r="E6" s="2"/>
      <c r="F6" s="7" t="s">
        <v>6</v>
      </c>
      <c r="G6" s="8"/>
      <c r="H6" s="8" t="s">
        <v>7</v>
      </c>
      <c r="I6" s="8">
        <f>F3</f>
        <v>20.611764705882251</v>
      </c>
      <c r="J6" s="8" t="s">
        <v>8</v>
      </c>
      <c r="K6" s="9">
        <f>(F4-F3)/100</f>
        <v>0.67058823529412226</v>
      </c>
      <c r="L6" s="10" t="s">
        <v>0</v>
      </c>
    </row>
    <row r="7" spans="1:12" ht="18" thickTop="1" thickBot="1">
      <c r="A7" s="11" t="s">
        <v>9</v>
      </c>
      <c r="B7" t="s">
        <v>10</v>
      </c>
    </row>
    <row r="8" spans="1:12" ht="53" thickTop="1" thickBot="1">
      <c r="A8" s="12" t="s">
        <v>11</v>
      </c>
      <c r="B8" s="13" t="s">
        <v>12</v>
      </c>
      <c r="C8" s="14" t="s">
        <v>13</v>
      </c>
      <c r="D8" s="26" t="s">
        <v>24</v>
      </c>
      <c r="E8" s="27" t="s">
        <v>25</v>
      </c>
      <c r="F8" s="29" t="s">
        <v>23</v>
      </c>
    </row>
    <row r="9" spans="1:12" ht="17" thickTop="1">
      <c r="A9" s="16">
        <v>61</v>
      </c>
      <c r="B9" s="17">
        <v>66</v>
      </c>
      <c r="C9" s="2">
        <f>I$6+K$6*A9</f>
        <v>61.517647058823712</v>
      </c>
      <c r="D9" s="2">
        <f>C9-B9</f>
        <v>-4.4823529411762877</v>
      </c>
      <c r="E9" s="28">
        <f>B9-C9</f>
        <v>4.4823529411762877</v>
      </c>
      <c r="F9" s="5">
        <v>6.8041236999999999</v>
      </c>
    </row>
    <row r="10" spans="1:12">
      <c r="A10" s="16">
        <v>35</v>
      </c>
      <c r="B10" s="19">
        <v>38</v>
      </c>
      <c r="C10" s="2">
        <f t="shared" ref="C10:C19" si="0">I$6+K$6*A10</f>
        <v>44.082352941176531</v>
      </c>
      <c r="D10" s="2">
        <f t="shared" ref="D10:D19" si="1">C10-B10</f>
        <v>6.0823529411765307</v>
      </c>
      <c r="E10" s="28">
        <f t="shared" ref="E10:E19" si="2">B10-C10</f>
        <v>-6.0823529411765307</v>
      </c>
      <c r="F10" s="30">
        <v>3.5154638999999999</v>
      </c>
    </row>
    <row r="11" spans="1:12">
      <c r="A11" s="16">
        <v>74</v>
      </c>
      <c r="B11" s="19">
        <v>79</v>
      </c>
      <c r="C11" s="2">
        <f t="shared" si="0"/>
        <v>70.2352941176473</v>
      </c>
      <c r="D11" s="2">
        <f t="shared" si="1"/>
        <v>-8.7647058823527004</v>
      </c>
      <c r="E11" s="28">
        <f t="shared" si="2"/>
        <v>8.7647058823527004</v>
      </c>
      <c r="F11" s="30">
        <v>4.5463918000000003</v>
      </c>
    </row>
    <row r="12" spans="1:12">
      <c r="A12" s="16">
        <v>17</v>
      </c>
      <c r="B12" s="19">
        <v>32</v>
      </c>
      <c r="C12" s="2">
        <f t="shared" si="0"/>
        <v>32.011764705882328</v>
      </c>
      <c r="D12" s="2">
        <f t="shared" si="1"/>
        <v>1.176470588232803E-2</v>
      </c>
      <c r="E12" s="28">
        <f t="shared" si="2"/>
        <v>-1.176470588232803E-2</v>
      </c>
      <c r="F12" s="30">
        <v>37.28866</v>
      </c>
    </row>
    <row r="13" spans="1:12">
      <c r="A13" s="16">
        <v>99</v>
      </c>
      <c r="B13" s="19">
        <v>87</v>
      </c>
      <c r="C13" s="2">
        <f t="shared" si="0"/>
        <v>87.000000000000355</v>
      </c>
      <c r="D13" s="2">
        <f t="shared" si="1"/>
        <v>3.5527136788005009E-13</v>
      </c>
      <c r="E13" s="28">
        <f t="shared" si="2"/>
        <v>-3.5527136788005009E-13</v>
      </c>
      <c r="F13" s="30">
        <v>7.4123710999999997</v>
      </c>
    </row>
    <row r="14" spans="1:12">
      <c r="A14" s="16">
        <v>53</v>
      </c>
      <c r="B14" s="19">
        <v>50</v>
      </c>
      <c r="C14" s="2">
        <f t="shared" si="0"/>
        <v>56.152941176470733</v>
      </c>
      <c r="D14" s="2">
        <f t="shared" si="1"/>
        <v>6.1529411764707334</v>
      </c>
      <c r="E14" s="28">
        <f t="shared" si="2"/>
        <v>-6.1529411764707334</v>
      </c>
      <c r="F14" s="30">
        <v>1.4948454</v>
      </c>
    </row>
    <row r="15" spans="1:12">
      <c r="A15" s="16">
        <v>88</v>
      </c>
      <c r="B15" s="19">
        <v>73</v>
      </c>
      <c r="C15" s="2">
        <f t="shared" si="0"/>
        <v>79.62352941176502</v>
      </c>
      <c r="D15" s="2">
        <f t="shared" si="1"/>
        <v>6.6235294117650199</v>
      </c>
      <c r="E15" s="28">
        <f t="shared" si="2"/>
        <v>-6.6235294117650199</v>
      </c>
      <c r="F15" s="30">
        <v>3.2268040999999998</v>
      </c>
    </row>
    <row r="16" spans="1:12">
      <c r="A16" s="16">
        <v>4</v>
      </c>
      <c r="B16" s="19">
        <v>63</v>
      </c>
      <c r="C16" s="2">
        <f t="shared" si="0"/>
        <v>23.294117647058741</v>
      </c>
      <c r="D16" s="2">
        <f t="shared" si="1"/>
        <v>-39.705882352941259</v>
      </c>
      <c r="E16" s="28">
        <f t="shared" si="2"/>
        <v>39.705882352941259</v>
      </c>
      <c r="F16" s="30">
        <v>0</v>
      </c>
    </row>
    <row r="17" spans="1:8">
      <c r="A17" s="16">
        <v>14</v>
      </c>
      <c r="B17" s="19">
        <v>30</v>
      </c>
      <c r="C17" s="2">
        <f t="shared" si="0"/>
        <v>29.999999999999964</v>
      </c>
      <c r="D17" s="2">
        <f t="shared" si="1"/>
        <v>-3.5527136788005009E-14</v>
      </c>
      <c r="E17" s="28">
        <f t="shared" si="2"/>
        <v>3.5527136788005009E-14</v>
      </c>
      <c r="F17" s="30">
        <v>11.56701</v>
      </c>
    </row>
    <row r="18" spans="1:8">
      <c r="A18" s="16">
        <v>50</v>
      </c>
      <c r="B18" s="19">
        <v>55</v>
      </c>
      <c r="C18" s="2">
        <f t="shared" si="0"/>
        <v>54.141176470588363</v>
      </c>
      <c r="D18" s="2">
        <f t="shared" si="1"/>
        <v>-0.85882352941163731</v>
      </c>
      <c r="E18" s="28">
        <f t="shared" si="2"/>
        <v>0.85882352941163731</v>
      </c>
      <c r="F18" s="30">
        <v>0</v>
      </c>
    </row>
    <row r="19" spans="1:8" ht="17" thickBot="1">
      <c r="A19" s="20">
        <v>68</v>
      </c>
      <c r="B19" s="21">
        <v>61</v>
      </c>
      <c r="C19" s="2">
        <f t="shared" si="0"/>
        <v>66.211764705882558</v>
      </c>
      <c r="D19" s="2">
        <f t="shared" si="1"/>
        <v>5.2117647058825582</v>
      </c>
      <c r="E19" s="28">
        <f t="shared" si="2"/>
        <v>-5.2117647058825582</v>
      </c>
      <c r="F19" s="6">
        <v>4.2989690999999999</v>
      </c>
    </row>
    <row r="20" spans="1:8" ht="18" thickTop="1" thickBot="1">
      <c r="B20" s="2"/>
      <c r="D20"/>
    </row>
    <row r="21" spans="1:8" ht="21" thickTop="1" thickBot="1">
      <c r="B21" s="2"/>
      <c r="C21" s="22" t="s">
        <v>15</v>
      </c>
      <c r="E21" s="23">
        <f>SUM(F9:F19)</f>
        <v>80.154639099999997</v>
      </c>
      <c r="G21" s="35" t="s">
        <v>55</v>
      </c>
      <c r="H21" s="36">
        <f>SUM(B24:B34)</f>
        <v>77.894117647059431</v>
      </c>
    </row>
    <row r="22" spans="1:8" ht="17" thickTop="1">
      <c r="B22" s="2"/>
      <c r="D22"/>
    </row>
    <row r="23" spans="1:8">
      <c r="B23" s="2"/>
      <c r="D23"/>
    </row>
    <row r="24" spans="1:8">
      <c r="A24" t="s">
        <v>56</v>
      </c>
      <c r="B24" s="2">
        <v>4.4823529411763383</v>
      </c>
      <c r="C24" s="2" t="s">
        <v>67</v>
      </c>
      <c r="D24">
        <f>E9</f>
        <v>4.4823529411762877</v>
      </c>
      <c r="E24" t="s">
        <v>67</v>
      </c>
      <c r="F24">
        <f>-B24</f>
        <v>-4.4823529411763383</v>
      </c>
    </row>
    <row r="25" spans="1:8">
      <c r="A25" t="s">
        <v>57</v>
      </c>
      <c r="B25" s="2">
        <v>6.0823529411766168</v>
      </c>
      <c r="C25" s="2" t="s">
        <v>67</v>
      </c>
      <c r="D25">
        <f t="shared" ref="D25:D34" si="3">E10</f>
        <v>-6.0823529411765307</v>
      </c>
      <c r="E25" t="s">
        <v>67</v>
      </c>
      <c r="F25">
        <f>-B25</f>
        <v>-6.0823529411766168</v>
      </c>
    </row>
    <row r="26" spans="1:8">
      <c r="A26" t="s">
        <v>58</v>
      </c>
      <c r="B26" s="2">
        <v>8.7647058823530521</v>
      </c>
      <c r="C26" s="2" t="s">
        <v>67</v>
      </c>
      <c r="D26">
        <f t="shared" si="3"/>
        <v>8.7647058823527004</v>
      </c>
      <c r="E26" t="s">
        <v>67</v>
      </c>
      <c r="F26">
        <f>-B26</f>
        <v>-8.7647058823530521</v>
      </c>
    </row>
    <row r="27" spans="1:8">
      <c r="A27" t="s">
        <v>59</v>
      </c>
      <c r="B27" s="2">
        <v>1.1764705882439754E-2</v>
      </c>
      <c r="C27" s="2" t="s">
        <v>67</v>
      </c>
      <c r="D27">
        <f t="shared" si="3"/>
        <v>-1.176470588232803E-2</v>
      </c>
      <c r="E27" t="s">
        <v>67</v>
      </c>
      <c r="F27">
        <f>-B27</f>
        <v>-1.1764705882439754E-2</v>
      </c>
    </row>
    <row r="28" spans="1:8">
      <c r="A28" t="s">
        <v>60</v>
      </c>
      <c r="B28" s="2">
        <v>0</v>
      </c>
      <c r="C28" s="2" t="s">
        <v>67</v>
      </c>
      <c r="D28">
        <f t="shared" si="3"/>
        <v>-3.5527136788005009E-13</v>
      </c>
      <c r="E28" t="s">
        <v>67</v>
      </c>
      <c r="F28">
        <f>-B28</f>
        <v>0</v>
      </c>
    </row>
    <row r="29" spans="1:8">
      <c r="A29" t="s">
        <v>65</v>
      </c>
      <c r="B29" s="2">
        <v>6.1529411764707964</v>
      </c>
      <c r="C29" s="2" t="s">
        <v>67</v>
      </c>
      <c r="D29">
        <f t="shared" si="3"/>
        <v>-6.1529411764707334</v>
      </c>
      <c r="E29" t="s">
        <v>67</v>
      </c>
      <c r="F29">
        <f>-B29</f>
        <v>-6.1529411764707964</v>
      </c>
    </row>
    <row r="30" spans="1:8">
      <c r="A30" t="s">
        <v>66</v>
      </c>
      <c r="B30" s="2">
        <v>6.6235294117646868</v>
      </c>
      <c r="C30" s="2" t="s">
        <v>67</v>
      </c>
      <c r="D30">
        <f t="shared" si="3"/>
        <v>-6.6235294117650199</v>
      </c>
      <c r="E30" t="s">
        <v>67</v>
      </c>
      <c r="F30">
        <f>-B30</f>
        <v>-6.6235294117646868</v>
      </c>
    </row>
    <row r="31" spans="1:8">
      <c r="A31" t="s">
        <v>61</v>
      </c>
      <c r="B31" s="2">
        <v>39.705882352941316</v>
      </c>
      <c r="C31" s="2" t="s">
        <v>67</v>
      </c>
      <c r="D31">
        <f t="shared" si="3"/>
        <v>39.705882352941259</v>
      </c>
      <c r="E31" t="s">
        <v>67</v>
      </c>
      <c r="F31">
        <f>-B31</f>
        <v>-39.705882352941316</v>
      </c>
    </row>
    <row r="32" spans="1:8">
      <c r="A32" t="s">
        <v>62</v>
      </c>
      <c r="B32" s="2">
        <v>3.5527136788005009E-15</v>
      </c>
      <c r="C32" s="2" t="s">
        <v>67</v>
      </c>
      <c r="D32">
        <f t="shared" si="3"/>
        <v>3.5527136788005009E-14</v>
      </c>
      <c r="E32" t="s">
        <v>67</v>
      </c>
      <c r="F32">
        <f>-B32</f>
        <v>-3.5527136788005009E-15</v>
      </c>
    </row>
    <row r="33" spans="1:6">
      <c r="A33" t="s">
        <v>63</v>
      </c>
      <c r="B33" s="2">
        <v>0.85882352941163842</v>
      </c>
      <c r="C33" s="2" t="s">
        <v>67</v>
      </c>
      <c r="D33">
        <f t="shared" si="3"/>
        <v>0.85882352941163731</v>
      </c>
      <c r="E33" t="s">
        <v>67</v>
      </c>
      <c r="F33">
        <f>-B33</f>
        <v>-0.85882352941163842</v>
      </c>
    </row>
    <row r="34" spans="1:6">
      <c r="A34" t="s">
        <v>64</v>
      </c>
      <c r="B34" s="2">
        <v>5.2117647058825387</v>
      </c>
      <c r="C34" s="2" t="s">
        <v>67</v>
      </c>
      <c r="D34">
        <f t="shared" si="3"/>
        <v>-5.2117647058825582</v>
      </c>
      <c r="E34" t="s">
        <v>67</v>
      </c>
      <c r="F34">
        <f>-B34</f>
        <v>-5.2117647058825387</v>
      </c>
    </row>
    <row r="35" spans="1:6">
      <c r="A35" t="s">
        <v>3</v>
      </c>
    </row>
    <row r="36" spans="1:6">
      <c r="A36" t="s">
        <v>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M5" sqref="M5"/>
    </sheetView>
  </sheetViews>
  <sheetFormatPr baseColWidth="10" defaultColWidth="11" defaultRowHeight="16"/>
  <cols>
    <col min="1" max="2" width="12.6640625" customWidth="1"/>
    <col min="3" max="4" width="11" style="2"/>
    <col min="8" max="8" width="3.6640625" customWidth="1"/>
    <col min="9" max="9" width="7.1640625" customWidth="1"/>
    <col min="10" max="10" width="3.1640625" customWidth="1"/>
    <col min="11" max="11" width="5.83203125" customWidth="1"/>
    <col min="12" max="12" width="3.1640625" customWidth="1"/>
    <col min="15" max="15" width="24.83203125" customWidth="1"/>
    <col min="16" max="16" width="0" style="2" hidden="1" customWidth="1"/>
  </cols>
  <sheetData>
    <row r="1" spans="1:16" ht="21">
      <c r="A1" s="4" t="s">
        <v>2</v>
      </c>
    </row>
    <row r="2" spans="1:16" ht="20" customHeight="1" thickBot="1">
      <c r="A2" t="s">
        <v>28</v>
      </c>
      <c r="E2" s="2" t="s">
        <v>0</v>
      </c>
      <c r="F2" s="2" t="s">
        <v>1</v>
      </c>
      <c r="O2" s="33" t="s">
        <v>1</v>
      </c>
    </row>
    <row r="3" spans="1:16" ht="23" customHeight="1" thickTop="1">
      <c r="A3" t="s">
        <v>29</v>
      </c>
      <c r="D3" s="2" t="s">
        <v>3</v>
      </c>
      <c r="E3" s="2">
        <v>0</v>
      </c>
      <c r="F3" s="5">
        <f>P3/10</f>
        <v>33.799999999999997</v>
      </c>
      <c r="N3" s="31" t="s">
        <v>27</v>
      </c>
      <c r="O3" s="32"/>
      <c r="P3" s="2">
        <v>338</v>
      </c>
    </row>
    <row r="4" spans="1:16" ht="24" customHeight="1" thickBot="1">
      <c r="A4" t="s">
        <v>30</v>
      </c>
      <c r="D4" s="2" t="s">
        <v>4</v>
      </c>
      <c r="E4" s="2">
        <v>100</v>
      </c>
      <c r="F4" s="6">
        <f>P4/10</f>
        <v>79.599999999999994</v>
      </c>
      <c r="N4" s="31" t="s">
        <v>26</v>
      </c>
      <c r="O4" s="32"/>
      <c r="P4" s="2">
        <v>796</v>
      </c>
    </row>
    <row r="5" spans="1:16" ht="18" thickTop="1" thickBot="1">
      <c r="A5" t="s">
        <v>16</v>
      </c>
      <c r="E5" s="2"/>
      <c r="F5" s="3"/>
    </row>
    <row r="6" spans="1:16" ht="18" thickTop="1" thickBot="1">
      <c r="E6" s="2"/>
      <c r="F6" s="7" t="s">
        <v>6</v>
      </c>
      <c r="G6" s="8"/>
      <c r="H6" s="8" t="s">
        <v>7</v>
      </c>
      <c r="I6" s="8">
        <f>F3</f>
        <v>33.799999999999997</v>
      </c>
      <c r="J6" s="8" t="s">
        <v>8</v>
      </c>
      <c r="K6" s="9">
        <f>(F4-F3)/100</f>
        <v>0.45799999999999996</v>
      </c>
      <c r="L6" s="10" t="s">
        <v>0</v>
      </c>
    </row>
    <row r="7" spans="1:16" ht="18" thickTop="1" thickBot="1">
      <c r="A7" s="11" t="s">
        <v>9</v>
      </c>
      <c r="B7" t="s">
        <v>10</v>
      </c>
    </row>
    <row r="8" spans="1:16" ht="52" thickTop="1">
      <c r="A8" s="12" t="s">
        <v>11</v>
      </c>
      <c r="B8" s="13" t="s">
        <v>12</v>
      </c>
      <c r="C8" s="14" t="s">
        <v>13</v>
      </c>
      <c r="D8" s="14"/>
      <c r="E8" s="15" t="s">
        <v>14</v>
      </c>
    </row>
    <row r="9" spans="1:16">
      <c r="A9" s="16">
        <v>33</v>
      </c>
      <c r="B9" s="17">
        <v>42</v>
      </c>
      <c r="C9" s="2">
        <f>I$6+K$6*A9</f>
        <v>48.913999999999994</v>
      </c>
      <c r="E9" s="18">
        <f>(C9-B9)^2</f>
        <v>47.803395999999921</v>
      </c>
    </row>
    <row r="10" spans="1:16">
      <c r="A10" s="16">
        <v>73</v>
      </c>
      <c r="B10" s="17">
        <v>62</v>
      </c>
      <c r="C10" s="2">
        <f t="shared" ref="C10:C19" si="0">I$6+K$6*A10</f>
        <v>67.233999999999995</v>
      </c>
      <c r="E10" s="18">
        <f t="shared" ref="E10:E19" si="1">(C10-B10)^2</f>
        <v>27.394755999999944</v>
      </c>
    </row>
    <row r="11" spans="1:16">
      <c r="A11" s="16">
        <v>20</v>
      </c>
      <c r="B11" s="17">
        <v>31</v>
      </c>
      <c r="C11" s="2">
        <f t="shared" si="0"/>
        <v>42.959999999999994</v>
      </c>
      <c r="E11" s="18">
        <f t="shared" si="1"/>
        <v>143.04159999999985</v>
      </c>
    </row>
    <row r="12" spans="1:16">
      <c r="A12" s="16">
        <v>98</v>
      </c>
      <c r="B12" s="17">
        <v>91</v>
      </c>
      <c r="C12" s="2">
        <f t="shared" si="0"/>
        <v>78.683999999999997</v>
      </c>
      <c r="E12" s="18">
        <f t="shared" si="1"/>
        <v>151.68385600000005</v>
      </c>
    </row>
    <row r="13" spans="1:16">
      <c r="A13" s="16">
        <v>1</v>
      </c>
      <c r="B13" s="17">
        <v>54</v>
      </c>
      <c r="C13" s="2">
        <f t="shared" si="0"/>
        <v>34.257999999999996</v>
      </c>
      <c r="E13" s="18">
        <f t="shared" si="1"/>
        <v>389.74656400000015</v>
      </c>
    </row>
    <row r="14" spans="1:16">
      <c r="A14" s="16">
        <v>47</v>
      </c>
      <c r="B14" s="17">
        <v>57</v>
      </c>
      <c r="C14" s="2">
        <f t="shared" si="0"/>
        <v>55.325999999999993</v>
      </c>
      <c r="E14" s="18">
        <f t="shared" si="1"/>
        <v>2.8022760000000222</v>
      </c>
    </row>
    <row r="15" spans="1:16">
      <c r="A15" s="16">
        <v>11</v>
      </c>
      <c r="B15" s="17">
        <v>36</v>
      </c>
      <c r="C15" s="2">
        <f t="shared" si="0"/>
        <v>38.837999999999994</v>
      </c>
      <c r="E15" s="18">
        <f t="shared" si="1"/>
        <v>8.0542439999999651</v>
      </c>
    </row>
    <row r="16" spans="1:16">
      <c r="A16" s="16">
        <v>88</v>
      </c>
      <c r="B16" s="17">
        <v>71</v>
      </c>
      <c r="C16" s="2">
        <f t="shared" si="0"/>
        <v>74.103999999999985</v>
      </c>
      <c r="E16" s="18">
        <f t="shared" si="1"/>
        <v>9.6348159999999066</v>
      </c>
    </row>
    <row r="17" spans="1:5">
      <c r="A17" s="16">
        <v>56</v>
      </c>
      <c r="B17" s="17">
        <v>55</v>
      </c>
      <c r="C17" s="2">
        <f t="shared" si="0"/>
        <v>59.447999999999993</v>
      </c>
      <c r="E17" s="18">
        <f t="shared" si="1"/>
        <v>19.784703999999941</v>
      </c>
    </row>
    <row r="18" spans="1:5">
      <c r="A18" s="16">
        <v>76</v>
      </c>
      <c r="B18" s="17">
        <v>74</v>
      </c>
      <c r="C18" s="2">
        <f t="shared" si="0"/>
        <v>68.608000000000004</v>
      </c>
      <c r="E18" s="18">
        <f t="shared" si="1"/>
        <v>29.073663999999955</v>
      </c>
    </row>
    <row r="19" spans="1:5" ht="17" thickBot="1">
      <c r="A19" s="20">
        <v>67</v>
      </c>
      <c r="B19" s="21">
        <v>60</v>
      </c>
      <c r="C19" s="2">
        <f t="shared" si="0"/>
        <v>64.48599999999999</v>
      </c>
      <c r="E19" s="18">
        <f t="shared" si="1"/>
        <v>20.124195999999909</v>
      </c>
    </row>
    <row r="20" spans="1:5" ht="18" thickTop="1" thickBot="1"/>
    <row r="21" spans="1:5" ht="21" thickTop="1" thickBot="1">
      <c r="B21" s="22" t="s">
        <v>17</v>
      </c>
      <c r="E21" s="24">
        <f>SUM(E9:E19)</f>
        <v>849.14407199999948</v>
      </c>
    </row>
    <row r="22" spans="1:5" ht="20" thickTop="1">
      <c r="B22" s="22"/>
      <c r="E22" s="25"/>
    </row>
    <row r="24" spans="1:5">
      <c r="A24" t="s">
        <v>20</v>
      </c>
      <c r="E24" s="18">
        <f xml:space="preserve"> AVERAGE(B9:B19)</f>
        <v>57.545454545454547</v>
      </c>
    </row>
    <row r="25" spans="1:5">
      <c r="A25" t="s">
        <v>21</v>
      </c>
      <c r="E25" s="18">
        <f xml:space="preserve"> _xlfn.VAR.P(B9:B19)</f>
        <v>275.15702479338842</v>
      </c>
    </row>
    <row r="26" spans="1:5">
      <c r="A26" s="1" t="s">
        <v>18</v>
      </c>
      <c r="B26" s="2"/>
      <c r="E26" s="18">
        <f>AVERAGE(E9:E19)</f>
        <v>77.194915636363589</v>
      </c>
    </row>
    <row r="27" spans="1:5">
      <c r="E27" s="2"/>
    </row>
    <row r="28" spans="1:5">
      <c r="A28" t="s">
        <v>22</v>
      </c>
      <c r="E28" s="18">
        <f>(E25-E26)/E25</f>
        <v>0.71945140890250514</v>
      </c>
    </row>
    <row r="29" spans="1:5">
      <c r="A29" t="s">
        <v>19</v>
      </c>
    </row>
  </sheetData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14</xdr:col>
                    <xdr:colOff>88900</xdr:colOff>
                    <xdr:row>2</xdr:row>
                    <xdr:rowOff>50800</xdr:rowOff>
                  </from>
                  <to>
                    <xdr:col>14</xdr:col>
                    <xdr:colOff>1790700</xdr:colOff>
                    <xdr:row>2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14</xdr:col>
                    <xdr:colOff>114300</xdr:colOff>
                    <xdr:row>3</xdr:row>
                    <xdr:rowOff>63500</xdr:rowOff>
                  </from>
                  <to>
                    <xdr:col>14</xdr:col>
                    <xdr:colOff>1803400</xdr:colOff>
                    <xdr:row>3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workbookViewId="0">
      <selection activeCell="E12" sqref="E12"/>
    </sheetView>
  </sheetViews>
  <sheetFormatPr baseColWidth="10" defaultColWidth="11" defaultRowHeight="16"/>
  <cols>
    <col min="1" max="2" width="12.6640625" customWidth="1"/>
    <col min="3" max="4" width="11" style="2"/>
    <col min="8" max="8" width="3.6640625" customWidth="1"/>
    <col min="9" max="9" width="7.1640625" customWidth="1"/>
    <col min="10" max="10" width="3.1640625" customWidth="1"/>
    <col min="11" max="11" width="5.83203125" customWidth="1"/>
    <col min="12" max="12" width="3.1640625" customWidth="1"/>
  </cols>
  <sheetData>
    <row r="1" spans="1:12" ht="21">
      <c r="A1" s="4" t="s">
        <v>2</v>
      </c>
    </row>
    <row r="2" spans="1:12" ht="17" thickBot="1">
      <c r="E2" s="2" t="s">
        <v>0</v>
      </c>
      <c r="F2" s="2" t="s">
        <v>1</v>
      </c>
    </row>
    <row r="3" spans="1:12" ht="17" thickTop="1">
      <c r="D3" s="2" t="s">
        <v>3</v>
      </c>
      <c r="E3" s="2">
        <v>0</v>
      </c>
      <c r="F3" s="5">
        <v>33.790415663959386</v>
      </c>
    </row>
    <row r="4" spans="1:12" ht="17" thickBot="1">
      <c r="D4" s="2" t="s">
        <v>4</v>
      </c>
      <c r="E4" s="2">
        <v>100</v>
      </c>
      <c r="F4" s="6">
        <v>79.633473060687223</v>
      </c>
    </row>
    <row r="5" spans="1:12" ht="18" thickTop="1" thickBot="1">
      <c r="A5" t="s">
        <v>16</v>
      </c>
      <c r="E5" s="2"/>
      <c r="F5" s="3"/>
    </row>
    <row r="6" spans="1:12" ht="18" thickTop="1" thickBot="1">
      <c r="E6" s="2"/>
      <c r="F6" s="7" t="s">
        <v>6</v>
      </c>
      <c r="G6" s="8"/>
      <c r="H6" s="8" t="s">
        <v>7</v>
      </c>
      <c r="I6" s="8">
        <f>F3</f>
        <v>33.790415663959386</v>
      </c>
      <c r="J6" s="8" t="s">
        <v>8</v>
      </c>
      <c r="K6" s="9">
        <f>(F4-F3)/100</f>
        <v>0.45843057396727838</v>
      </c>
      <c r="L6" s="10" t="s">
        <v>0</v>
      </c>
    </row>
    <row r="7" spans="1:12" ht="18" thickTop="1" thickBot="1">
      <c r="A7" s="11" t="s">
        <v>9</v>
      </c>
      <c r="B7" t="s">
        <v>10</v>
      </c>
    </row>
    <row r="8" spans="1:12" ht="52" thickTop="1">
      <c r="A8" s="12" t="s">
        <v>11</v>
      </c>
      <c r="B8" s="13" t="s">
        <v>12</v>
      </c>
      <c r="C8" s="14" t="s">
        <v>13</v>
      </c>
      <c r="D8" s="14"/>
      <c r="E8" s="15" t="s">
        <v>14</v>
      </c>
    </row>
    <row r="9" spans="1:12">
      <c r="A9" s="16">
        <v>33</v>
      </c>
      <c r="B9" s="17">
        <v>42</v>
      </c>
      <c r="C9" s="2">
        <f>I$6+K$6*A9</f>
        <v>48.918624604879575</v>
      </c>
      <c r="E9" s="18">
        <f>(C9-B9)^2</f>
        <v>47.867366423245059</v>
      </c>
    </row>
    <row r="10" spans="1:12">
      <c r="A10" s="16">
        <v>73</v>
      </c>
      <c r="B10" s="17">
        <v>62</v>
      </c>
      <c r="C10" s="2">
        <f t="shared" ref="C10:C19" si="0">I$6+K$6*A10</f>
        <v>67.255847563570711</v>
      </c>
      <c r="E10" s="18">
        <f t="shared" ref="E10:E19" si="1">(C10-B10)^2</f>
        <v>27.623933611492181</v>
      </c>
    </row>
    <row r="11" spans="1:12">
      <c r="A11" s="16">
        <v>20</v>
      </c>
      <c r="B11" s="17">
        <v>31</v>
      </c>
      <c r="C11" s="2">
        <f t="shared" si="0"/>
        <v>42.959027143304951</v>
      </c>
      <c r="E11" s="18">
        <f t="shared" si="1"/>
        <v>143.01833021430457</v>
      </c>
    </row>
    <row r="12" spans="1:12">
      <c r="A12" s="16">
        <v>98</v>
      </c>
      <c r="B12" s="17">
        <v>91</v>
      </c>
      <c r="C12" s="2">
        <f t="shared" si="0"/>
        <v>78.716611912752668</v>
      </c>
      <c r="E12" s="18">
        <f t="shared" si="1"/>
        <v>150.88162290192966</v>
      </c>
    </row>
    <row r="13" spans="1:12">
      <c r="A13" s="16">
        <v>1</v>
      </c>
      <c r="B13" s="17">
        <v>54</v>
      </c>
      <c r="C13" s="2">
        <f t="shared" si="0"/>
        <v>34.248846237926664</v>
      </c>
      <c r="E13" s="18">
        <f t="shared" si="1"/>
        <v>390.10807493306373</v>
      </c>
    </row>
    <row r="14" spans="1:12">
      <c r="A14" s="16">
        <v>47</v>
      </c>
      <c r="B14" s="17">
        <v>57</v>
      </c>
      <c r="C14" s="2">
        <f t="shared" si="0"/>
        <v>55.33665264042147</v>
      </c>
      <c r="E14" s="18">
        <f t="shared" si="1"/>
        <v>2.766724438616869</v>
      </c>
    </row>
    <row r="15" spans="1:12">
      <c r="A15" s="16">
        <v>11</v>
      </c>
      <c r="B15" s="17">
        <v>36</v>
      </c>
      <c r="C15" s="2">
        <f t="shared" si="0"/>
        <v>38.833151977599449</v>
      </c>
      <c r="E15" s="18">
        <f t="shared" si="1"/>
        <v>8.0267501281756708</v>
      </c>
    </row>
    <row r="16" spans="1:12">
      <c r="A16" s="16">
        <v>88</v>
      </c>
      <c r="B16" s="17">
        <v>71</v>
      </c>
      <c r="C16" s="2">
        <f t="shared" si="0"/>
        <v>74.132306173079883</v>
      </c>
      <c r="E16" s="18">
        <f t="shared" si="1"/>
        <v>9.8113419619143407</v>
      </c>
    </row>
    <row r="17" spans="1:5">
      <c r="A17" s="16">
        <v>56</v>
      </c>
      <c r="B17" s="17">
        <v>55</v>
      </c>
      <c r="C17" s="2">
        <f t="shared" si="0"/>
        <v>59.462527806126971</v>
      </c>
      <c r="E17" s="18">
        <f t="shared" si="1"/>
        <v>19.914154420456398</v>
      </c>
    </row>
    <row r="18" spans="1:5">
      <c r="A18" s="16">
        <v>76</v>
      </c>
      <c r="B18" s="17">
        <v>74</v>
      </c>
      <c r="C18" s="2">
        <f t="shared" si="0"/>
        <v>68.631139285472543</v>
      </c>
      <c r="E18" s="18">
        <f t="shared" si="1"/>
        <v>28.824665371996279</v>
      </c>
    </row>
    <row r="19" spans="1:5" ht="17" thickBot="1">
      <c r="A19" s="20">
        <v>67</v>
      </c>
      <c r="B19" s="21">
        <v>60</v>
      </c>
      <c r="C19" s="2">
        <f t="shared" si="0"/>
        <v>64.505264119767034</v>
      </c>
      <c r="E19" s="18">
        <f t="shared" si="1"/>
        <v>20.297404788860227</v>
      </c>
    </row>
    <row r="20" spans="1:5" ht="18" thickTop="1" thickBot="1"/>
    <row r="21" spans="1:5" ht="21" thickTop="1" thickBot="1">
      <c r="B21" s="22" t="s">
        <v>17</v>
      </c>
      <c r="E21" s="24">
        <f>SUM(E9:E19)</f>
        <v>849.14036919405487</v>
      </c>
    </row>
    <row r="22" spans="1:5" ht="20" thickTop="1">
      <c r="B22" s="22"/>
      <c r="E22" s="25"/>
    </row>
    <row r="24" spans="1:5">
      <c r="A24" t="s">
        <v>20</v>
      </c>
      <c r="E24" s="18">
        <f xml:space="preserve"> AVERAGE(B9:B19)</f>
        <v>57.545454545454547</v>
      </c>
    </row>
    <row r="25" spans="1:5">
      <c r="A25" t="s">
        <v>21</v>
      </c>
      <c r="E25" s="18">
        <f xml:space="preserve"> _xlfn.VAR.P(B9:B19)</f>
        <v>275.15702479338842</v>
      </c>
    </row>
    <row r="26" spans="1:5">
      <c r="A26" s="1" t="s">
        <v>18</v>
      </c>
      <c r="B26" s="2"/>
      <c r="E26" s="18">
        <f>AVERAGE(E9:E19)</f>
        <v>77.194579017641345</v>
      </c>
    </row>
    <row r="27" spans="1:5">
      <c r="E27" s="2"/>
    </row>
    <row r="28" spans="1:5">
      <c r="A28" t="s">
        <v>22</v>
      </c>
      <c r="E28" s="18">
        <f>(E25-E26)/E25</f>
        <v>0.71945263227204292</v>
      </c>
    </row>
    <row r="29" spans="1:5">
      <c r="A29" t="s">
        <v>19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9BF-5400-AC47-8D8F-FBC2A61E4922}">
  <dimension ref="B1:L18"/>
  <sheetViews>
    <sheetView tabSelected="1" workbookViewId="0">
      <selection activeCell="G21" sqref="G21"/>
    </sheetView>
  </sheetViews>
  <sheetFormatPr baseColWidth="10" defaultRowHeight="16"/>
  <cols>
    <col min="2" max="2" width="11.83203125" bestFit="1" customWidth="1"/>
    <col min="10" max="10" width="19" bestFit="1" customWidth="1"/>
  </cols>
  <sheetData>
    <row r="1" spans="2:12">
      <c r="B1" t="s">
        <v>33</v>
      </c>
      <c r="C1">
        <v>3.5</v>
      </c>
      <c r="E1" t="s">
        <v>44</v>
      </c>
    </row>
    <row r="2" spans="2:12">
      <c r="B2" t="s">
        <v>34</v>
      </c>
      <c r="C2">
        <v>2.5</v>
      </c>
      <c r="E2" t="s">
        <v>32</v>
      </c>
      <c r="F2">
        <f>C1+C4</f>
        <v>3.5000000000000004</v>
      </c>
    </row>
    <row r="3" spans="2:12">
      <c r="B3" t="s">
        <v>35</v>
      </c>
      <c r="C3">
        <v>4.6666666666666661</v>
      </c>
      <c r="E3" t="s">
        <v>45</v>
      </c>
      <c r="F3">
        <f>2*(C1+C5)</f>
        <v>7</v>
      </c>
      <c r="G3" t="s">
        <v>53</v>
      </c>
    </row>
    <row r="4" spans="2:12">
      <c r="B4" t="s">
        <v>36</v>
      </c>
      <c r="C4">
        <v>4.4408920985006262E-16</v>
      </c>
      <c r="E4" t="s">
        <v>46</v>
      </c>
      <c r="F4">
        <f>2*(C1+C6)</f>
        <v>7.6</v>
      </c>
    </row>
    <row r="5" spans="2:12">
      <c r="B5" t="s">
        <v>37</v>
      </c>
      <c r="C5">
        <v>0</v>
      </c>
      <c r="E5" t="s">
        <v>47</v>
      </c>
      <c r="F5">
        <f>C2+C4</f>
        <v>2.5000000000000004</v>
      </c>
    </row>
    <row r="6" spans="2:12">
      <c r="B6" t="s">
        <v>38</v>
      </c>
      <c r="C6">
        <v>0.30000000000000004</v>
      </c>
      <c r="E6" t="s">
        <v>48</v>
      </c>
      <c r="F6">
        <f>2*(C2+C5)</f>
        <v>5</v>
      </c>
    </row>
    <row r="7" spans="2:12">
      <c r="E7" t="s">
        <v>49</v>
      </c>
      <c r="F7">
        <f>2.5*(C2+C6)</f>
        <v>7</v>
      </c>
      <c r="G7" t="s">
        <v>53</v>
      </c>
    </row>
    <row r="8" spans="2:12">
      <c r="E8" t="s">
        <v>50</v>
      </c>
      <c r="F8">
        <f>1.5*(C3+C4)</f>
        <v>6.9999999999999991</v>
      </c>
      <c r="G8" t="s">
        <v>53</v>
      </c>
    </row>
    <row r="9" spans="2:12">
      <c r="E9" t="s">
        <v>51</v>
      </c>
      <c r="F9">
        <f>1.5*(C3+C5)</f>
        <v>6.9999999999999991</v>
      </c>
      <c r="G9" t="s">
        <v>53</v>
      </c>
    </row>
    <row r="10" spans="2:12">
      <c r="E10" t="s">
        <v>52</v>
      </c>
      <c r="F10">
        <f>2.5*(C3+C6)</f>
        <v>12.416666666666664</v>
      </c>
      <c r="J10" t="s">
        <v>43</v>
      </c>
      <c r="L10">
        <f>F6</f>
        <v>5</v>
      </c>
    </row>
    <row r="13" spans="2:12">
      <c r="J13" s="31" t="s">
        <v>55</v>
      </c>
      <c r="K13" s="31"/>
      <c r="L13" s="31">
        <f>F2+F4+F5+F10+F6</f>
        <v>31.016666666666666</v>
      </c>
    </row>
    <row r="16" spans="2:12">
      <c r="B16" t="s">
        <v>39</v>
      </c>
      <c r="C16" t="s">
        <v>40</v>
      </c>
    </row>
    <row r="17" spans="2:10">
      <c r="B17" t="s">
        <v>41</v>
      </c>
      <c r="C17" t="s">
        <v>42</v>
      </c>
    </row>
    <row r="18" spans="2:10">
      <c r="C18" t="s">
        <v>54</v>
      </c>
      <c r="J1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1a1</vt:lpstr>
      <vt:lpstr>1a2</vt:lpstr>
      <vt:lpstr>1b1</vt:lpstr>
      <vt:lpstr>1b2</vt:lpstr>
      <vt:lpstr>problem 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Microsoft Office User</cp:lastModifiedBy>
  <dcterms:created xsi:type="dcterms:W3CDTF">2015-01-16T18:12:52Z</dcterms:created>
  <dcterms:modified xsi:type="dcterms:W3CDTF">2019-02-25T02:21:25Z</dcterms:modified>
</cp:coreProperties>
</file>