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lydodg\Downloads\"/>
    </mc:Choice>
  </mc:AlternateContent>
  <xr:revisionPtr revIDLastSave="0" documentId="13_ncr:1_{63AB1519-382C-47F9-93FD-BCF4923EA596}" xr6:coauthVersionLast="45" xr6:coauthVersionMax="45" xr10:uidLastSave="{00000000-0000-0000-0000-000000000000}"/>
  <bookViews>
    <workbookView xWindow="34290" yWindow="-110" windowWidth="34620" windowHeight="14620" xr2:uid="{9EB61050-8035-41A8-8F43-766506FE4D36}"/>
  </bookViews>
  <sheets>
    <sheet name="ESTIMATE" sheetId="1" r:id="rId1"/>
    <sheet name="INSTRUCTIONS" sheetId="3" r:id="rId2"/>
    <sheet name="SKU_CHARG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1" l="1"/>
  <c r="D25" i="1"/>
  <c r="E25" i="1"/>
  <c r="F25" i="1"/>
  <c r="G25" i="1"/>
  <c r="H25" i="1"/>
  <c r="I25" i="1"/>
  <c r="J25" i="1"/>
  <c r="K25" i="1"/>
  <c r="L25" i="1"/>
  <c r="M25" i="1"/>
  <c r="C23" i="1"/>
  <c r="D23" i="1"/>
  <c r="E23" i="1"/>
  <c r="F23" i="1"/>
  <c r="G23" i="1"/>
  <c r="H23" i="1"/>
  <c r="I23" i="1"/>
  <c r="J23" i="1"/>
  <c r="K23" i="1"/>
  <c r="L23" i="1"/>
  <c r="M23" i="1"/>
  <c r="B25" i="1"/>
  <c r="B23" i="1"/>
  <c r="C34" i="1" l="1"/>
  <c r="D34" i="1"/>
  <c r="E34" i="1"/>
  <c r="F34" i="1"/>
  <c r="G34" i="1"/>
  <c r="H34" i="1"/>
  <c r="I34" i="1"/>
  <c r="J34" i="1"/>
  <c r="K34" i="1"/>
  <c r="L34" i="1"/>
  <c r="M34" i="1"/>
  <c r="C33" i="1"/>
  <c r="D33" i="1"/>
  <c r="E33" i="1"/>
  <c r="F33" i="1"/>
  <c r="G33" i="1"/>
  <c r="H33" i="1"/>
  <c r="I33" i="1"/>
  <c r="J33" i="1"/>
  <c r="K33" i="1"/>
  <c r="L33" i="1"/>
  <c r="M33" i="1"/>
  <c r="B34" i="1"/>
  <c r="B33" i="1"/>
  <c r="E3" i="2" l="1"/>
  <c r="E4" i="2"/>
  <c r="E5" i="2"/>
  <c r="E6" i="2"/>
  <c r="E7" i="2"/>
  <c r="E8" i="2"/>
  <c r="E9" i="2"/>
  <c r="E10" i="2"/>
  <c r="E11" i="2"/>
  <c r="E12" i="2"/>
  <c r="E13" i="2"/>
  <c r="E2" i="2"/>
  <c r="D6" i="2"/>
  <c r="D10" i="2"/>
  <c r="D11" i="2"/>
  <c r="D12" i="2"/>
  <c r="D13" i="2"/>
  <c r="D2" i="2"/>
  <c r="N26" i="1" l="1"/>
  <c r="N27" i="1"/>
  <c r="N28" i="1"/>
  <c r="C20" i="1"/>
  <c r="D20" i="1"/>
  <c r="E20" i="1"/>
  <c r="F20" i="1"/>
  <c r="G20" i="1"/>
  <c r="H20" i="1"/>
  <c r="I20" i="1"/>
  <c r="J20" i="1"/>
  <c r="K20" i="1"/>
  <c r="L20" i="1"/>
  <c r="M20" i="1"/>
  <c r="B20" i="1"/>
  <c r="N32" i="1"/>
  <c r="C8" i="1"/>
  <c r="E8" i="1"/>
  <c r="F8" i="1"/>
  <c r="G8" i="1"/>
  <c r="K8" i="1"/>
  <c r="M8" i="1"/>
  <c r="B8" i="1"/>
  <c r="C11" i="2"/>
  <c r="C12" i="2" s="1"/>
  <c r="B11" i="2"/>
  <c r="C7" i="2"/>
  <c r="C8" i="2" s="1"/>
  <c r="B7" i="2"/>
  <c r="D7" i="2" s="1"/>
  <c r="C3" i="2"/>
  <c r="C4" i="2" s="1"/>
  <c r="B3" i="2"/>
  <c r="G9" i="1"/>
  <c r="H8" i="1"/>
  <c r="B4" i="2" l="1"/>
  <c r="D4" i="2" s="1"/>
  <c r="D3" i="2"/>
  <c r="B9" i="1"/>
  <c r="L9" i="1"/>
  <c r="K9" i="1"/>
  <c r="J9" i="1"/>
  <c r="I9" i="1"/>
  <c r="F9" i="1"/>
  <c r="D9" i="1"/>
  <c r="C9" i="1"/>
  <c r="L8" i="1"/>
  <c r="D8" i="1"/>
  <c r="J8" i="1"/>
  <c r="I8" i="1"/>
  <c r="C5" i="2"/>
  <c r="M9" i="1"/>
  <c r="E9" i="1"/>
  <c r="H9" i="1"/>
  <c r="B8" i="2"/>
  <c r="D8" i="2" s="1"/>
  <c r="B12" i="2"/>
  <c r="B13" i="2" s="1"/>
  <c r="C13" i="2"/>
  <c r="C9" i="2"/>
  <c r="B5" i="2" l="1"/>
  <c r="D5" i="2" s="1"/>
  <c r="N8" i="1"/>
  <c r="N9" i="1"/>
  <c r="J16" i="1"/>
  <c r="C16" i="1"/>
  <c r="K16" i="1"/>
  <c r="E16" i="1"/>
  <c r="B16" i="1"/>
  <c r="H16" i="1"/>
  <c r="D16" i="1"/>
  <c r="L16" i="1"/>
  <c r="M16" i="1"/>
  <c r="F16" i="1"/>
  <c r="I16" i="1"/>
  <c r="G16" i="1"/>
  <c r="D12" i="1"/>
  <c r="L12" i="1"/>
  <c r="E12" i="1"/>
  <c r="M12" i="1"/>
  <c r="F12" i="1"/>
  <c r="G12" i="1"/>
  <c r="H12" i="1"/>
  <c r="K12" i="1"/>
  <c r="I12" i="1"/>
  <c r="J12" i="1"/>
  <c r="B12" i="1"/>
  <c r="C12" i="1"/>
  <c r="C17" i="1"/>
  <c r="K17" i="1"/>
  <c r="F17" i="1"/>
  <c r="H17" i="1"/>
  <c r="D17" i="1"/>
  <c r="L17" i="1"/>
  <c r="E17" i="1"/>
  <c r="M17" i="1"/>
  <c r="B17" i="1"/>
  <c r="G17" i="1"/>
  <c r="I17" i="1"/>
  <c r="J17" i="1"/>
  <c r="C24" i="1"/>
  <c r="K24" i="1"/>
  <c r="B24" i="1"/>
  <c r="I13" i="1"/>
  <c r="D13" i="1"/>
  <c r="F13" i="1"/>
  <c r="D24" i="1"/>
  <c r="L24" i="1"/>
  <c r="J13" i="1"/>
  <c r="C13" i="1"/>
  <c r="K13" i="1"/>
  <c r="F24" i="1"/>
  <c r="L13" i="1"/>
  <c r="G24" i="1"/>
  <c r="M13" i="1"/>
  <c r="B13" i="1"/>
  <c r="E24" i="1"/>
  <c r="M24" i="1"/>
  <c r="H24" i="1"/>
  <c r="I24" i="1"/>
  <c r="G13" i="1"/>
  <c r="J24" i="1"/>
  <c r="H13" i="1"/>
  <c r="E13" i="1"/>
  <c r="B9" i="2"/>
  <c r="D9" i="2" s="1"/>
  <c r="G22" i="1" l="1"/>
  <c r="C21" i="1"/>
  <c r="C36" i="1" s="1"/>
  <c r="C22" i="1"/>
  <c r="M22" i="1"/>
  <c r="M21" i="1"/>
  <c r="M36" i="1" s="1"/>
  <c r="K22" i="1"/>
  <c r="H21" i="1"/>
  <c r="H30" i="1" s="1"/>
  <c r="F21" i="1"/>
  <c r="F36" i="1" s="1"/>
  <c r="L21" i="1"/>
  <c r="N12" i="1"/>
  <c r="D21" i="1"/>
  <c r="N16" i="1"/>
  <c r="B21" i="1"/>
  <c r="H22" i="1"/>
  <c r="G21" i="1"/>
  <c r="E21" i="1"/>
  <c r="D22" i="1"/>
  <c r="I21" i="1"/>
  <c r="K21" i="1"/>
  <c r="J21" i="1"/>
  <c r="B22" i="1"/>
  <c r="N17" i="1"/>
  <c r="N24" i="1"/>
  <c r="E22" i="1"/>
  <c r="L22" i="1"/>
  <c r="N13" i="1"/>
  <c r="J22" i="1"/>
  <c r="I22" i="1"/>
  <c r="F22" i="1"/>
  <c r="N23" i="1" l="1"/>
  <c r="B30" i="1"/>
  <c r="B36" i="1"/>
  <c r="N25" i="1"/>
  <c r="G29" i="1"/>
  <c r="G35" i="1" s="1"/>
  <c r="C30" i="1"/>
  <c r="E29" i="1"/>
  <c r="E35" i="1" s="1"/>
  <c r="F29" i="1"/>
  <c r="F35" i="1" s="1"/>
  <c r="F37" i="1" s="1"/>
  <c r="I29" i="1"/>
  <c r="I35" i="1" s="1"/>
  <c r="D29" i="1"/>
  <c r="D35" i="1" s="1"/>
  <c r="K29" i="1"/>
  <c r="K35" i="1" s="1"/>
  <c r="J29" i="1"/>
  <c r="J35" i="1" s="1"/>
  <c r="M29" i="1"/>
  <c r="M35" i="1" s="1"/>
  <c r="M37" i="1" s="1"/>
  <c r="L29" i="1"/>
  <c r="L35" i="1" s="1"/>
  <c r="H29" i="1"/>
  <c r="C29" i="1"/>
  <c r="M30" i="1"/>
  <c r="H36" i="1"/>
  <c r="F30" i="1"/>
  <c r="E36" i="1"/>
  <c r="E30" i="1"/>
  <c r="K36" i="1"/>
  <c r="K30" i="1"/>
  <c r="I36" i="1"/>
  <c r="I30" i="1"/>
  <c r="G36" i="1"/>
  <c r="G30" i="1"/>
  <c r="D36" i="1"/>
  <c r="D30" i="1"/>
  <c r="J36" i="1"/>
  <c r="J30" i="1"/>
  <c r="N21" i="1"/>
  <c r="L36" i="1"/>
  <c r="L30" i="1"/>
  <c r="N22" i="1"/>
  <c r="B29" i="1" l="1"/>
  <c r="B35" i="1" s="1"/>
  <c r="G31" i="1"/>
  <c r="J31" i="1"/>
  <c r="J37" i="1"/>
  <c r="C35" i="1"/>
  <c r="C37" i="1" s="1"/>
  <c r="C31" i="1"/>
  <c r="H35" i="1"/>
  <c r="H37" i="1" s="1"/>
  <c r="H31" i="1"/>
  <c r="L37" i="1"/>
  <c r="I31" i="1"/>
  <c r="K31" i="1"/>
  <c r="E37" i="1"/>
  <c r="M31" i="1"/>
  <c r="L31" i="1"/>
  <c r="D31" i="1"/>
  <c r="F31" i="1"/>
  <c r="I37" i="1"/>
  <c r="K37" i="1"/>
  <c r="E31" i="1"/>
  <c r="D37" i="1"/>
  <c r="G37" i="1"/>
  <c r="N30" i="1"/>
  <c r="N36" i="1"/>
  <c r="N29" i="1" l="1"/>
  <c r="O32" i="1" s="1"/>
  <c r="B31" i="1"/>
  <c r="N31" i="1" s="1"/>
  <c r="N35" i="1"/>
  <c r="B37" i="1"/>
  <c r="N37" i="1" s="1"/>
</calcChain>
</file>

<file path=xl/sharedStrings.xml><?xml version="1.0" encoding="utf-8"?>
<sst xmlns="http://schemas.openxmlformats.org/spreadsheetml/2006/main" count="128" uniqueCount="80">
  <si>
    <t>D4s_v3</t>
  </si>
  <si>
    <t>D8s_v3</t>
  </si>
  <si>
    <t>D16s_v3</t>
  </si>
  <si>
    <t>D32s_v3</t>
  </si>
  <si>
    <t>E4s_v3</t>
  </si>
  <si>
    <t>E8s_v3</t>
  </si>
  <si>
    <t>E16s_v3</t>
  </si>
  <si>
    <t>E32s_v3</t>
  </si>
  <si>
    <t>F8s_v3</t>
  </si>
  <si>
    <t>F16s_v3</t>
  </si>
  <si>
    <t>F32s_v3</t>
  </si>
  <si>
    <t>F4s_v3</t>
  </si>
  <si>
    <t>1 Node Azure / Hour</t>
  </si>
  <si>
    <t>Month Number</t>
  </si>
  <si>
    <t>Cluster Running Hours per Month</t>
  </si>
  <si>
    <t>1 Node OpenShift / Hour</t>
  </si>
  <si>
    <t>SKU</t>
  </si>
  <si>
    <t>Core Count</t>
  </si>
  <si>
    <t>Cluster Core Count</t>
  </si>
  <si>
    <t>Discounted OpenShift Charge</t>
  </si>
  <si>
    <t>Discounted Azure Charge</t>
  </si>
  <si>
    <t>Azure Discount (%)</t>
  </si>
  <si>
    <t>Azure Credit</t>
  </si>
  <si>
    <t>Go to the Azure Calculator</t>
  </si>
  <si>
    <t>Instructions</t>
  </si>
  <si>
    <t>Reserved Instance Discount (%)</t>
  </si>
  <si>
    <t>Go to the ESTIMATE tab and break out the number and SKU size for the app nodes, and increase the Master nodes</t>
  </si>
  <si>
    <t>The default Estimate is for a baseline ARO 4 clsuter - 3 Master nodes at D8s_v3 and 3 App nodes at D4s_v3</t>
  </si>
  <si>
    <t>Enter any monthly Azure Credits on line 28</t>
  </si>
  <si>
    <t>If you have an EA or volume discount, apply that %age across line 30</t>
  </si>
  <si>
    <t>Net charges (minus tax) results on line 33</t>
  </si>
  <si>
    <t>Enter any other estimated charges for the cluster on lines 21-24 (azure storage, egress, load balancers, etc)</t>
  </si>
  <si>
    <t>Blue / Red color coding simply represents either charges for Azure (blue) or the OpenShift licensing (red), and totals (green).</t>
  </si>
  <si>
    <t>Pricing in this workbook is based off the public Azure Calculator, and then reverse engineered through formulas to get to hourly breakdowns for different cluster options.</t>
  </si>
  <si>
    <t>&lt;-- Azure Credit ROI</t>
  </si>
  <si>
    <t>Gross Azure Cluster Charge</t>
  </si>
  <si>
    <t>Gross OpenShift Cluster Licensing Charge</t>
  </si>
  <si>
    <t>Cluster Azure Other 2 Charge</t>
  </si>
  <si>
    <t>Cluster Azure Other 1 Charge</t>
  </si>
  <si>
    <t>Cluster Azure Load Balancer Charge</t>
  </si>
  <si>
    <t>Gross Total Cluster Charge</t>
  </si>
  <si>
    <t>Annual</t>
  </si>
  <si>
    <t>Azure Red Hat OpenShift 4 - Cluster Charge Estimator</t>
  </si>
  <si>
    <t>https://aka.ms/openshift/estimate</t>
  </si>
  <si>
    <r>
      <t xml:space="preserve">This is </t>
    </r>
    <r>
      <rPr>
        <b/>
        <sz val="11"/>
        <color theme="1"/>
        <rFont val="Calibri"/>
        <family val="2"/>
        <scheme val="minor"/>
      </rPr>
      <t>*not*</t>
    </r>
    <r>
      <rPr>
        <sz val="11"/>
        <color theme="1"/>
        <rFont val="Calibri"/>
        <family val="2"/>
        <scheme val="minor"/>
      </rPr>
      <t xml:space="preserve"> an official tool, but a practitioner's tool for estimating Azure Red Hat OpenShift 4 clusters on a monthly basis with changing cluster sizes over time.</t>
    </r>
  </si>
  <si>
    <t xml:space="preserve">Contact </t>
  </si>
  <si>
    <t>lyle.dodge@microsoft.com</t>
  </si>
  <si>
    <t xml:space="preserve">maintained on Github, link is </t>
  </si>
  <si>
    <t>If you're doing Reserved Instances, apply the 1 or 3 year (based off azure calculator)</t>
  </si>
  <si>
    <t>https://azure.microsoft.com/pricing/calculator/?service=openshift</t>
  </si>
  <si>
    <t>3 Node OpenShift / Month</t>
  </si>
  <si>
    <t>3 Node Azure / Month</t>
  </si>
  <si>
    <t>Application nodes include premium storage in the azure calculator. For control plane nodes, it's split out on the calculator so keep in mind if you change your storage type for control plane.</t>
  </si>
  <si>
    <t>Cluster Azure Control Plane Compute</t>
  </si>
  <si>
    <t>Control Plane Node Count</t>
  </si>
  <si>
    <t>Control Plane Node SKU</t>
  </si>
  <si>
    <t>Cluster OpenShift Application Node Licensing</t>
  </si>
  <si>
    <t>Cluster Azure Application Node Compute</t>
  </si>
  <si>
    <t>Application Node Pool 1 Count</t>
  </si>
  <si>
    <t>Application Node Pool 1 SKU</t>
  </si>
  <si>
    <t>Application Node Pool 1 OpenShift Charges</t>
  </si>
  <si>
    <t>Application Node Pool 1 Azure Charges</t>
  </si>
  <si>
    <t>Application Node Pool 2 Count</t>
  </si>
  <si>
    <t>Application Node Pool 2 SKU</t>
  </si>
  <si>
    <t>Application Node Pool 2 OpenShift Charges</t>
  </si>
  <si>
    <t>Application Node Pool 2 Azure Charges</t>
  </si>
  <si>
    <t>Application Node Pool 3 Count</t>
  </si>
  <si>
    <t>Application Node Pool 3 SKU</t>
  </si>
  <si>
    <t>Application Node Pool 3 OpenShift Charges</t>
  </si>
  <si>
    <t>Application Node Pool 3 Azure Charges</t>
  </si>
  <si>
    <t>Price is based on US EAST (lower end of cost) - be aware of this. Update the SKU_CHARGES for your region.</t>
  </si>
  <si>
    <t>% ea discount for you</t>
  </si>
  <si>
    <t>% reserved instance discount (1 or 3 year etc - see the azure calculator for the %)</t>
  </si>
  <si>
    <t>Net Monthly Charge</t>
  </si>
  <si>
    <t>Cluster Azure Application Node Storage (P10)</t>
  </si>
  <si>
    <t>Cluster Azure Control Plane Storage (P30)</t>
  </si>
  <si>
    <t>storage cost (i.e. p10 is ~$20)</t>
  </si>
  <si>
    <t>storage cost (i.e. p30 is ~$135)</t>
  </si>
  <si>
    <t xml:space="preserve">Azure Red Hat OpenShift Month over Month ESTIMATION tool. Please see https://aka.ms/openshift/calculator for the latest information. </t>
  </si>
  <si>
    <t>Maintained by lyle.dodge@microsoft.com on GitHub, aliased at https://aka.ms/openshift/estimate.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</si>
</sst>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0_);_(&quot;$&quot;* \(#,##0.000\);_(&quot;$&quot;* &quot;-&quot;??_);_(@_)"/>
  </numFmts>
  <fonts count="7" x14ac:knownFonts="1">
    <font>
      <sz val="11"/>
      <color theme="1"/>
      <name val="Calibri"/>
      <family val="2"/>
      <scheme val="minor"/>
    </font>
    <font>
      <sz val="11"/>
      <color theme="1"/>
      <name val="Calibri"/>
      <family val="2"/>
      <scheme val="minor"/>
    </font>
    <font>
      <sz val="11"/>
      <color rgb="FF3F3F76"/>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1"/>
      <color rgb="FFFA7D00"/>
      <name val="Calibri"/>
      <family val="2"/>
      <scheme val="minor"/>
    </font>
  </fonts>
  <fills count="8">
    <fill>
      <patternFill patternType="none"/>
    </fill>
    <fill>
      <patternFill patternType="gray125"/>
    </fill>
    <fill>
      <patternFill patternType="solid">
        <fgColor rgb="FFFFCC99"/>
      </patternFill>
    </fill>
    <fill>
      <patternFill patternType="solid">
        <fgColor theme="4" tint="0.79998168889431442"/>
        <bgColor indexed="64"/>
      </patternFill>
    </fill>
    <fill>
      <patternFill patternType="solid">
        <fgColor rgb="FFFFCDCD"/>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4" fillId="0" borderId="0" applyNumberFormat="0" applyFill="0" applyBorder="0" applyAlignment="0" applyProtection="0"/>
    <xf numFmtId="9" fontId="1" fillId="0" borderId="0" applyFont="0" applyFill="0" applyBorder="0" applyAlignment="0" applyProtection="0"/>
    <xf numFmtId="0" fontId="6" fillId="7" borderId="1" applyNumberFormat="0" applyAlignment="0" applyProtection="0"/>
  </cellStyleXfs>
  <cellXfs count="19">
    <xf numFmtId="0" fontId="0" fillId="0" borderId="0" xfId="0"/>
    <xf numFmtId="164" fontId="0" fillId="0" borderId="0" xfId="1" applyNumberFormat="1" applyFont="1"/>
    <xf numFmtId="44" fontId="0" fillId="0" borderId="0" xfId="1" applyFont="1"/>
    <xf numFmtId="165" fontId="0" fillId="0" borderId="0" xfId="1" applyNumberFormat="1" applyFont="1"/>
    <xf numFmtId="44" fontId="0" fillId="0" borderId="0" xfId="0" applyNumberFormat="1"/>
    <xf numFmtId="0" fontId="4" fillId="0" borderId="0" xfId="3"/>
    <xf numFmtId="44" fontId="2" fillId="6" borderId="1" xfId="1" applyFont="1" applyFill="1" applyBorder="1"/>
    <xf numFmtId="0" fontId="5" fillId="0" borderId="0" xfId="0" applyFont="1"/>
    <xf numFmtId="0" fontId="2" fillId="2" borderId="1" xfId="2"/>
    <xf numFmtId="9" fontId="2" fillId="2" borderId="1" xfId="4" applyFont="1" applyFill="1" applyBorder="1"/>
    <xf numFmtId="0" fontId="2" fillId="2" borderId="1" xfId="2" applyAlignment="1">
      <alignment horizontal="right"/>
    </xf>
    <xf numFmtId="1" fontId="6" fillId="7" borderId="1" xfId="5" applyNumberFormat="1"/>
    <xf numFmtId="9" fontId="0" fillId="0" borderId="0" xfId="4" applyFont="1"/>
    <xf numFmtId="164" fontId="0" fillId="4" borderId="0" xfId="0" applyNumberFormat="1" applyFill="1"/>
    <xf numFmtId="164" fontId="0" fillId="3" borderId="0" xfId="0" applyNumberFormat="1" applyFill="1"/>
    <xf numFmtId="164" fontId="0" fillId="5" borderId="0" xfId="0" applyNumberFormat="1" applyFill="1"/>
    <xf numFmtId="164" fontId="2" fillId="2" borderId="1" xfId="2" applyNumberFormat="1"/>
    <xf numFmtId="0" fontId="5" fillId="0" borderId="0" xfId="0" applyFont="1" applyAlignment="1">
      <alignment horizontal="right"/>
    </xf>
    <xf numFmtId="1" fontId="2" fillId="2" borderId="1" xfId="4" applyNumberFormat="1" applyFont="1" applyFill="1" applyBorder="1"/>
  </cellXfs>
  <cellStyles count="6">
    <cellStyle name="Calculation" xfId="5" builtinId="22"/>
    <cellStyle name="Currency" xfId="1" builtinId="4"/>
    <cellStyle name="Hyperlink" xfId="3" builtinId="8"/>
    <cellStyle name="Input" xfId="2" builtinId="20"/>
    <cellStyle name="Normal" xfId="0" builtinId="0"/>
    <cellStyle name="Percent" xfId="4" builtinId="5"/>
  </cellStyles>
  <dxfs count="0"/>
  <tableStyles count="0" defaultTableStyle="TableStyleMedium2" defaultPivotStyle="PivotStyleLight16"/>
  <colors>
    <mruColors>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lyle.dodge@microsoft.com" TargetMode="External"/><Relationship Id="rId2" Type="http://schemas.openxmlformats.org/officeDocument/2006/relationships/hyperlink" Target="https://aka.ms/openshift/estimate" TargetMode="External"/><Relationship Id="rId1" Type="http://schemas.openxmlformats.org/officeDocument/2006/relationships/hyperlink" Target="https://azure.microsoft.com/pricing/calculator/?service=openshift"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FF76-4A77-49D0-8CE9-F18C5D44135E}">
  <dimension ref="A1:P37"/>
  <sheetViews>
    <sheetView tabSelected="1" topLeftCell="A4" workbookViewId="0">
      <selection activeCell="F25" sqref="F25"/>
    </sheetView>
  </sheetViews>
  <sheetFormatPr defaultRowHeight="14.5" x14ac:dyDescent="0.35"/>
  <cols>
    <col min="1" max="1" width="55.453125" bestFit="1" customWidth="1"/>
    <col min="2" max="13" width="10.90625" customWidth="1"/>
    <col min="14" max="14" width="12" customWidth="1"/>
    <col min="15" max="15" width="10.08984375" customWidth="1"/>
    <col min="16" max="16" width="17.36328125" bestFit="1" customWidth="1"/>
  </cols>
  <sheetData>
    <row r="1" spans="1:14" x14ac:dyDescent="0.35">
      <c r="A1" t="s">
        <v>78</v>
      </c>
    </row>
    <row r="2" spans="1:14" x14ac:dyDescent="0.35">
      <c r="A2" t="s">
        <v>79</v>
      </c>
    </row>
    <row r="4" spans="1:14" x14ac:dyDescent="0.35">
      <c r="A4" s="7" t="s">
        <v>13</v>
      </c>
      <c r="B4" s="7">
        <v>1</v>
      </c>
      <c r="C4" s="7">
        <v>2</v>
      </c>
      <c r="D4" s="7">
        <v>3</v>
      </c>
      <c r="E4" s="7">
        <v>4</v>
      </c>
      <c r="F4" s="7">
        <v>5</v>
      </c>
      <c r="G4" s="7">
        <v>6</v>
      </c>
      <c r="H4" s="7">
        <v>7</v>
      </c>
      <c r="I4" s="7">
        <v>8</v>
      </c>
      <c r="J4" s="7">
        <v>9</v>
      </c>
      <c r="K4" s="7">
        <v>10</v>
      </c>
      <c r="L4" s="7">
        <v>11</v>
      </c>
      <c r="M4" s="7">
        <v>12</v>
      </c>
      <c r="N4" s="17" t="s">
        <v>41</v>
      </c>
    </row>
    <row r="5" spans="1:14" x14ac:dyDescent="0.35">
      <c r="A5" t="s">
        <v>14</v>
      </c>
      <c r="B5" s="8">
        <v>730</v>
      </c>
      <c r="C5" s="8">
        <v>730</v>
      </c>
      <c r="D5" s="8">
        <v>730</v>
      </c>
      <c r="E5" s="8">
        <v>730</v>
      </c>
      <c r="F5" s="8">
        <v>730</v>
      </c>
      <c r="G5" s="8">
        <v>730</v>
      </c>
      <c r="H5" s="8">
        <v>730</v>
      </c>
      <c r="I5" s="8">
        <v>730</v>
      </c>
      <c r="J5" s="8">
        <v>730</v>
      </c>
      <c r="K5" s="8">
        <v>730</v>
      </c>
      <c r="L5" s="8">
        <v>730</v>
      </c>
      <c r="M5" s="8">
        <v>730</v>
      </c>
    </row>
    <row r="6" spans="1:14" x14ac:dyDescent="0.35">
      <c r="A6" t="s">
        <v>58</v>
      </c>
      <c r="B6" s="8">
        <v>3</v>
      </c>
      <c r="C6" s="8">
        <v>3</v>
      </c>
      <c r="D6" s="8">
        <v>3</v>
      </c>
      <c r="E6" s="8">
        <v>3</v>
      </c>
      <c r="F6" s="8">
        <v>3</v>
      </c>
      <c r="G6" s="8">
        <v>3</v>
      </c>
      <c r="H6" s="8">
        <v>3</v>
      </c>
      <c r="I6" s="8">
        <v>3</v>
      </c>
      <c r="J6" s="8">
        <v>3</v>
      </c>
      <c r="K6" s="8">
        <v>3</v>
      </c>
      <c r="L6" s="8">
        <v>3</v>
      </c>
      <c r="M6" s="8">
        <v>3</v>
      </c>
    </row>
    <row r="7" spans="1:14" x14ac:dyDescent="0.35">
      <c r="A7" t="s">
        <v>59</v>
      </c>
      <c r="B7" s="10" t="s">
        <v>0</v>
      </c>
      <c r="C7" s="10" t="s">
        <v>0</v>
      </c>
      <c r="D7" s="10" t="s">
        <v>0</v>
      </c>
      <c r="E7" s="10" t="s">
        <v>0</v>
      </c>
      <c r="F7" s="10" t="s">
        <v>0</v>
      </c>
      <c r="G7" s="10" t="s">
        <v>0</v>
      </c>
      <c r="H7" s="10" t="s">
        <v>0</v>
      </c>
      <c r="I7" s="10" t="s">
        <v>0</v>
      </c>
      <c r="J7" s="10" t="s">
        <v>0</v>
      </c>
      <c r="K7" s="10" t="s">
        <v>0</v>
      </c>
      <c r="L7" s="10" t="s">
        <v>0</v>
      </c>
      <c r="M7" s="10" t="s">
        <v>0</v>
      </c>
    </row>
    <row r="8" spans="1:14" x14ac:dyDescent="0.35">
      <c r="A8" t="s">
        <v>60</v>
      </c>
      <c r="B8" s="1">
        <f>B5*B6*VLOOKUP(B7,SKU_CHARGES!$A$2:$E$13,4,FALSE)</f>
        <v>374.49</v>
      </c>
      <c r="C8" s="1">
        <f>C5*C6*VLOOKUP(C7,SKU_CHARGES!$A$2:$E$13,4,FALSE)</f>
        <v>374.49</v>
      </c>
      <c r="D8" s="1">
        <f>D5*D6*VLOOKUP(D7,SKU_CHARGES!$A$2:$E$13,4,FALSE)</f>
        <v>374.49</v>
      </c>
      <c r="E8" s="1">
        <f>E5*E6*VLOOKUP(E7,SKU_CHARGES!$A$2:$E$13,4,FALSE)</f>
        <v>374.49</v>
      </c>
      <c r="F8" s="1">
        <f>F5*F6*VLOOKUP(F7,SKU_CHARGES!$A$2:$E$13,4,FALSE)</f>
        <v>374.49</v>
      </c>
      <c r="G8" s="1">
        <f>G5*G6*VLOOKUP(G7,SKU_CHARGES!$A$2:$E$13,4,FALSE)</f>
        <v>374.49</v>
      </c>
      <c r="H8" s="1">
        <f>H5*H6*VLOOKUP(H7,SKU_CHARGES!$A$2:$E$13,4,FALSE)</f>
        <v>374.49</v>
      </c>
      <c r="I8" s="1">
        <f>I5*I6*VLOOKUP(I7,SKU_CHARGES!$A$2:$E$13,4,FALSE)</f>
        <v>374.49</v>
      </c>
      <c r="J8" s="1">
        <f>J5*J6*VLOOKUP(J7,SKU_CHARGES!$A$2:$E$13,4,FALSE)</f>
        <v>374.49</v>
      </c>
      <c r="K8" s="1">
        <f>K5*K6*VLOOKUP(K7,SKU_CHARGES!$A$2:$E$13,4,FALSE)</f>
        <v>374.49</v>
      </c>
      <c r="L8" s="1">
        <f>L5*L6*VLOOKUP(L7,SKU_CHARGES!$A$2:$E$13,4,FALSE)</f>
        <v>374.49</v>
      </c>
      <c r="M8" s="1">
        <f>M5*M6*VLOOKUP(M7,SKU_CHARGES!$A$2:$E$13,4,FALSE)</f>
        <v>374.49</v>
      </c>
      <c r="N8" s="13">
        <f>SUM(B8:M8)</f>
        <v>4493.8799999999992</v>
      </c>
    </row>
    <row r="9" spans="1:14" x14ac:dyDescent="0.35">
      <c r="A9" t="s">
        <v>61</v>
      </c>
      <c r="B9" s="1">
        <f>B5*B6*VLOOKUP(B7,SKU_CHARGES!$A$2:$E$13,5,FALSE)</f>
        <v>420.48000000000008</v>
      </c>
      <c r="C9" s="1">
        <f>C5*C6*VLOOKUP(C7,SKU_CHARGES!$A$2:$E$13,5,FALSE)</f>
        <v>420.48000000000008</v>
      </c>
      <c r="D9" s="1">
        <f>D5*D6*VLOOKUP(D7,SKU_CHARGES!$A$2:$E$13,5,FALSE)</f>
        <v>420.48000000000008</v>
      </c>
      <c r="E9" s="1">
        <f>E5*E6*VLOOKUP(E7,SKU_CHARGES!$A$2:$E$13,5,FALSE)</f>
        <v>420.48000000000008</v>
      </c>
      <c r="F9" s="1">
        <f>F5*F6*VLOOKUP(F7,SKU_CHARGES!$A$2:$E$13,5,FALSE)</f>
        <v>420.48000000000008</v>
      </c>
      <c r="G9" s="1">
        <f>G5*G6*VLOOKUP(G7,SKU_CHARGES!$A$2:$E$13,5,FALSE)</f>
        <v>420.48000000000008</v>
      </c>
      <c r="H9" s="1">
        <f>H5*H6*VLOOKUP(H7,SKU_CHARGES!$A$2:$E$13,5,FALSE)</f>
        <v>420.48000000000008</v>
      </c>
      <c r="I9" s="1">
        <f>I5*I6*VLOOKUP(I7,SKU_CHARGES!$A$2:$E$13,5,FALSE)</f>
        <v>420.48000000000008</v>
      </c>
      <c r="J9" s="1">
        <f>J5*J6*VLOOKUP(J7,SKU_CHARGES!$A$2:$E$13,5,FALSE)</f>
        <v>420.48000000000008</v>
      </c>
      <c r="K9" s="1">
        <f>K5*K6*VLOOKUP(K7,SKU_CHARGES!$A$2:$E$13,5,FALSE)</f>
        <v>420.48000000000008</v>
      </c>
      <c r="L9" s="1">
        <f>L5*L6*VLOOKUP(L7,SKU_CHARGES!$A$2:$E$13,5,FALSE)</f>
        <v>420.48000000000008</v>
      </c>
      <c r="M9" s="1">
        <f>M5*M6*VLOOKUP(M7,SKU_CHARGES!$A$2:$E$13,5,FALSE)</f>
        <v>420.48000000000008</v>
      </c>
      <c r="N9" s="14">
        <f t="shared" ref="N9:N17" si="0">SUM(B9:M9)</f>
        <v>5045.760000000002</v>
      </c>
    </row>
    <row r="10" spans="1:14" x14ac:dyDescent="0.35">
      <c r="A10" t="s">
        <v>62</v>
      </c>
      <c r="B10" s="8">
        <v>0</v>
      </c>
      <c r="C10" s="8">
        <v>0</v>
      </c>
      <c r="D10" s="8">
        <v>0</v>
      </c>
      <c r="E10" s="8">
        <v>0</v>
      </c>
      <c r="F10" s="8">
        <v>0</v>
      </c>
      <c r="G10" s="8">
        <v>0</v>
      </c>
      <c r="H10" s="8">
        <v>0</v>
      </c>
      <c r="I10" s="8">
        <v>0</v>
      </c>
      <c r="J10" s="8">
        <v>0</v>
      </c>
      <c r="K10" s="8">
        <v>0</v>
      </c>
      <c r="L10" s="8">
        <v>0</v>
      </c>
      <c r="M10" s="8">
        <v>0</v>
      </c>
      <c r="N10" s="4"/>
    </row>
    <row r="11" spans="1:14" x14ac:dyDescent="0.35">
      <c r="A11" t="s">
        <v>63</v>
      </c>
      <c r="B11" s="10" t="s">
        <v>1</v>
      </c>
      <c r="C11" s="10" t="s">
        <v>1</v>
      </c>
      <c r="D11" s="10" t="s">
        <v>1</v>
      </c>
      <c r="E11" s="10" t="s">
        <v>1</v>
      </c>
      <c r="F11" s="10" t="s">
        <v>1</v>
      </c>
      <c r="G11" s="10" t="s">
        <v>1</v>
      </c>
      <c r="H11" s="10" t="s">
        <v>1</v>
      </c>
      <c r="I11" s="10" t="s">
        <v>1</v>
      </c>
      <c r="J11" s="10" t="s">
        <v>1</v>
      </c>
      <c r="K11" s="10" t="s">
        <v>1</v>
      </c>
      <c r="L11" s="10" t="s">
        <v>1</v>
      </c>
      <c r="M11" s="10" t="s">
        <v>1</v>
      </c>
      <c r="N11" s="4"/>
    </row>
    <row r="12" spans="1:14" x14ac:dyDescent="0.35">
      <c r="A12" t="s">
        <v>64</v>
      </c>
      <c r="B12" s="1">
        <f>B5*B10*VLOOKUP(B11,SKU_CHARGES!$A$2:$E$13,4,FALSE)</f>
        <v>0</v>
      </c>
      <c r="C12" s="1">
        <f>C5*C10*VLOOKUP(C11,SKU_CHARGES!$A$2:$E$13,4,FALSE)</f>
        <v>0</v>
      </c>
      <c r="D12" s="1">
        <f>D5*D10*VLOOKUP(D11,SKU_CHARGES!$A$2:$E$13,4,FALSE)</f>
        <v>0</v>
      </c>
      <c r="E12" s="1">
        <f>E5*E10*VLOOKUP(E11,SKU_CHARGES!$A$2:$E$13,4,FALSE)</f>
        <v>0</v>
      </c>
      <c r="F12" s="1">
        <f>F5*F10*VLOOKUP(F11,SKU_CHARGES!$A$2:$E$13,4,FALSE)</f>
        <v>0</v>
      </c>
      <c r="G12" s="1">
        <f>G5*G10*VLOOKUP(G11,SKU_CHARGES!$A$2:$E$13,4,FALSE)</f>
        <v>0</v>
      </c>
      <c r="H12" s="1">
        <f>H5*H10*VLOOKUP(H11,SKU_CHARGES!$A$2:$E$13,4,FALSE)</f>
        <v>0</v>
      </c>
      <c r="I12" s="1">
        <f>I5*I10*VLOOKUP(I11,SKU_CHARGES!$A$2:$E$13,4,FALSE)</f>
        <v>0</v>
      </c>
      <c r="J12" s="1">
        <f>J5*J10*VLOOKUP(J11,SKU_CHARGES!$A$2:$E$13,4,FALSE)</f>
        <v>0</v>
      </c>
      <c r="K12" s="1">
        <f>K5*K10*VLOOKUP(K11,SKU_CHARGES!$A$2:$E$13,4,FALSE)</f>
        <v>0</v>
      </c>
      <c r="L12" s="1">
        <f>L5*L10*VLOOKUP(L11,SKU_CHARGES!$A$2:$E$13,4,FALSE)</f>
        <v>0</v>
      </c>
      <c r="M12" s="1">
        <f>M5*M10*VLOOKUP(M11,SKU_CHARGES!$A$2:$E$13,4,FALSE)</f>
        <v>0</v>
      </c>
      <c r="N12" s="13">
        <f t="shared" si="0"/>
        <v>0</v>
      </c>
    </row>
    <row r="13" spans="1:14" x14ac:dyDescent="0.35">
      <c r="A13" t="s">
        <v>65</v>
      </c>
      <c r="B13" s="1">
        <f>B5*B10*VLOOKUP(B11,SKU_CHARGES!$A$2:$E$13,5,FALSE)</f>
        <v>0</v>
      </c>
      <c r="C13" s="1">
        <f>C5*C10*VLOOKUP(C11,SKU_CHARGES!$A$2:$E$13,5,FALSE)</f>
        <v>0</v>
      </c>
      <c r="D13" s="1">
        <f>D5*D10*VLOOKUP(D11,SKU_CHARGES!$A$2:$E$13,5,FALSE)</f>
        <v>0</v>
      </c>
      <c r="E13" s="1">
        <f>E5*E10*VLOOKUP(E11,SKU_CHARGES!$A$2:$E$13,5,FALSE)</f>
        <v>0</v>
      </c>
      <c r="F13" s="1">
        <f>F5*F10*VLOOKUP(F11,SKU_CHARGES!$A$2:$E$13,5,FALSE)</f>
        <v>0</v>
      </c>
      <c r="G13" s="1">
        <f>G5*G10*VLOOKUP(G11,SKU_CHARGES!$A$2:$E$13,5,FALSE)</f>
        <v>0</v>
      </c>
      <c r="H13" s="1">
        <f>H5*H10*VLOOKUP(H11,SKU_CHARGES!$A$2:$E$13,5,FALSE)</f>
        <v>0</v>
      </c>
      <c r="I13" s="1">
        <f>I5*I10*VLOOKUP(I11,SKU_CHARGES!$A$2:$E$13,5,FALSE)</f>
        <v>0</v>
      </c>
      <c r="J13" s="1">
        <f>J5*J10*VLOOKUP(J11,SKU_CHARGES!$A$2:$E$13,5,FALSE)</f>
        <v>0</v>
      </c>
      <c r="K13" s="1">
        <f>K5*K10*VLOOKUP(K11,SKU_CHARGES!$A$2:$E$13,5,FALSE)</f>
        <v>0</v>
      </c>
      <c r="L13" s="1">
        <f>L5*L10*VLOOKUP(L11,SKU_CHARGES!$A$2:$E$13,5,FALSE)</f>
        <v>0</v>
      </c>
      <c r="M13" s="1">
        <f>M5*M10*VLOOKUP(M11,SKU_CHARGES!$A$2:$E$13,5,FALSE)</f>
        <v>0</v>
      </c>
      <c r="N13" s="14">
        <f t="shared" si="0"/>
        <v>0</v>
      </c>
    </row>
    <row r="14" spans="1:14" x14ac:dyDescent="0.35">
      <c r="A14" t="s">
        <v>66</v>
      </c>
      <c r="B14" s="8">
        <v>0</v>
      </c>
      <c r="C14" s="8">
        <v>0</v>
      </c>
      <c r="D14" s="8">
        <v>0</v>
      </c>
      <c r="E14" s="8">
        <v>0</v>
      </c>
      <c r="F14" s="8">
        <v>0</v>
      </c>
      <c r="G14" s="8">
        <v>0</v>
      </c>
      <c r="H14" s="8">
        <v>0</v>
      </c>
      <c r="I14" s="8">
        <v>0</v>
      </c>
      <c r="J14" s="8">
        <v>0</v>
      </c>
      <c r="K14" s="8">
        <v>0</v>
      </c>
      <c r="L14" s="8">
        <v>0</v>
      </c>
      <c r="M14" s="8">
        <v>0</v>
      </c>
      <c r="N14" s="4"/>
    </row>
    <row r="15" spans="1:14" x14ac:dyDescent="0.35">
      <c r="A15" t="s">
        <v>67</v>
      </c>
      <c r="B15" s="10" t="s">
        <v>2</v>
      </c>
      <c r="C15" s="10" t="s">
        <v>2</v>
      </c>
      <c r="D15" s="10" t="s">
        <v>2</v>
      </c>
      <c r="E15" s="10" t="s">
        <v>2</v>
      </c>
      <c r="F15" s="10" t="s">
        <v>2</v>
      </c>
      <c r="G15" s="10" t="s">
        <v>2</v>
      </c>
      <c r="H15" s="10" t="s">
        <v>2</v>
      </c>
      <c r="I15" s="10" t="s">
        <v>2</v>
      </c>
      <c r="J15" s="10" t="s">
        <v>2</v>
      </c>
      <c r="K15" s="10" t="s">
        <v>2</v>
      </c>
      <c r="L15" s="10" t="s">
        <v>2</v>
      </c>
      <c r="M15" s="10" t="s">
        <v>2</v>
      </c>
      <c r="N15" s="4"/>
    </row>
    <row r="16" spans="1:14" x14ac:dyDescent="0.35">
      <c r="A16" t="s">
        <v>68</v>
      </c>
      <c r="B16" s="1">
        <f>B5*B14*VLOOKUP(B15,SKU_CHARGES!$A$2:$E$13,4,FALSE)</f>
        <v>0</v>
      </c>
      <c r="C16" s="1">
        <f>C5*C14*VLOOKUP(C15,SKU_CHARGES!$A$2:$E$13,4,FALSE)</f>
        <v>0</v>
      </c>
      <c r="D16" s="1">
        <f>D5*D14*VLOOKUP(D15,SKU_CHARGES!$A$2:$E$13,4,FALSE)</f>
        <v>0</v>
      </c>
      <c r="E16" s="1">
        <f>E5*E14*VLOOKUP(E15,SKU_CHARGES!$A$2:$E$13,4,FALSE)</f>
        <v>0</v>
      </c>
      <c r="F16" s="1">
        <f>F5*F14*VLOOKUP(F15,SKU_CHARGES!$A$2:$E$13,4,FALSE)</f>
        <v>0</v>
      </c>
      <c r="G16" s="1">
        <f>G5*G14*VLOOKUP(G15,SKU_CHARGES!$A$2:$E$13,4,FALSE)</f>
        <v>0</v>
      </c>
      <c r="H16" s="1">
        <f>H5*H14*VLOOKUP(H15,SKU_CHARGES!$A$2:$E$13,4,FALSE)</f>
        <v>0</v>
      </c>
      <c r="I16" s="1">
        <f>I5*I14*VLOOKUP(I15,SKU_CHARGES!$A$2:$E$13,4,FALSE)</f>
        <v>0</v>
      </c>
      <c r="J16" s="1">
        <f>J5*J14*VLOOKUP(J15,SKU_CHARGES!$A$2:$E$13,4,FALSE)</f>
        <v>0</v>
      </c>
      <c r="K16" s="1">
        <f>K5*K14*VLOOKUP(K15,SKU_CHARGES!$A$2:$E$13,4,FALSE)</f>
        <v>0</v>
      </c>
      <c r="L16" s="1">
        <f>L5*L14*VLOOKUP(L15,SKU_CHARGES!$A$2:$E$13,4,FALSE)</f>
        <v>0</v>
      </c>
      <c r="M16" s="1">
        <f>M5*M14*VLOOKUP(M15,SKU_CHARGES!$A$2:$E$13,4,FALSE)</f>
        <v>0</v>
      </c>
      <c r="N16" s="13">
        <f t="shared" si="0"/>
        <v>0</v>
      </c>
    </row>
    <row r="17" spans="1:16" x14ac:dyDescent="0.35">
      <c r="A17" t="s">
        <v>69</v>
      </c>
      <c r="B17" s="1">
        <f>B5*B14*VLOOKUP(B15,SKU_CHARGES!$A$2:$E$13,5,FALSE)</f>
        <v>0</v>
      </c>
      <c r="C17" s="1">
        <f>C5*C14*VLOOKUP(C15,SKU_CHARGES!$A$2:$E$13,5,FALSE)</f>
        <v>0</v>
      </c>
      <c r="D17" s="1">
        <f>D5*D14*VLOOKUP(D15,SKU_CHARGES!$A$2:$E$13,5,FALSE)</f>
        <v>0</v>
      </c>
      <c r="E17" s="1">
        <f>E5*E14*VLOOKUP(E15,SKU_CHARGES!$A$2:$E$13,5,FALSE)</f>
        <v>0</v>
      </c>
      <c r="F17" s="1">
        <f>F5*F14*VLOOKUP(F15,SKU_CHARGES!$A$2:$E$13,5,FALSE)</f>
        <v>0</v>
      </c>
      <c r="G17" s="1">
        <f>G5*G14*VLOOKUP(G15,SKU_CHARGES!$A$2:$E$13,5,FALSE)</f>
        <v>0</v>
      </c>
      <c r="H17" s="1">
        <f>H5*H14*VLOOKUP(H15,SKU_CHARGES!$A$2:$E$13,5,FALSE)</f>
        <v>0</v>
      </c>
      <c r="I17" s="1">
        <f>I5*I14*VLOOKUP(I15,SKU_CHARGES!$A$2:$E$13,5,FALSE)</f>
        <v>0</v>
      </c>
      <c r="J17" s="1">
        <f>J5*J14*VLOOKUP(J15,SKU_CHARGES!$A$2:$E$13,5,FALSE)</f>
        <v>0</v>
      </c>
      <c r="K17" s="1">
        <f>K5*K14*VLOOKUP(K15,SKU_CHARGES!$A$2:$E$13,5,FALSE)</f>
        <v>0</v>
      </c>
      <c r="L17" s="1">
        <f>L5*L14*VLOOKUP(L15,SKU_CHARGES!$A$2:$E$13,5,FALSE)</f>
        <v>0</v>
      </c>
      <c r="M17" s="1">
        <f>M5*M14*VLOOKUP(M15,SKU_CHARGES!$A$2:$E$13,5,FALSE)</f>
        <v>0</v>
      </c>
      <c r="N17" s="14">
        <f t="shared" si="0"/>
        <v>0</v>
      </c>
    </row>
    <row r="18" spans="1:16" x14ac:dyDescent="0.35">
      <c r="A18" t="s">
        <v>54</v>
      </c>
      <c r="B18" s="8">
        <v>3</v>
      </c>
      <c r="C18" s="8">
        <v>3</v>
      </c>
      <c r="D18" s="8">
        <v>3</v>
      </c>
      <c r="E18" s="8">
        <v>3</v>
      </c>
      <c r="F18" s="8">
        <v>3</v>
      </c>
      <c r="G18" s="8">
        <v>3</v>
      </c>
      <c r="H18" s="8">
        <v>3</v>
      </c>
      <c r="I18" s="8">
        <v>3</v>
      </c>
      <c r="J18" s="8">
        <v>3</v>
      </c>
      <c r="K18" s="8">
        <v>3</v>
      </c>
      <c r="L18" s="8">
        <v>3</v>
      </c>
      <c r="M18" s="8">
        <v>3</v>
      </c>
      <c r="N18" s="4"/>
    </row>
    <row r="19" spans="1:16" x14ac:dyDescent="0.35">
      <c r="A19" t="s">
        <v>55</v>
      </c>
      <c r="B19" s="10" t="s">
        <v>1</v>
      </c>
      <c r="C19" s="10" t="s">
        <v>1</v>
      </c>
      <c r="D19" s="10" t="s">
        <v>1</v>
      </c>
      <c r="E19" s="10" t="s">
        <v>1</v>
      </c>
      <c r="F19" s="10" t="s">
        <v>1</v>
      </c>
      <c r="G19" s="10" t="s">
        <v>1</v>
      </c>
      <c r="H19" s="10" t="s">
        <v>1</v>
      </c>
      <c r="I19" s="10" t="s">
        <v>1</v>
      </c>
      <c r="J19" s="10" t="s">
        <v>1</v>
      </c>
      <c r="K19" s="10" t="s">
        <v>1</v>
      </c>
      <c r="L19" s="10" t="s">
        <v>1</v>
      </c>
      <c r="M19" s="10" t="s">
        <v>1</v>
      </c>
      <c r="N19" s="4"/>
    </row>
    <row r="20" spans="1:16" x14ac:dyDescent="0.35">
      <c r="A20" t="s">
        <v>18</v>
      </c>
      <c r="B20">
        <f>B18*VLOOKUP(B19,SKU_CHARGES!$A$2:$F$13,6,FALSE)+B6*VLOOKUP(B7,SKU_CHARGES!$A$2:$F$13,6,FALSE)+B10*VLOOKUP(B11,SKU_CHARGES!$A$2:$F$13,6,FALSE)+B14*VLOOKUP(B15,SKU_CHARGES!$A$2:$F$13,6,FALSE)</f>
        <v>36</v>
      </c>
      <c r="C20">
        <f>C18*VLOOKUP(C19,SKU_CHARGES!$A$2:$F$13,6,FALSE)+C6*VLOOKUP(C7,SKU_CHARGES!$A$2:$F$13,6,FALSE)+C10*VLOOKUP(C11,SKU_CHARGES!$A$2:$F$13,6,FALSE)+C14*VLOOKUP(C15,SKU_CHARGES!$A$2:$F$13,6,FALSE)</f>
        <v>36</v>
      </c>
      <c r="D20">
        <f>D18*VLOOKUP(D19,SKU_CHARGES!$A$2:$F$13,6,FALSE)+D6*VLOOKUP(D7,SKU_CHARGES!$A$2:$F$13,6,FALSE)+D10*VLOOKUP(D11,SKU_CHARGES!$A$2:$F$13,6,FALSE)+D14*VLOOKUP(D15,SKU_CHARGES!$A$2:$F$13,6,FALSE)</f>
        <v>36</v>
      </c>
      <c r="E20">
        <f>E18*VLOOKUP(E19,SKU_CHARGES!$A$2:$F$13,6,FALSE)+E6*VLOOKUP(E7,SKU_CHARGES!$A$2:$F$13,6,FALSE)+E10*VLOOKUP(E11,SKU_CHARGES!$A$2:$F$13,6,FALSE)+E14*VLOOKUP(E15,SKU_CHARGES!$A$2:$F$13,6,FALSE)</f>
        <v>36</v>
      </c>
      <c r="F20">
        <f>F18*VLOOKUP(F19,SKU_CHARGES!$A$2:$F$13,6,FALSE)+F6*VLOOKUP(F7,SKU_CHARGES!$A$2:$F$13,6,FALSE)+F10*VLOOKUP(F11,SKU_CHARGES!$A$2:$F$13,6,FALSE)+F14*VLOOKUP(F15,SKU_CHARGES!$A$2:$F$13,6,FALSE)</f>
        <v>36</v>
      </c>
      <c r="G20">
        <f>G18*VLOOKUP(G19,SKU_CHARGES!$A$2:$F$13,6,FALSE)+G6*VLOOKUP(G7,SKU_CHARGES!$A$2:$F$13,6,FALSE)+G10*VLOOKUP(G11,SKU_CHARGES!$A$2:$F$13,6,FALSE)+G14*VLOOKUP(G15,SKU_CHARGES!$A$2:$F$13,6,FALSE)</f>
        <v>36</v>
      </c>
      <c r="H20">
        <f>H18*VLOOKUP(H19,SKU_CHARGES!$A$2:$F$13,6,FALSE)+H6*VLOOKUP(H7,SKU_CHARGES!$A$2:$F$13,6,FALSE)+H10*VLOOKUP(H11,SKU_CHARGES!$A$2:$F$13,6,FALSE)+H14*VLOOKUP(H15,SKU_CHARGES!$A$2:$F$13,6,FALSE)</f>
        <v>36</v>
      </c>
      <c r="I20">
        <f>I18*VLOOKUP(I19,SKU_CHARGES!$A$2:$F$13,6,FALSE)+I6*VLOOKUP(I7,SKU_CHARGES!$A$2:$F$13,6,FALSE)+I10*VLOOKUP(I11,SKU_CHARGES!$A$2:$F$13,6,FALSE)+I14*VLOOKUP(I15,SKU_CHARGES!$A$2:$F$13,6,FALSE)</f>
        <v>36</v>
      </c>
      <c r="J20">
        <f>J18*VLOOKUP(J19,SKU_CHARGES!$A$2:$F$13,6,FALSE)+J6*VLOOKUP(J7,SKU_CHARGES!$A$2:$F$13,6,FALSE)+J10*VLOOKUP(J11,SKU_CHARGES!$A$2:$F$13,6,FALSE)+J14*VLOOKUP(J15,SKU_CHARGES!$A$2:$F$13,6,FALSE)</f>
        <v>36</v>
      </c>
      <c r="K20">
        <f>K18*VLOOKUP(K19,SKU_CHARGES!$A$2:$F$13,6,FALSE)+K6*VLOOKUP(K7,SKU_CHARGES!$A$2:$F$13,6,FALSE)+K10*VLOOKUP(K11,SKU_CHARGES!$A$2:$F$13,6,FALSE)+K14*VLOOKUP(K15,SKU_CHARGES!$A$2:$F$13,6,FALSE)</f>
        <v>36</v>
      </c>
      <c r="L20">
        <f>L18*VLOOKUP(L19,SKU_CHARGES!$A$2:$F$13,6,FALSE)+L6*VLOOKUP(L7,SKU_CHARGES!$A$2:$F$13,6,FALSE)+L10*VLOOKUP(L11,SKU_CHARGES!$A$2:$F$13,6,FALSE)+L14*VLOOKUP(L15,SKU_CHARGES!$A$2:$F$13,6,FALSE)</f>
        <v>36</v>
      </c>
      <c r="M20">
        <f>M18*VLOOKUP(M19,SKU_CHARGES!$A$2:$F$13,6,FALSE)+M6*VLOOKUP(M7,SKU_CHARGES!$A$2:$F$13,6,FALSE)+M10*VLOOKUP(M11,SKU_CHARGES!$A$2:$F$13,6,FALSE)+M14*VLOOKUP(M15,SKU_CHARGES!$A$2:$F$13,6,FALSE)</f>
        <v>36</v>
      </c>
      <c r="N20" s="4"/>
    </row>
    <row r="21" spans="1:16" x14ac:dyDescent="0.35">
      <c r="A21" t="s">
        <v>56</v>
      </c>
      <c r="B21" s="1">
        <f t="shared" ref="B21:M21" si="1">SUM(B16,B12,B8)</f>
        <v>374.49</v>
      </c>
      <c r="C21" s="1">
        <f t="shared" si="1"/>
        <v>374.49</v>
      </c>
      <c r="D21" s="1">
        <f t="shared" si="1"/>
        <v>374.49</v>
      </c>
      <c r="E21" s="1">
        <f t="shared" si="1"/>
        <v>374.49</v>
      </c>
      <c r="F21" s="1">
        <f t="shared" si="1"/>
        <v>374.49</v>
      </c>
      <c r="G21" s="1">
        <f t="shared" si="1"/>
        <v>374.49</v>
      </c>
      <c r="H21" s="1">
        <f t="shared" si="1"/>
        <v>374.49</v>
      </c>
      <c r="I21" s="1">
        <f t="shared" si="1"/>
        <v>374.49</v>
      </c>
      <c r="J21" s="1">
        <f t="shared" si="1"/>
        <v>374.49</v>
      </c>
      <c r="K21" s="1">
        <f t="shared" si="1"/>
        <v>374.49</v>
      </c>
      <c r="L21" s="1">
        <f t="shared" si="1"/>
        <v>374.49</v>
      </c>
      <c r="M21" s="1">
        <f t="shared" si="1"/>
        <v>374.49</v>
      </c>
      <c r="N21" s="13">
        <f>SUM(B21:M21)</f>
        <v>4493.8799999999992</v>
      </c>
    </row>
    <row r="22" spans="1:16" x14ac:dyDescent="0.35">
      <c r="A22" t="s">
        <v>57</v>
      </c>
      <c r="B22" s="1">
        <f t="shared" ref="B22:M22" si="2">SUM(B17,B13,B9,)</f>
        <v>420.48000000000008</v>
      </c>
      <c r="C22" s="1">
        <f t="shared" si="2"/>
        <v>420.48000000000008</v>
      </c>
      <c r="D22" s="1">
        <f t="shared" si="2"/>
        <v>420.48000000000008</v>
      </c>
      <c r="E22" s="1">
        <f t="shared" si="2"/>
        <v>420.48000000000008</v>
      </c>
      <c r="F22" s="1">
        <f t="shared" si="2"/>
        <v>420.48000000000008</v>
      </c>
      <c r="G22" s="1">
        <f t="shared" si="2"/>
        <v>420.48000000000008</v>
      </c>
      <c r="H22" s="1">
        <f t="shared" si="2"/>
        <v>420.48000000000008</v>
      </c>
      <c r="I22" s="1">
        <f t="shared" si="2"/>
        <v>420.48000000000008</v>
      </c>
      <c r="J22" s="1">
        <f t="shared" si="2"/>
        <v>420.48000000000008</v>
      </c>
      <c r="K22" s="1">
        <f t="shared" si="2"/>
        <v>420.48000000000008</v>
      </c>
      <c r="L22" s="1">
        <f t="shared" si="2"/>
        <v>420.48000000000008</v>
      </c>
      <c r="M22" s="1">
        <f t="shared" si="2"/>
        <v>420.48000000000008</v>
      </c>
      <c r="N22" s="14">
        <f>SUM(B22:M22)</f>
        <v>5045.760000000002</v>
      </c>
    </row>
    <row r="23" spans="1:16" x14ac:dyDescent="0.35">
      <c r="A23" t="s">
        <v>74</v>
      </c>
      <c r="B23" s="1">
        <f>$O$23*SUM(B6,B10,B14)</f>
        <v>60</v>
      </c>
      <c r="C23" s="1">
        <f t="shared" ref="C23:M23" si="3">$O$23*SUM(C6,C10,C14)</f>
        <v>60</v>
      </c>
      <c r="D23" s="1">
        <f t="shared" si="3"/>
        <v>60</v>
      </c>
      <c r="E23" s="1">
        <f t="shared" si="3"/>
        <v>60</v>
      </c>
      <c r="F23" s="1">
        <f t="shared" si="3"/>
        <v>60</v>
      </c>
      <c r="G23" s="1">
        <f t="shared" si="3"/>
        <v>60</v>
      </c>
      <c r="H23" s="1">
        <f t="shared" si="3"/>
        <v>60</v>
      </c>
      <c r="I23" s="1">
        <f t="shared" si="3"/>
        <v>60</v>
      </c>
      <c r="J23" s="1">
        <f t="shared" si="3"/>
        <v>60</v>
      </c>
      <c r="K23" s="1">
        <f t="shared" si="3"/>
        <v>60</v>
      </c>
      <c r="L23" s="1">
        <f t="shared" si="3"/>
        <v>60</v>
      </c>
      <c r="M23" s="1">
        <f t="shared" si="3"/>
        <v>60</v>
      </c>
      <c r="N23" s="14">
        <f>SUM(B23:M23)</f>
        <v>720</v>
      </c>
      <c r="O23" s="18">
        <v>20</v>
      </c>
      <c r="P23" t="s">
        <v>76</v>
      </c>
    </row>
    <row r="24" spans="1:16" x14ac:dyDescent="0.35">
      <c r="A24" t="s">
        <v>53</v>
      </c>
      <c r="B24" s="1">
        <f>B5*B18*VLOOKUP(B19,SKU_CHARGES!$A$2:$E$13,5,FALSE)</f>
        <v>840.96000000000015</v>
      </c>
      <c r="C24" s="1">
        <f>C5*C18*VLOOKUP(C19,SKU_CHARGES!$A$2:$E$13,5,FALSE)</f>
        <v>840.96000000000015</v>
      </c>
      <c r="D24" s="1">
        <f>D5*D18*VLOOKUP(D19,SKU_CHARGES!$A$2:$E$13,5,FALSE)</f>
        <v>840.96000000000015</v>
      </c>
      <c r="E24" s="1">
        <f>E5*E18*VLOOKUP(E19,SKU_CHARGES!$A$2:$E$13,5,FALSE)</f>
        <v>840.96000000000015</v>
      </c>
      <c r="F24" s="1">
        <f>F5*F18*VLOOKUP(F19,SKU_CHARGES!$A$2:$E$13,5,FALSE)</f>
        <v>840.96000000000015</v>
      </c>
      <c r="G24" s="1">
        <f>G5*G18*VLOOKUP(G19,SKU_CHARGES!$A$2:$E$13,5,FALSE)</f>
        <v>840.96000000000015</v>
      </c>
      <c r="H24" s="1">
        <f>H5*H18*VLOOKUP(H19,SKU_CHARGES!$A$2:$E$13,5,FALSE)</f>
        <v>840.96000000000015</v>
      </c>
      <c r="I24" s="1">
        <f>I5*I18*VLOOKUP(I19,SKU_CHARGES!$A$2:$E$13,5,FALSE)</f>
        <v>840.96000000000015</v>
      </c>
      <c r="J24" s="1">
        <f>J5*J18*VLOOKUP(J19,SKU_CHARGES!$A$2:$E$13,5,FALSE)</f>
        <v>840.96000000000015</v>
      </c>
      <c r="K24" s="1">
        <f>K5*K18*VLOOKUP(K19,SKU_CHARGES!$A$2:$E$13,5,FALSE)</f>
        <v>840.96000000000015</v>
      </c>
      <c r="L24" s="1">
        <f>L5*L18*VLOOKUP(L19,SKU_CHARGES!$A$2:$E$13,5,FALSE)</f>
        <v>840.96000000000015</v>
      </c>
      <c r="M24" s="1">
        <f>M5*M18*VLOOKUP(M19,SKU_CHARGES!$A$2:$E$13,5,FALSE)</f>
        <v>840.96000000000015</v>
      </c>
      <c r="N24" s="14">
        <f>SUM(B24:M24)</f>
        <v>10091.520000000004</v>
      </c>
    </row>
    <row r="25" spans="1:16" x14ac:dyDescent="0.35">
      <c r="A25" t="s">
        <v>75</v>
      </c>
      <c r="B25" s="1">
        <f>B18*$O$25</f>
        <v>405</v>
      </c>
      <c r="C25" s="1">
        <f t="shared" ref="C25:M25" si="4">C18*$O$25</f>
        <v>405</v>
      </c>
      <c r="D25" s="1">
        <f t="shared" si="4"/>
        <v>405</v>
      </c>
      <c r="E25" s="1">
        <f t="shared" si="4"/>
        <v>405</v>
      </c>
      <c r="F25" s="1">
        <f t="shared" si="4"/>
        <v>405</v>
      </c>
      <c r="G25" s="1">
        <f t="shared" si="4"/>
        <v>405</v>
      </c>
      <c r="H25" s="1">
        <f t="shared" si="4"/>
        <v>405</v>
      </c>
      <c r="I25" s="1">
        <f t="shared" si="4"/>
        <v>405</v>
      </c>
      <c r="J25" s="1">
        <f t="shared" si="4"/>
        <v>405</v>
      </c>
      <c r="K25" s="1">
        <f t="shared" si="4"/>
        <v>405</v>
      </c>
      <c r="L25" s="1">
        <f t="shared" si="4"/>
        <v>405</v>
      </c>
      <c r="M25" s="1">
        <f t="shared" si="4"/>
        <v>405</v>
      </c>
      <c r="N25" s="14">
        <f t="shared" ref="N25:N31" si="5">SUM(B25:M25)</f>
        <v>4860</v>
      </c>
      <c r="O25" s="18">
        <v>135</v>
      </c>
      <c r="P25" t="s">
        <v>77</v>
      </c>
    </row>
    <row r="26" spans="1:16" x14ac:dyDescent="0.35">
      <c r="A26" t="s">
        <v>39</v>
      </c>
      <c r="B26" s="1">
        <v>0</v>
      </c>
      <c r="C26" s="1">
        <v>0</v>
      </c>
      <c r="D26" s="1">
        <v>0</v>
      </c>
      <c r="E26" s="1">
        <v>0</v>
      </c>
      <c r="F26" s="1">
        <v>0</v>
      </c>
      <c r="G26" s="1">
        <v>0</v>
      </c>
      <c r="H26" s="1">
        <v>0</v>
      </c>
      <c r="I26" s="1">
        <v>0</v>
      </c>
      <c r="J26" s="1">
        <v>0</v>
      </c>
      <c r="K26" s="1">
        <v>0</v>
      </c>
      <c r="L26" s="1">
        <v>0</v>
      </c>
      <c r="M26" s="1">
        <v>0</v>
      </c>
      <c r="N26" s="14">
        <f t="shared" si="5"/>
        <v>0</v>
      </c>
    </row>
    <row r="27" spans="1:16" x14ac:dyDescent="0.35">
      <c r="A27" t="s">
        <v>38</v>
      </c>
      <c r="B27" s="1">
        <v>0</v>
      </c>
      <c r="C27" s="1">
        <v>0</v>
      </c>
      <c r="D27" s="1">
        <v>0</v>
      </c>
      <c r="E27" s="1">
        <v>0</v>
      </c>
      <c r="F27" s="1">
        <v>0</v>
      </c>
      <c r="G27" s="1">
        <v>0</v>
      </c>
      <c r="H27" s="1">
        <v>0</v>
      </c>
      <c r="I27" s="1">
        <v>0</v>
      </c>
      <c r="J27" s="1">
        <v>0</v>
      </c>
      <c r="K27" s="1">
        <v>0</v>
      </c>
      <c r="L27" s="1">
        <v>0</v>
      </c>
      <c r="M27" s="1">
        <v>0</v>
      </c>
      <c r="N27" s="14">
        <f t="shared" si="5"/>
        <v>0</v>
      </c>
    </row>
    <row r="28" spans="1:16" x14ac:dyDescent="0.35">
      <c r="A28" t="s">
        <v>37</v>
      </c>
      <c r="B28" s="1">
        <v>0</v>
      </c>
      <c r="C28" s="1">
        <v>0</v>
      </c>
      <c r="D28" s="1">
        <v>0</v>
      </c>
      <c r="E28" s="1">
        <v>0</v>
      </c>
      <c r="F28" s="1">
        <v>0</v>
      </c>
      <c r="G28" s="1">
        <v>0</v>
      </c>
      <c r="H28" s="1">
        <v>0</v>
      </c>
      <c r="I28" s="1">
        <v>0</v>
      </c>
      <c r="J28" s="1">
        <v>0</v>
      </c>
      <c r="K28" s="1">
        <v>0</v>
      </c>
      <c r="L28" s="1">
        <v>0</v>
      </c>
      <c r="M28" s="1">
        <v>0</v>
      </c>
      <c r="N28" s="14">
        <f t="shared" si="5"/>
        <v>0</v>
      </c>
    </row>
    <row r="29" spans="1:16" x14ac:dyDescent="0.35">
      <c r="A29" t="s">
        <v>35</v>
      </c>
      <c r="B29" s="1">
        <f t="shared" ref="B29:M29" si="6">SUM(B22:B28)</f>
        <v>1726.4400000000003</v>
      </c>
      <c r="C29" s="1">
        <f t="shared" si="6"/>
        <v>1726.4400000000003</v>
      </c>
      <c r="D29" s="1">
        <f t="shared" si="6"/>
        <v>1726.4400000000003</v>
      </c>
      <c r="E29" s="1">
        <f t="shared" si="6"/>
        <v>1726.4400000000003</v>
      </c>
      <c r="F29" s="1">
        <f t="shared" si="6"/>
        <v>1726.4400000000003</v>
      </c>
      <c r="G29" s="1">
        <f t="shared" si="6"/>
        <v>1726.4400000000003</v>
      </c>
      <c r="H29" s="1">
        <f t="shared" si="6"/>
        <v>1726.4400000000003</v>
      </c>
      <c r="I29" s="1">
        <f t="shared" si="6"/>
        <v>1726.4400000000003</v>
      </c>
      <c r="J29" s="1">
        <f t="shared" si="6"/>
        <v>1726.4400000000003</v>
      </c>
      <c r="K29" s="1">
        <f t="shared" si="6"/>
        <v>1726.4400000000003</v>
      </c>
      <c r="L29" s="1">
        <f t="shared" si="6"/>
        <v>1726.4400000000003</v>
      </c>
      <c r="M29" s="1">
        <f t="shared" si="6"/>
        <v>1726.4400000000003</v>
      </c>
      <c r="N29" s="14">
        <f>SUM(B29:M29)</f>
        <v>20717.28</v>
      </c>
    </row>
    <row r="30" spans="1:16" x14ac:dyDescent="0.35">
      <c r="A30" t="s">
        <v>36</v>
      </c>
      <c r="B30" s="1">
        <f t="shared" ref="B30:M30" si="7">B21</f>
        <v>374.49</v>
      </c>
      <c r="C30" s="1">
        <f t="shared" si="7"/>
        <v>374.49</v>
      </c>
      <c r="D30" s="1">
        <f t="shared" si="7"/>
        <v>374.49</v>
      </c>
      <c r="E30" s="1">
        <f t="shared" si="7"/>
        <v>374.49</v>
      </c>
      <c r="F30" s="1">
        <f t="shared" si="7"/>
        <v>374.49</v>
      </c>
      <c r="G30" s="1">
        <f t="shared" si="7"/>
        <v>374.49</v>
      </c>
      <c r="H30" s="1">
        <f t="shared" si="7"/>
        <v>374.49</v>
      </c>
      <c r="I30" s="1">
        <f t="shared" si="7"/>
        <v>374.49</v>
      </c>
      <c r="J30" s="1">
        <f t="shared" si="7"/>
        <v>374.49</v>
      </c>
      <c r="K30" s="1">
        <f t="shared" si="7"/>
        <v>374.49</v>
      </c>
      <c r="L30" s="1">
        <f t="shared" si="7"/>
        <v>374.49</v>
      </c>
      <c r="M30" s="1">
        <f t="shared" si="7"/>
        <v>374.49</v>
      </c>
      <c r="N30" s="13">
        <f t="shared" si="5"/>
        <v>4493.8799999999992</v>
      </c>
    </row>
    <row r="31" spans="1:16" x14ac:dyDescent="0.35">
      <c r="A31" t="s">
        <v>40</v>
      </c>
      <c r="B31" s="1">
        <f>SUM(B29:B30)</f>
        <v>2100.9300000000003</v>
      </c>
      <c r="C31" s="1">
        <f t="shared" ref="C31:M31" si="8">SUM(C29:C30)</f>
        <v>2100.9300000000003</v>
      </c>
      <c r="D31" s="1">
        <f t="shared" si="8"/>
        <v>2100.9300000000003</v>
      </c>
      <c r="E31" s="1">
        <f t="shared" si="8"/>
        <v>2100.9300000000003</v>
      </c>
      <c r="F31" s="1">
        <f t="shared" si="8"/>
        <v>2100.9300000000003</v>
      </c>
      <c r="G31" s="1">
        <f t="shared" si="8"/>
        <v>2100.9300000000003</v>
      </c>
      <c r="H31" s="1">
        <f t="shared" si="8"/>
        <v>2100.9300000000003</v>
      </c>
      <c r="I31" s="1">
        <f t="shared" si="8"/>
        <v>2100.9300000000003</v>
      </c>
      <c r="J31" s="1">
        <f t="shared" si="8"/>
        <v>2100.9300000000003</v>
      </c>
      <c r="K31" s="1">
        <f t="shared" si="8"/>
        <v>2100.9300000000003</v>
      </c>
      <c r="L31" s="1">
        <f t="shared" si="8"/>
        <v>2100.9300000000003</v>
      </c>
      <c r="M31" s="1">
        <f t="shared" si="8"/>
        <v>2100.9300000000003</v>
      </c>
      <c r="N31" s="15">
        <f t="shared" si="5"/>
        <v>25211.160000000003</v>
      </c>
    </row>
    <row r="32" spans="1:16" x14ac:dyDescent="0.35">
      <c r="A32" t="s">
        <v>22</v>
      </c>
      <c r="B32" s="16">
        <v>0</v>
      </c>
      <c r="C32" s="16">
        <v>0</v>
      </c>
      <c r="D32" s="16">
        <v>0</v>
      </c>
      <c r="E32" s="16">
        <v>0</v>
      </c>
      <c r="F32" s="16">
        <v>0</v>
      </c>
      <c r="G32" s="16">
        <v>0</v>
      </c>
      <c r="H32" s="16">
        <v>0</v>
      </c>
      <c r="I32" s="16">
        <v>0</v>
      </c>
      <c r="J32" s="16">
        <v>0</v>
      </c>
      <c r="K32" s="16">
        <v>0</v>
      </c>
      <c r="L32" s="16">
        <v>0</v>
      </c>
      <c r="M32" s="16">
        <v>0</v>
      </c>
      <c r="N32" s="14">
        <f>SUM(B32:M32)</f>
        <v>0</v>
      </c>
      <c r="O32" s="11" t="str">
        <f>IFERROR(ABS(N29)/ABS(N32), "N/A")</f>
        <v>N/A</v>
      </c>
      <c r="P32" t="s">
        <v>34</v>
      </c>
    </row>
    <row r="33" spans="1:16" x14ac:dyDescent="0.35">
      <c r="A33" t="s">
        <v>25</v>
      </c>
      <c r="B33" s="12">
        <f>$O$33</f>
        <v>0</v>
      </c>
      <c r="C33" s="12">
        <f t="shared" ref="C33:M33" si="9">$O$33</f>
        <v>0</v>
      </c>
      <c r="D33" s="12">
        <f t="shared" si="9"/>
        <v>0</v>
      </c>
      <c r="E33" s="12">
        <f t="shared" si="9"/>
        <v>0</v>
      </c>
      <c r="F33" s="12">
        <f t="shared" si="9"/>
        <v>0</v>
      </c>
      <c r="G33" s="12">
        <f t="shared" si="9"/>
        <v>0</v>
      </c>
      <c r="H33" s="12">
        <f t="shared" si="9"/>
        <v>0</v>
      </c>
      <c r="I33" s="12">
        <f t="shared" si="9"/>
        <v>0</v>
      </c>
      <c r="J33" s="12">
        <f t="shared" si="9"/>
        <v>0</v>
      </c>
      <c r="K33" s="12">
        <f t="shared" si="9"/>
        <v>0</v>
      </c>
      <c r="L33" s="12">
        <f t="shared" si="9"/>
        <v>0</v>
      </c>
      <c r="M33" s="12">
        <f t="shared" si="9"/>
        <v>0</v>
      </c>
      <c r="O33" s="9">
        <v>0</v>
      </c>
      <c r="P33" t="s">
        <v>72</v>
      </c>
    </row>
    <row r="34" spans="1:16" x14ac:dyDescent="0.35">
      <c r="A34" t="s">
        <v>21</v>
      </c>
      <c r="B34" s="12">
        <f>$O$34</f>
        <v>0</v>
      </c>
      <c r="C34" s="12">
        <f t="shared" ref="C34:M34" si="10">$O$34</f>
        <v>0</v>
      </c>
      <c r="D34" s="12">
        <f t="shared" si="10"/>
        <v>0</v>
      </c>
      <c r="E34" s="12">
        <f t="shared" si="10"/>
        <v>0</v>
      </c>
      <c r="F34" s="12">
        <f t="shared" si="10"/>
        <v>0</v>
      </c>
      <c r="G34" s="12">
        <f t="shared" si="10"/>
        <v>0</v>
      </c>
      <c r="H34" s="12">
        <f t="shared" si="10"/>
        <v>0</v>
      </c>
      <c r="I34" s="12">
        <f t="shared" si="10"/>
        <v>0</v>
      </c>
      <c r="J34" s="12">
        <f t="shared" si="10"/>
        <v>0</v>
      </c>
      <c r="K34" s="12">
        <f t="shared" si="10"/>
        <v>0</v>
      </c>
      <c r="L34" s="12">
        <f t="shared" si="10"/>
        <v>0</v>
      </c>
      <c r="M34" s="12">
        <f t="shared" si="10"/>
        <v>0</v>
      </c>
      <c r="O34" s="9">
        <v>0</v>
      </c>
      <c r="P34" t="s">
        <v>71</v>
      </c>
    </row>
    <row r="35" spans="1:16" x14ac:dyDescent="0.35">
      <c r="A35" t="s">
        <v>20</v>
      </c>
      <c r="B35" s="1">
        <f>B29*(1-B33)*(1-B34)</f>
        <v>1726.4400000000003</v>
      </c>
      <c r="C35" s="1">
        <f t="shared" ref="C35:M35" si="11">C29*(1-C33)*(1-C34)</f>
        <v>1726.4400000000003</v>
      </c>
      <c r="D35" s="1">
        <f t="shared" si="11"/>
        <v>1726.4400000000003</v>
      </c>
      <c r="E35" s="1">
        <f t="shared" si="11"/>
        <v>1726.4400000000003</v>
      </c>
      <c r="F35" s="1">
        <f t="shared" si="11"/>
        <v>1726.4400000000003</v>
      </c>
      <c r="G35" s="1">
        <f t="shared" si="11"/>
        <v>1726.4400000000003</v>
      </c>
      <c r="H35" s="1">
        <f t="shared" si="11"/>
        <v>1726.4400000000003</v>
      </c>
      <c r="I35" s="1">
        <f t="shared" si="11"/>
        <v>1726.4400000000003</v>
      </c>
      <c r="J35" s="1">
        <f t="shared" si="11"/>
        <v>1726.4400000000003</v>
      </c>
      <c r="K35" s="1">
        <f t="shared" si="11"/>
        <v>1726.4400000000003</v>
      </c>
      <c r="L35" s="1">
        <f t="shared" si="11"/>
        <v>1726.4400000000003</v>
      </c>
      <c r="M35" s="1">
        <f t="shared" si="11"/>
        <v>1726.4400000000003</v>
      </c>
      <c r="N35" s="14">
        <f>SUM(B35:M35)</f>
        <v>20717.28</v>
      </c>
    </row>
    <row r="36" spans="1:16" x14ac:dyDescent="0.35">
      <c r="A36" t="s">
        <v>19</v>
      </c>
      <c r="B36" s="1">
        <f t="shared" ref="B36:M36" si="12">B21*(1-B33)*(1-B34)</f>
        <v>374.49</v>
      </c>
      <c r="C36" s="1">
        <f t="shared" si="12"/>
        <v>374.49</v>
      </c>
      <c r="D36" s="1">
        <f t="shared" si="12"/>
        <v>374.49</v>
      </c>
      <c r="E36" s="1">
        <f t="shared" si="12"/>
        <v>374.49</v>
      </c>
      <c r="F36" s="1">
        <f t="shared" si="12"/>
        <v>374.49</v>
      </c>
      <c r="G36" s="1">
        <f t="shared" si="12"/>
        <v>374.49</v>
      </c>
      <c r="H36" s="1">
        <f t="shared" si="12"/>
        <v>374.49</v>
      </c>
      <c r="I36" s="1">
        <f t="shared" si="12"/>
        <v>374.49</v>
      </c>
      <c r="J36" s="1">
        <f t="shared" si="12"/>
        <v>374.49</v>
      </c>
      <c r="K36" s="1">
        <f t="shared" si="12"/>
        <v>374.49</v>
      </c>
      <c r="L36" s="1">
        <f t="shared" si="12"/>
        <v>374.49</v>
      </c>
      <c r="M36" s="1">
        <f t="shared" si="12"/>
        <v>374.49</v>
      </c>
      <c r="N36" s="13">
        <f>SUM(B36:M36)</f>
        <v>4493.8799999999992</v>
      </c>
    </row>
    <row r="37" spans="1:16" x14ac:dyDescent="0.35">
      <c r="A37" t="s">
        <v>73</v>
      </c>
      <c r="B37" s="1">
        <f>SUM(B35:B36)</f>
        <v>2100.9300000000003</v>
      </c>
      <c r="C37" s="1">
        <f t="shared" ref="C37:M37" si="13">SUM(C35:C36)</f>
        <v>2100.9300000000003</v>
      </c>
      <c r="D37" s="1">
        <f t="shared" si="13"/>
        <v>2100.9300000000003</v>
      </c>
      <c r="E37" s="1">
        <f t="shared" si="13"/>
        <v>2100.9300000000003</v>
      </c>
      <c r="F37" s="1">
        <f t="shared" si="13"/>
        <v>2100.9300000000003</v>
      </c>
      <c r="G37" s="1">
        <f t="shared" si="13"/>
        <v>2100.9300000000003</v>
      </c>
      <c r="H37" s="1">
        <f t="shared" si="13"/>
        <v>2100.9300000000003</v>
      </c>
      <c r="I37" s="1">
        <f t="shared" si="13"/>
        <v>2100.9300000000003</v>
      </c>
      <c r="J37" s="1">
        <f t="shared" si="13"/>
        <v>2100.9300000000003</v>
      </c>
      <c r="K37" s="1">
        <f t="shared" si="13"/>
        <v>2100.9300000000003</v>
      </c>
      <c r="L37" s="1">
        <f t="shared" si="13"/>
        <v>2100.9300000000003</v>
      </c>
      <c r="M37" s="1">
        <f t="shared" si="13"/>
        <v>2100.9300000000003</v>
      </c>
      <c r="N37" s="15">
        <f>SUM(B37:M37)</f>
        <v>25211.160000000003</v>
      </c>
    </row>
  </sheetData>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0EB4291-053E-418D-BC48-4BFC457A86B8}">
          <x14:formula1>
            <xm:f>SKU_CHARGES!$A$2:$A$13</xm:f>
          </x14:formula1>
          <xm:sqref>B7:M7 B11:M11 B15:M15 B19:M19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3CB91-77E7-43CB-83C4-775870A77725}">
  <dimension ref="A1:B19"/>
  <sheetViews>
    <sheetView workbookViewId="0">
      <selection activeCell="A17" sqref="A17"/>
    </sheetView>
  </sheetViews>
  <sheetFormatPr defaultRowHeight="14.5" x14ac:dyDescent="0.35"/>
  <cols>
    <col min="1" max="1" width="26.1796875" bestFit="1" customWidth="1"/>
    <col min="2" max="2" width="41.1796875" bestFit="1" customWidth="1"/>
  </cols>
  <sheetData>
    <row r="1" spans="1:2" x14ac:dyDescent="0.35">
      <c r="A1" t="s">
        <v>42</v>
      </c>
    </row>
    <row r="2" spans="1:2" x14ac:dyDescent="0.35">
      <c r="A2" t="s">
        <v>47</v>
      </c>
      <c r="B2" s="5" t="s">
        <v>43</v>
      </c>
    </row>
    <row r="3" spans="1:2" x14ac:dyDescent="0.35">
      <c r="A3" t="s">
        <v>45</v>
      </c>
      <c r="B3" s="5" t="s">
        <v>46</v>
      </c>
    </row>
    <row r="5" spans="1:2" x14ac:dyDescent="0.35">
      <c r="A5" t="s">
        <v>70</v>
      </c>
    </row>
    <row r="6" spans="1:2" x14ac:dyDescent="0.35">
      <c r="A6" t="s">
        <v>44</v>
      </c>
    </row>
    <row r="7" spans="1:2" x14ac:dyDescent="0.35">
      <c r="A7" t="s">
        <v>33</v>
      </c>
    </row>
    <row r="8" spans="1:2" x14ac:dyDescent="0.35">
      <c r="A8" t="s">
        <v>52</v>
      </c>
    </row>
    <row r="10" spans="1:2" x14ac:dyDescent="0.35">
      <c r="A10" s="7" t="s">
        <v>24</v>
      </c>
    </row>
    <row r="11" spans="1:2" x14ac:dyDescent="0.35">
      <c r="A11" t="s">
        <v>23</v>
      </c>
      <c r="B11" s="5" t="s">
        <v>49</v>
      </c>
    </row>
    <row r="12" spans="1:2" x14ac:dyDescent="0.35">
      <c r="A12" t="s">
        <v>26</v>
      </c>
    </row>
    <row r="13" spans="1:2" x14ac:dyDescent="0.35">
      <c r="A13" t="s">
        <v>27</v>
      </c>
    </row>
    <row r="14" spans="1:2" x14ac:dyDescent="0.35">
      <c r="A14" t="s">
        <v>28</v>
      </c>
    </row>
    <row r="15" spans="1:2" x14ac:dyDescent="0.35">
      <c r="A15" t="s">
        <v>48</v>
      </c>
    </row>
    <row r="16" spans="1:2" x14ac:dyDescent="0.35">
      <c r="A16" t="s">
        <v>29</v>
      </c>
    </row>
    <row r="17" spans="1:1" x14ac:dyDescent="0.35">
      <c r="A17" t="s">
        <v>31</v>
      </c>
    </row>
    <row r="18" spans="1:1" x14ac:dyDescent="0.35">
      <c r="A18" t="s">
        <v>30</v>
      </c>
    </row>
    <row r="19" spans="1:1" x14ac:dyDescent="0.35">
      <c r="A19" t="s">
        <v>32</v>
      </c>
    </row>
  </sheetData>
  <hyperlinks>
    <hyperlink ref="B11" r:id="rId1" xr:uid="{65D8E0CA-B71E-46EA-96B4-5FA5C17FC966}"/>
    <hyperlink ref="B2" r:id="rId2" xr:uid="{85D71935-9585-41D1-8BE8-720F4072B927}"/>
    <hyperlink ref="B3" r:id="rId3" xr:uid="{C126F1E1-5EBD-44B4-B460-E917EDF70B0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2EA6-CFDB-4E6A-8B4D-291E3DC5E84C}">
  <dimension ref="A1:F13"/>
  <sheetViews>
    <sheetView workbookViewId="0">
      <selection activeCell="C2" sqref="C2"/>
    </sheetView>
  </sheetViews>
  <sheetFormatPr defaultRowHeight="14.5" x14ac:dyDescent="0.35"/>
  <cols>
    <col min="1" max="1" width="7.453125" bestFit="1" customWidth="1"/>
    <col min="2" max="2" width="23.08984375" bestFit="1" customWidth="1"/>
    <col min="3" max="3" width="19.54296875" bestFit="1" customWidth="1"/>
    <col min="4" max="4" width="20.36328125" bestFit="1" customWidth="1"/>
    <col min="5" max="5" width="18.08984375" bestFit="1" customWidth="1"/>
  </cols>
  <sheetData>
    <row r="1" spans="1:6" x14ac:dyDescent="0.35">
      <c r="A1" t="s">
        <v>16</v>
      </c>
      <c r="B1" t="s">
        <v>50</v>
      </c>
      <c r="C1" t="s">
        <v>51</v>
      </c>
      <c r="D1" t="s">
        <v>15</v>
      </c>
      <c r="E1" t="s">
        <v>12</v>
      </c>
      <c r="F1" t="s">
        <v>17</v>
      </c>
    </row>
    <row r="2" spans="1:6" x14ac:dyDescent="0.35">
      <c r="A2" t="s">
        <v>0</v>
      </c>
      <c r="B2" s="6">
        <v>374.49</v>
      </c>
      <c r="C2" s="6">
        <v>420.48</v>
      </c>
      <c r="D2" s="3">
        <f>B2/730/3</f>
        <v>0.17100000000000001</v>
      </c>
      <c r="E2" s="3">
        <f>C2/730/3</f>
        <v>0.19200000000000003</v>
      </c>
      <c r="F2">
        <v>4</v>
      </c>
    </row>
    <row r="3" spans="1:6" x14ac:dyDescent="0.35">
      <c r="A3" t="s">
        <v>1</v>
      </c>
      <c r="B3" s="2">
        <f>B2*2</f>
        <v>748.98</v>
      </c>
      <c r="C3" s="2">
        <f>C2*2</f>
        <v>840.96</v>
      </c>
      <c r="D3" s="3">
        <f t="shared" ref="D3:D13" si="0">B3/730/3</f>
        <v>0.34200000000000003</v>
      </c>
      <c r="E3" s="3">
        <f t="shared" ref="E3:E13" si="1">C3/730/3</f>
        <v>0.38400000000000006</v>
      </c>
      <c r="F3">
        <v>8</v>
      </c>
    </row>
    <row r="4" spans="1:6" x14ac:dyDescent="0.35">
      <c r="A4" t="s">
        <v>2</v>
      </c>
      <c r="B4" s="2">
        <f t="shared" ref="B4:C5" si="2">B3*2</f>
        <v>1497.96</v>
      </c>
      <c r="C4" s="2">
        <f t="shared" si="2"/>
        <v>1681.92</v>
      </c>
      <c r="D4" s="3">
        <f t="shared" si="0"/>
        <v>0.68400000000000005</v>
      </c>
      <c r="E4" s="3">
        <f t="shared" si="1"/>
        <v>0.76800000000000013</v>
      </c>
      <c r="F4">
        <v>16</v>
      </c>
    </row>
    <row r="5" spans="1:6" x14ac:dyDescent="0.35">
      <c r="A5" t="s">
        <v>3</v>
      </c>
      <c r="B5" s="2">
        <f t="shared" si="2"/>
        <v>2995.92</v>
      </c>
      <c r="C5" s="2">
        <f t="shared" si="2"/>
        <v>3363.84</v>
      </c>
      <c r="D5" s="3">
        <f t="shared" si="0"/>
        <v>1.3680000000000001</v>
      </c>
      <c r="E5" s="3">
        <f t="shared" si="1"/>
        <v>1.5360000000000003</v>
      </c>
      <c r="F5">
        <v>32</v>
      </c>
    </row>
    <row r="6" spans="1:6" x14ac:dyDescent="0.35">
      <c r="A6" t="s">
        <v>4</v>
      </c>
      <c r="B6" s="6">
        <v>374.49</v>
      </c>
      <c r="C6" s="6">
        <v>551.88</v>
      </c>
      <c r="D6" s="3">
        <f t="shared" si="0"/>
        <v>0.17100000000000001</v>
      </c>
      <c r="E6" s="3">
        <f t="shared" si="1"/>
        <v>0.252</v>
      </c>
      <c r="F6">
        <v>4</v>
      </c>
    </row>
    <row r="7" spans="1:6" x14ac:dyDescent="0.35">
      <c r="A7" t="s">
        <v>5</v>
      </c>
      <c r="B7" s="2">
        <f>B6*2</f>
        <v>748.98</v>
      </c>
      <c r="C7" s="2">
        <f>C6*2</f>
        <v>1103.76</v>
      </c>
      <c r="D7" s="3">
        <f t="shared" si="0"/>
        <v>0.34200000000000003</v>
      </c>
      <c r="E7" s="3">
        <f t="shared" si="1"/>
        <v>0.504</v>
      </c>
      <c r="F7">
        <v>8</v>
      </c>
    </row>
    <row r="8" spans="1:6" x14ac:dyDescent="0.35">
      <c r="A8" t="s">
        <v>6</v>
      </c>
      <c r="B8" s="2">
        <f t="shared" ref="B8:C9" si="3">B7*2</f>
        <v>1497.96</v>
      </c>
      <c r="C8" s="2">
        <f t="shared" si="3"/>
        <v>2207.52</v>
      </c>
      <c r="D8" s="3">
        <f t="shared" si="0"/>
        <v>0.68400000000000005</v>
      </c>
      <c r="E8" s="3">
        <f t="shared" si="1"/>
        <v>1.008</v>
      </c>
      <c r="F8">
        <v>16</v>
      </c>
    </row>
    <row r="9" spans="1:6" x14ac:dyDescent="0.35">
      <c r="A9" t="s">
        <v>7</v>
      </c>
      <c r="B9" s="2">
        <f t="shared" si="3"/>
        <v>2995.92</v>
      </c>
      <c r="C9" s="2">
        <f t="shared" si="3"/>
        <v>4415.04</v>
      </c>
      <c r="D9" s="3">
        <f t="shared" si="0"/>
        <v>1.3680000000000001</v>
      </c>
      <c r="E9" s="3">
        <f t="shared" si="1"/>
        <v>2.016</v>
      </c>
      <c r="F9">
        <v>32</v>
      </c>
    </row>
    <row r="10" spans="1:6" x14ac:dyDescent="0.35">
      <c r="A10" t="s">
        <v>11</v>
      </c>
      <c r="B10" s="6">
        <v>374.49</v>
      </c>
      <c r="C10" s="6">
        <v>370.11</v>
      </c>
      <c r="D10" s="3">
        <f t="shared" si="0"/>
        <v>0.17100000000000001</v>
      </c>
      <c r="E10" s="3">
        <f t="shared" si="1"/>
        <v>0.16900000000000001</v>
      </c>
      <c r="F10">
        <v>4</v>
      </c>
    </row>
    <row r="11" spans="1:6" x14ac:dyDescent="0.35">
      <c r="A11" t="s">
        <v>8</v>
      </c>
      <c r="B11" s="2">
        <f>B10*2</f>
        <v>748.98</v>
      </c>
      <c r="C11" s="2">
        <f>C10*2</f>
        <v>740.22</v>
      </c>
      <c r="D11" s="3">
        <f t="shared" si="0"/>
        <v>0.34200000000000003</v>
      </c>
      <c r="E11" s="3">
        <f t="shared" si="1"/>
        <v>0.33800000000000002</v>
      </c>
      <c r="F11">
        <v>8</v>
      </c>
    </row>
    <row r="12" spans="1:6" x14ac:dyDescent="0.35">
      <c r="A12" t="s">
        <v>9</v>
      </c>
      <c r="B12" s="2">
        <f t="shared" ref="B12:C13" si="4">B11*2</f>
        <v>1497.96</v>
      </c>
      <c r="C12" s="2">
        <f t="shared" si="4"/>
        <v>1480.44</v>
      </c>
      <c r="D12" s="3">
        <f t="shared" si="0"/>
        <v>0.68400000000000005</v>
      </c>
      <c r="E12" s="3">
        <f t="shared" si="1"/>
        <v>0.67600000000000005</v>
      </c>
      <c r="F12">
        <v>16</v>
      </c>
    </row>
    <row r="13" spans="1:6" x14ac:dyDescent="0.35">
      <c r="A13" t="s">
        <v>10</v>
      </c>
      <c r="B13" s="2">
        <f t="shared" si="4"/>
        <v>2995.92</v>
      </c>
      <c r="C13" s="2">
        <f t="shared" si="4"/>
        <v>2960.88</v>
      </c>
      <c r="D13" s="3">
        <f t="shared" si="0"/>
        <v>1.3680000000000001</v>
      </c>
      <c r="E13" s="3">
        <f t="shared" si="1"/>
        <v>1.3520000000000001</v>
      </c>
      <c r="F13">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vt:lpstr>
      <vt:lpstr>INSTRUCTIONS</vt:lpstr>
      <vt:lpstr>SKU_CHARGES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aro 4 calculator</dc:title>
  <dc:creator>lyle.dodge@microsoft.com</dc:creator>
  <cp:lastModifiedBy>Lyle Dodge</cp:lastModifiedBy>
  <dcterms:created xsi:type="dcterms:W3CDTF">2020-05-07T22:12:44Z</dcterms:created>
  <dcterms:modified xsi:type="dcterms:W3CDTF">2020-11-16T17:20:24Z</dcterms:modified>
</cp:coreProperties>
</file>