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dodg\Downloads\"/>
    </mc:Choice>
  </mc:AlternateContent>
  <xr:revisionPtr revIDLastSave="0" documentId="13_ncr:1_{D3D1A6B6-B575-417A-994A-24B673D1A4FE}" xr6:coauthVersionLast="45" xr6:coauthVersionMax="45" xr10:uidLastSave="{00000000-0000-0000-0000-000000000000}"/>
  <bookViews>
    <workbookView xWindow="-108" yWindow="-108" windowWidth="23256" windowHeight="12576" activeTab="1" xr2:uid="{9EB61050-8035-41A8-8F43-766506FE4D36}"/>
  </bookViews>
  <sheets>
    <sheet name="INSTRUCTIONS" sheetId="3" r:id="rId1"/>
    <sheet name="ESTIMATE" sheetId="1" r:id="rId2"/>
    <sheet name="SKU_CHARG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2" i="1" l="1"/>
  <c r="N23" i="1"/>
  <c r="N24" i="1"/>
  <c r="N21" i="1"/>
  <c r="C17" i="1"/>
  <c r="D17" i="1"/>
  <c r="E17" i="1"/>
  <c r="F17" i="1"/>
  <c r="G17" i="1"/>
  <c r="H17" i="1"/>
  <c r="I17" i="1"/>
  <c r="J17" i="1"/>
  <c r="K17" i="1"/>
  <c r="L17" i="1"/>
  <c r="M17" i="1"/>
  <c r="B17" i="1"/>
  <c r="N28" i="1"/>
  <c r="O28" i="1" s="1"/>
  <c r="C5" i="1"/>
  <c r="E5" i="1"/>
  <c r="F5" i="1"/>
  <c r="G5" i="1"/>
  <c r="K5" i="1"/>
  <c r="M5" i="1"/>
  <c r="C6" i="1"/>
  <c r="D6" i="1"/>
  <c r="F6" i="1"/>
  <c r="I6" i="1"/>
  <c r="J6" i="1"/>
  <c r="K6" i="1"/>
  <c r="L6" i="1"/>
  <c r="B6" i="1"/>
  <c r="B5" i="1"/>
  <c r="C11" i="2"/>
  <c r="C12" i="2" s="1"/>
  <c r="B11" i="2"/>
  <c r="D11" i="2" s="1"/>
  <c r="E10" i="2"/>
  <c r="D10" i="2"/>
  <c r="C7" i="2"/>
  <c r="C8" i="2" s="1"/>
  <c r="B7" i="2"/>
  <c r="D7" i="2" s="1"/>
  <c r="E6" i="2"/>
  <c r="D6" i="2"/>
  <c r="C3" i="2"/>
  <c r="C4" i="2" s="1"/>
  <c r="B3" i="2"/>
  <c r="B4" i="2" s="1"/>
  <c r="E2" i="2"/>
  <c r="G6" i="1" s="1"/>
  <c r="D2" i="2"/>
  <c r="H5" i="1" s="1"/>
  <c r="L5" i="1" l="1"/>
  <c r="D5" i="1"/>
  <c r="J5" i="1"/>
  <c r="I5" i="1"/>
  <c r="C5" i="2"/>
  <c r="E5" i="2" s="1"/>
  <c r="E4" i="2"/>
  <c r="M6" i="1"/>
  <c r="E6" i="1"/>
  <c r="E3" i="2"/>
  <c r="H6" i="1"/>
  <c r="B8" i="2"/>
  <c r="B12" i="2"/>
  <c r="B13" i="2" s="1"/>
  <c r="D13" i="2" s="1"/>
  <c r="E11" i="2"/>
  <c r="C13" i="2"/>
  <c r="E13" i="2" s="1"/>
  <c r="E12" i="2"/>
  <c r="D4" i="2"/>
  <c r="B5" i="2"/>
  <c r="D5" i="2" s="1"/>
  <c r="E8" i="2"/>
  <c r="C9" i="2"/>
  <c r="E9" i="2" s="1"/>
  <c r="E7" i="2"/>
  <c r="D3" i="2"/>
  <c r="D12" i="2"/>
  <c r="N5" i="1" l="1"/>
  <c r="N6" i="1"/>
  <c r="J13" i="1"/>
  <c r="C13" i="1"/>
  <c r="K13" i="1"/>
  <c r="E13" i="1"/>
  <c r="B13" i="1"/>
  <c r="H13" i="1"/>
  <c r="D13" i="1"/>
  <c r="L13" i="1"/>
  <c r="M13" i="1"/>
  <c r="F13" i="1"/>
  <c r="I13" i="1"/>
  <c r="G13" i="1"/>
  <c r="D9" i="1"/>
  <c r="L9" i="1"/>
  <c r="E9" i="1"/>
  <c r="M9" i="1"/>
  <c r="F9" i="1"/>
  <c r="G9" i="1"/>
  <c r="H9" i="1"/>
  <c r="K9" i="1"/>
  <c r="I9" i="1"/>
  <c r="J9" i="1"/>
  <c r="B9" i="1"/>
  <c r="C9" i="1"/>
  <c r="C14" i="1"/>
  <c r="K14" i="1"/>
  <c r="F14" i="1"/>
  <c r="H14" i="1"/>
  <c r="D14" i="1"/>
  <c r="L14" i="1"/>
  <c r="E14" i="1"/>
  <c r="M14" i="1"/>
  <c r="B14" i="1"/>
  <c r="G14" i="1"/>
  <c r="G19" i="1" s="1"/>
  <c r="I14" i="1"/>
  <c r="J14" i="1"/>
  <c r="C20" i="1"/>
  <c r="K20" i="1"/>
  <c r="B20" i="1"/>
  <c r="I10" i="1"/>
  <c r="D10" i="1"/>
  <c r="F10" i="1"/>
  <c r="D20" i="1"/>
  <c r="L20" i="1"/>
  <c r="J10" i="1"/>
  <c r="C10" i="1"/>
  <c r="K10" i="1"/>
  <c r="F20" i="1"/>
  <c r="L10" i="1"/>
  <c r="G20" i="1"/>
  <c r="M10" i="1"/>
  <c r="B10" i="1"/>
  <c r="E20" i="1"/>
  <c r="M20" i="1"/>
  <c r="H20" i="1"/>
  <c r="I20" i="1"/>
  <c r="G10" i="1"/>
  <c r="J20" i="1"/>
  <c r="H10" i="1"/>
  <c r="E10" i="1"/>
  <c r="B9" i="2"/>
  <c r="D9" i="2" s="1"/>
  <c r="D8" i="2"/>
  <c r="C18" i="1" l="1"/>
  <c r="C32" i="1" s="1"/>
  <c r="C19" i="1"/>
  <c r="C25" i="1" s="1"/>
  <c r="C31" i="1" s="1"/>
  <c r="C33" i="1" s="1"/>
  <c r="M19" i="1"/>
  <c r="M25" i="1" s="1"/>
  <c r="M31" i="1" s="1"/>
  <c r="M18" i="1"/>
  <c r="M32" i="1" s="1"/>
  <c r="K19" i="1"/>
  <c r="K25" i="1" s="1"/>
  <c r="K31" i="1" s="1"/>
  <c r="H18" i="1"/>
  <c r="H26" i="1" s="1"/>
  <c r="F18" i="1"/>
  <c r="F32" i="1" s="1"/>
  <c r="L18" i="1"/>
  <c r="C26" i="1"/>
  <c r="N9" i="1"/>
  <c r="D18" i="1"/>
  <c r="N13" i="1"/>
  <c r="B18" i="1"/>
  <c r="H19" i="1"/>
  <c r="H25" i="1" s="1"/>
  <c r="H31" i="1" s="1"/>
  <c r="G18" i="1"/>
  <c r="E18" i="1"/>
  <c r="D19" i="1"/>
  <c r="D25" i="1" s="1"/>
  <c r="D31" i="1" s="1"/>
  <c r="I18" i="1"/>
  <c r="K18" i="1"/>
  <c r="J18" i="1"/>
  <c r="G25" i="1"/>
  <c r="B19" i="1"/>
  <c r="N14" i="1"/>
  <c r="N20" i="1"/>
  <c r="E19" i="1"/>
  <c r="E25" i="1" s="1"/>
  <c r="E31" i="1" s="1"/>
  <c r="L19" i="1"/>
  <c r="L25" i="1" s="1"/>
  <c r="L31" i="1" s="1"/>
  <c r="N10" i="1"/>
  <c r="J19" i="1"/>
  <c r="J25" i="1" s="1"/>
  <c r="J31" i="1" s="1"/>
  <c r="I19" i="1"/>
  <c r="I25" i="1" s="1"/>
  <c r="I31" i="1" s="1"/>
  <c r="F19" i="1"/>
  <c r="F25" i="1" s="1"/>
  <c r="M33" i="1" l="1"/>
  <c r="M26" i="1"/>
  <c r="M27" i="1" s="1"/>
  <c r="H32" i="1"/>
  <c r="H33" i="1" s="1"/>
  <c r="F26" i="1"/>
  <c r="F27" i="1" s="1"/>
  <c r="H27" i="1"/>
  <c r="E32" i="1"/>
  <c r="E33" i="1" s="1"/>
  <c r="E26" i="1"/>
  <c r="E27" i="1" s="1"/>
  <c r="K32" i="1"/>
  <c r="K33" i="1" s="1"/>
  <c r="K26" i="1"/>
  <c r="K27" i="1" s="1"/>
  <c r="I32" i="1"/>
  <c r="I33" i="1" s="1"/>
  <c r="I26" i="1"/>
  <c r="I27" i="1" s="1"/>
  <c r="C27" i="1"/>
  <c r="G32" i="1"/>
  <c r="G26" i="1"/>
  <c r="G27" i="1" s="1"/>
  <c r="D32" i="1"/>
  <c r="D33" i="1" s="1"/>
  <c r="D26" i="1"/>
  <c r="D27" i="1" s="1"/>
  <c r="J32" i="1"/>
  <c r="J33" i="1" s="1"/>
  <c r="J26" i="1"/>
  <c r="J27" i="1" s="1"/>
  <c r="B32" i="1"/>
  <c r="N18" i="1"/>
  <c r="B26" i="1"/>
  <c r="L32" i="1"/>
  <c r="L33" i="1" s="1"/>
  <c r="L26" i="1"/>
  <c r="L27" i="1" s="1"/>
  <c r="B25" i="1"/>
  <c r="N19" i="1"/>
  <c r="F31" i="1"/>
  <c r="F33" i="1" s="1"/>
  <c r="G31" i="1"/>
  <c r="G33" i="1" l="1"/>
  <c r="N26" i="1"/>
  <c r="N32" i="1"/>
  <c r="B31" i="1"/>
  <c r="B27" i="1"/>
  <c r="N27" i="1" s="1"/>
  <c r="N25" i="1"/>
  <c r="N31" i="1" l="1"/>
  <c r="B33" i="1"/>
  <c r="N33" i="1" s="1"/>
</calcChain>
</file>

<file path=xl/sharedStrings.xml><?xml version="1.0" encoding="utf-8"?>
<sst xmlns="http://schemas.openxmlformats.org/spreadsheetml/2006/main" count="121" uniqueCount="73">
  <si>
    <t>D4s_v3</t>
  </si>
  <si>
    <t>D8s_v3</t>
  </si>
  <si>
    <t>D16s_v3</t>
  </si>
  <si>
    <t>D32s_v3</t>
  </si>
  <si>
    <t>E4s_v3</t>
  </si>
  <si>
    <t>E8s_v3</t>
  </si>
  <si>
    <t>E16s_v3</t>
  </si>
  <si>
    <t>E32s_v3</t>
  </si>
  <si>
    <t>F8s_v3</t>
  </si>
  <si>
    <t>F16s_v3</t>
  </si>
  <si>
    <t>F32s_v3</t>
  </si>
  <si>
    <t>F4s_v3</t>
  </si>
  <si>
    <t>4 Node Azure / Month</t>
  </si>
  <si>
    <t>1 Node Azure / Hour</t>
  </si>
  <si>
    <t>App Node Bucket 1 Count</t>
  </si>
  <si>
    <t>App Node Bucket 1 SKU</t>
  </si>
  <si>
    <t>App Node Bucket 2 Count</t>
  </si>
  <si>
    <t>App Node Bucket 2 SKU</t>
  </si>
  <si>
    <t>App Node Bucket 3 Count</t>
  </si>
  <si>
    <t>App Node Bucket 3 SKU</t>
  </si>
  <si>
    <t>App Node Bucket 1 OpenShift Charges</t>
  </si>
  <si>
    <t>App Node Bucket 1 Azure Charges</t>
  </si>
  <si>
    <t>App Node Bucket 2 OpenShift Charges</t>
  </si>
  <si>
    <t>App Node Bucket 2 Azure Charges</t>
  </si>
  <si>
    <t>App Node Bucket 3 OpenShift Charges</t>
  </si>
  <si>
    <t>App Node Bucket 3 Azure Charges</t>
  </si>
  <si>
    <t>Month Number</t>
  </si>
  <si>
    <t>Master Node Count</t>
  </si>
  <si>
    <t>Master Node SKU</t>
  </si>
  <si>
    <t>Cluster Running Hours per Month</t>
  </si>
  <si>
    <t>4 Node OpenShift / Month</t>
  </si>
  <si>
    <t>1 Node OpenShift / Hour</t>
  </si>
  <si>
    <t>SKU</t>
  </si>
  <si>
    <t>Annualized</t>
  </si>
  <si>
    <t>Core Count</t>
  </si>
  <si>
    <t>Cluster Core Count</t>
  </si>
  <si>
    <t>Net Charge</t>
  </si>
  <si>
    <t>Discounted OpenShift Charge</t>
  </si>
  <si>
    <t>Discounted Azure Charge</t>
  </si>
  <si>
    <t>Azure Discount (%)</t>
  </si>
  <si>
    <t>Azure Credit</t>
  </si>
  <si>
    <t>Cluster App Node Azure Charge</t>
  </si>
  <si>
    <t>Cluster App Node OpenShift Charge</t>
  </si>
  <si>
    <t>Cluster Master Node Azure Charge</t>
  </si>
  <si>
    <t>Cluster Azure Storage Charge Estimate</t>
  </si>
  <si>
    <t>Cluster Azure Load Balancer Charge Estimate</t>
  </si>
  <si>
    <t>Cluster Azure Other 1 Charge Estimate</t>
  </si>
  <si>
    <t>Cluster Azure Other 2 Charge Estimate</t>
  </si>
  <si>
    <t>Gross Cluster Azure Charge</t>
  </si>
  <si>
    <t>Gross Cluster OpenShift Charge</t>
  </si>
  <si>
    <t>Gross Cluster Charge Total</t>
  </si>
  <si>
    <t>https://azure.microsoft.com/pricing/calculator/</t>
  </si>
  <si>
    <t>Go to the Azure Calculator</t>
  </si>
  <si>
    <t>Instructions</t>
  </si>
  <si>
    <t>Type in Azure Red Hat OpenShift in the search box, click on the result to add a sample pricing</t>
  </si>
  <si>
    <t>Switch all pricing to Pay as you go</t>
  </si>
  <si>
    <t>Reserved Instance Discount (%)</t>
  </si>
  <si>
    <t>Copy the D4s_v3, E4s_v3, F4s_v3 price for 4 app nodes for License and Virtual Machines into the yellow shaded boxes on the SKU_CHARGES tab</t>
  </si>
  <si>
    <t>Go to the ESTIMATE tab and break out the number and SKU size for the app nodes, and increase the Master nodes</t>
  </si>
  <si>
    <t>The default Estimate is for a baseline ARO 4 clsuter - 3 Master nodes at D8s_v3 and 3 App nodes at D4s_v3</t>
  </si>
  <si>
    <t>Enter any monthly Azure Credits on line 28</t>
  </si>
  <si>
    <t>If you're doing Reserved Instances, apply ~40% across all of line 29</t>
  </si>
  <si>
    <t>If you have an EA or volume discount, apply that %age across line 30</t>
  </si>
  <si>
    <t>Net charges (minus tax) results on line 33</t>
  </si>
  <si>
    <t>Enter any other estimated charges for the cluster on lines 21-24 (azure storage, egress, load balancers, etc)</t>
  </si>
  <si>
    <t>Azure Red Hat OpenShift 4 - Cluster Charge Estimation</t>
  </si>
  <si>
    <t>Questions? Contact lyle.dodge@microsoft.com, or your local Microsoft account team.</t>
  </si>
  <si>
    <r>
      <t xml:space="preserve">This is </t>
    </r>
    <r>
      <rPr>
        <b/>
        <sz val="11"/>
        <color theme="1"/>
        <rFont val="Calibri"/>
        <family val="2"/>
        <scheme val="minor"/>
      </rPr>
      <t>*not*</t>
    </r>
    <r>
      <rPr>
        <sz val="11"/>
        <color theme="1"/>
        <rFont val="Calibri"/>
        <family val="2"/>
        <scheme val="minor"/>
      </rPr>
      <t xml:space="preserve"> an official tool, but a practitioner's tool for estimating Azure Red Hat OpenShift 4 clusters on a monthly basis with changin cluster sizes over time.</t>
    </r>
  </si>
  <si>
    <t>Always up to date at</t>
  </si>
  <si>
    <t>https://aka.ms/openshift/calculator</t>
  </si>
  <si>
    <t>Blue / Red color coding simply represents either charges for Azure (blue) or the OpenShift licensing (red), and totals (green).</t>
  </si>
  <si>
    <t>Pricing in this workbook is based off the public Azure Calculator, and then reverse engineered through formulas to get to hourly breakdowns for different cluster options.</t>
  </si>
  <si>
    <t>&lt;-- Azure Credit 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</si>
</sst>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00_);_(&quot;$&quot;* \(#,##0.0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1" applyNumberFormat="1" applyFont="1"/>
    <xf numFmtId="44" fontId="0" fillId="0" borderId="0" xfId="1" applyFont="1"/>
    <xf numFmtId="0" fontId="0" fillId="0" borderId="0" xfId="0" applyAlignment="1">
      <alignment horizontal="right"/>
    </xf>
    <xf numFmtId="165" fontId="0" fillId="0" borderId="0" xfId="1" applyNumberFormat="1" applyFont="1"/>
    <xf numFmtId="44" fontId="0" fillId="0" borderId="0" xfId="0" applyNumberFormat="1"/>
    <xf numFmtId="44" fontId="0" fillId="3" borderId="0" xfId="0" applyNumberFormat="1" applyFill="1"/>
    <xf numFmtId="44" fontId="0" fillId="4" borderId="0" xfId="0" applyNumberFormat="1" applyFill="1"/>
    <xf numFmtId="44" fontId="0" fillId="5" borderId="0" xfId="0" applyNumberFormat="1" applyFill="1"/>
    <xf numFmtId="0" fontId="2" fillId="6" borderId="1" xfId="2" applyFill="1"/>
    <xf numFmtId="0" fontId="2" fillId="6" borderId="1" xfId="2" applyFill="1" applyAlignment="1">
      <alignment horizontal="right"/>
    </xf>
    <xf numFmtId="44" fontId="2" fillId="6" borderId="1" xfId="1" applyNumberFormat="1" applyFont="1" applyFill="1" applyBorder="1"/>
    <xf numFmtId="9" fontId="2" fillId="6" borderId="1" xfId="2" applyNumberFormat="1" applyFill="1"/>
    <xf numFmtId="0" fontId="4" fillId="0" borderId="0" xfId="3"/>
    <xf numFmtId="44" fontId="2" fillId="6" borderId="1" xfId="1" applyFont="1" applyFill="1" applyBorder="1"/>
    <xf numFmtId="0" fontId="5" fillId="0" borderId="0" xfId="0" applyFont="1"/>
    <xf numFmtId="1" fontId="0" fillId="0" borderId="0" xfId="4" applyNumberFormat="1" applyFont="1" applyFill="1" applyBorder="1"/>
  </cellXfs>
  <cellStyles count="5">
    <cellStyle name="Currency" xfId="1" builtinId="4"/>
    <cellStyle name="Hyperlink" xfId="3" builtinId="8"/>
    <cellStyle name="Input" xfId="2" builtinId="20"/>
    <cellStyle name="Normal" xfId="0" builtinId="0"/>
    <cellStyle name="Percent" xfId="4" builtinId="5"/>
  </cellStyles>
  <dxfs count="0"/>
  <tableStyles count="0" defaultTableStyle="TableStyleMedium2" defaultPivotStyle="PivotStyleLight16"/>
  <colors>
    <mruColors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ka.ms/openshift/calculator" TargetMode="External"/><Relationship Id="rId1" Type="http://schemas.openxmlformats.org/officeDocument/2006/relationships/hyperlink" Target="https://azure.microsoft.com/pricing/calculato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3CB91-77E7-43CB-83C4-775870A77725}">
  <dimension ref="A2:B21"/>
  <sheetViews>
    <sheetView workbookViewId="0"/>
  </sheetViews>
  <sheetFormatPr defaultRowHeight="14.4" x14ac:dyDescent="0.3"/>
  <cols>
    <col min="1" max="1" width="26.21875" bestFit="1" customWidth="1"/>
  </cols>
  <sheetData>
    <row r="2" spans="1:2" x14ac:dyDescent="0.3">
      <c r="A2" t="s">
        <v>65</v>
      </c>
    </row>
    <row r="3" spans="1:2" x14ac:dyDescent="0.3">
      <c r="A3" t="s">
        <v>68</v>
      </c>
      <c r="B3" s="13" t="s">
        <v>69</v>
      </c>
    </row>
    <row r="5" spans="1:2" x14ac:dyDescent="0.3">
      <c r="A5" t="s">
        <v>67</v>
      </c>
    </row>
    <row r="6" spans="1:2" x14ac:dyDescent="0.3">
      <c r="A6" t="s">
        <v>71</v>
      </c>
    </row>
    <row r="7" spans="1:2" x14ac:dyDescent="0.3">
      <c r="A7" t="s">
        <v>66</v>
      </c>
    </row>
    <row r="9" spans="1:2" x14ac:dyDescent="0.3">
      <c r="A9" s="15" t="s">
        <v>53</v>
      </c>
    </row>
    <row r="10" spans="1:2" x14ac:dyDescent="0.3">
      <c r="A10" t="s">
        <v>52</v>
      </c>
      <c r="B10" s="13" t="s">
        <v>51</v>
      </c>
    </row>
    <row r="11" spans="1:2" x14ac:dyDescent="0.3">
      <c r="A11" t="s">
        <v>54</v>
      </c>
    </row>
    <row r="12" spans="1:2" x14ac:dyDescent="0.3">
      <c r="A12" t="s">
        <v>55</v>
      </c>
    </row>
    <row r="13" spans="1:2" x14ac:dyDescent="0.3">
      <c r="A13" t="s">
        <v>57</v>
      </c>
    </row>
    <row r="14" spans="1:2" x14ac:dyDescent="0.3">
      <c r="A14" t="s">
        <v>58</v>
      </c>
    </row>
    <row r="15" spans="1:2" x14ac:dyDescent="0.3">
      <c r="A15" t="s">
        <v>59</v>
      </c>
    </row>
    <row r="16" spans="1:2" x14ac:dyDescent="0.3">
      <c r="A16" t="s">
        <v>60</v>
      </c>
    </row>
    <row r="17" spans="1:1" x14ac:dyDescent="0.3">
      <c r="A17" t="s">
        <v>61</v>
      </c>
    </row>
    <row r="18" spans="1:1" x14ac:dyDescent="0.3">
      <c r="A18" t="s">
        <v>62</v>
      </c>
    </row>
    <row r="19" spans="1:1" x14ac:dyDescent="0.3">
      <c r="A19" t="s">
        <v>64</v>
      </c>
    </row>
    <row r="20" spans="1:1" x14ac:dyDescent="0.3">
      <c r="A20" t="s">
        <v>63</v>
      </c>
    </row>
    <row r="21" spans="1:1" x14ac:dyDescent="0.3">
      <c r="A21" t="s">
        <v>70</v>
      </c>
    </row>
  </sheetData>
  <hyperlinks>
    <hyperlink ref="B10" r:id="rId1" xr:uid="{65D8E0CA-B71E-46EA-96B4-5FA5C17FC966}"/>
    <hyperlink ref="B3" r:id="rId2" xr:uid="{85D71935-9585-41D1-8BE8-720F4072B927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FF76-4A77-49D0-8CE9-F18C5D44135E}">
  <dimension ref="A1:P33"/>
  <sheetViews>
    <sheetView tabSelected="1" workbookViewId="0">
      <selection activeCell="P30" sqref="P30"/>
    </sheetView>
  </sheetViews>
  <sheetFormatPr defaultRowHeight="14.4" x14ac:dyDescent="0.3"/>
  <cols>
    <col min="1" max="1" width="38.109375" bestFit="1" customWidth="1"/>
    <col min="2" max="13" width="10.88671875" customWidth="1"/>
    <col min="14" max="14" width="12" customWidth="1"/>
    <col min="15" max="15" width="10.109375" customWidth="1"/>
    <col min="16" max="16" width="17.33203125" bestFit="1" customWidth="1"/>
  </cols>
  <sheetData>
    <row r="1" spans="1:14" x14ac:dyDescent="0.3">
      <c r="A1" t="s">
        <v>26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 s="3" t="s">
        <v>33</v>
      </c>
    </row>
    <row r="2" spans="1:14" x14ac:dyDescent="0.3">
      <c r="A2" t="s">
        <v>29</v>
      </c>
      <c r="B2" s="9">
        <v>730</v>
      </c>
      <c r="C2" s="9">
        <v>730</v>
      </c>
      <c r="D2" s="9">
        <v>730</v>
      </c>
      <c r="E2" s="9">
        <v>730</v>
      </c>
      <c r="F2" s="9">
        <v>730</v>
      </c>
      <c r="G2" s="9">
        <v>730</v>
      </c>
      <c r="H2" s="9">
        <v>730</v>
      </c>
      <c r="I2" s="9">
        <v>730</v>
      </c>
      <c r="J2" s="9">
        <v>730</v>
      </c>
      <c r="K2" s="9">
        <v>730</v>
      </c>
      <c r="L2" s="9">
        <v>730</v>
      </c>
      <c r="M2" s="9">
        <v>730</v>
      </c>
    </row>
    <row r="3" spans="1:14" x14ac:dyDescent="0.3">
      <c r="A3" t="s">
        <v>14</v>
      </c>
      <c r="B3" s="9">
        <v>3</v>
      </c>
      <c r="C3" s="9">
        <v>3</v>
      </c>
      <c r="D3" s="9">
        <v>3</v>
      </c>
      <c r="E3" s="9">
        <v>3</v>
      </c>
      <c r="F3" s="9">
        <v>3</v>
      </c>
      <c r="G3" s="9">
        <v>3</v>
      </c>
      <c r="H3" s="9">
        <v>3</v>
      </c>
      <c r="I3" s="9">
        <v>3</v>
      </c>
      <c r="J3" s="9">
        <v>3</v>
      </c>
      <c r="K3" s="9">
        <v>3</v>
      </c>
      <c r="L3" s="9">
        <v>3</v>
      </c>
      <c r="M3" s="9">
        <v>3</v>
      </c>
    </row>
    <row r="4" spans="1:14" x14ac:dyDescent="0.3">
      <c r="A4" t="s">
        <v>15</v>
      </c>
      <c r="B4" s="10" t="s">
        <v>0</v>
      </c>
      <c r="C4" s="10" t="s">
        <v>0</v>
      </c>
      <c r="D4" s="10" t="s">
        <v>0</v>
      </c>
      <c r="E4" s="10" t="s">
        <v>0</v>
      </c>
      <c r="F4" s="10" t="s">
        <v>0</v>
      </c>
      <c r="G4" s="10" t="s">
        <v>0</v>
      </c>
      <c r="H4" s="10" t="s">
        <v>0</v>
      </c>
      <c r="I4" s="10" t="s">
        <v>0</v>
      </c>
      <c r="J4" s="10" t="s">
        <v>0</v>
      </c>
      <c r="K4" s="10" t="s">
        <v>0</v>
      </c>
      <c r="L4" s="10" t="s">
        <v>0</v>
      </c>
      <c r="M4" s="10" t="s">
        <v>0</v>
      </c>
    </row>
    <row r="5" spans="1:14" x14ac:dyDescent="0.3">
      <c r="A5" t="s">
        <v>20</v>
      </c>
      <c r="B5" s="2">
        <f>B2*B3*VLOOKUP(B4,SKU_CHARGES!$A$2:$E$13,4,FALSE)</f>
        <v>1666.59</v>
      </c>
      <c r="C5" s="2">
        <f>C2*C3*VLOOKUP(C4,SKU_CHARGES!$A$2:$E$13,4,FALSE)</f>
        <v>1666.59</v>
      </c>
      <c r="D5" s="2">
        <f>D2*D3*VLOOKUP(D4,SKU_CHARGES!$A$2:$E$13,4,FALSE)</f>
        <v>1666.59</v>
      </c>
      <c r="E5" s="2">
        <f>E2*E3*VLOOKUP(E4,SKU_CHARGES!$A$2:$E$13,4,FALSE)</f>
        <v>1666.59</v>
      </c>
      <c r="F5" s="2">
        <f>F2*F3*VLOOKUP(F4,SKU_CHARGES!$A$2:$E$13,4,FALSE)</f>
        <v>1666.59</v>
      </c>
      <c r="G5" s="2">
        <f>G2*G3*VLOOKUP(G4,SKU_CHARGES!$A$2:$E$13,4,FALSE)</f>
        <v>1666.59</v>
      </c>
      <c r="H5" s="2">
        <f>H2*H3*VLOOKUP(H4,SKU_CHARGES!$A$2:$E$13,4,FALSE)</f>
        <v>1666.59</v>
      </c>
      <c r="I5" s="2">
        <f>I2*I3*VLOOKUP(I4,SKU_CHARGES!$A$2:$E$13,4,FALSE)</f>
        <v>1666.59</v>
      </c>
      <c r="J5" s="2">
        <f>J2*J3*VLOOKUP(J4,SKU_CHARGES!$A$2:$E$13,4,FALSE)</f>
        <v>1666.59</v>
      </c>
      <c r="K5" s="2">
        <f>K2*K3*VLOOKUP(K4,SKU_CHARGES!$A$2:$E$13,4,FALSE)</f>
        <v>1666.59</v>
      </c>
      <c r="L5" s="2">
        <f>L2*L3*VLOOKUP(L4,SKU_CHARGES!$A$2:$E$13,4,FALSE)</f>
        <v>1666.59</v>
      </c>
      <c r="M5" s="2">
        <f>M2*M3*VLOOKUP(M4,SKU_CHARGES!$A$2:$E$13,4,FALSE)</f>
        <v>1666.59</v>
      </c>
      <c r="N5" s="7">
        <f>SUM(B5:M5)</f>
        <v>19999.079999999998</v>
      </c>
    </row>
    <row r="6" spans="1:14" x14ac:dyDescent="0.3">
      <c r="A6" t="s">
        <v>21</v>
      </c>
      <c r="B6" s="2">
        <f>B2*B3*VLOOKUP(B4,SKU_CHARGES!$A$2:$E$13,5,FALSE)</f>
        <v>420.48</v>
      </c>
      <c r="C6" s="2">
        <f>C2*C3*VLOOKUP(C4,SKU_CHARGES!$A$2:$E$13,5,FALSE)</f>
        <v>420.48</v>
      </c>
      <c r="D6" s="2">
        <f>D2*D3*VLOOKUP(D4,SKU_CHARGES!$A$2:$E$13,5,FALSE)</f>
        <v>420.48</v>
      </c>
      <c r="E6" s="2">
        <f>E2*E3*VLOOKUP(E4,SKU_CHARGES!$A$2:$E$13,5,FALSE)</f>
        <v>420.48</v>
      </c>
      <c r="F6" s="2">
        <f>F2*F3*VLOOKUP(F4,SKU_CHARGES!$A$2:$E$13,5,FALSE)</f>
        <v>420.48</v>
      </c>
      <c r="G6" s="2">
        <f>G2*G3*VLOOKUP(G4,SKU_CHARGES!$A$2:$E$13,5,FALSE)</f>
        <v>420.48</v>
      </c>
      <c r="H6" s="2">
        <f>H2*H3*VLOOKUP(H4,SKU_CHARGES!$A$2:$E$13,5,FALSE)</f>
        <v>420.48</v>
      </c>
      <c r="I6" s="2">
        <f>I2*I3*VLOOKUP(I4,SKU_CHARGES!$A$2:$E$13,5,FALSE)</f>
        <v>420.48</v>
      </c>
      <c r="J6" s="2">
        <f>J2*J3*VLOOKUP(J4,SKU_CHARGES!$A$2:$E$13,5,FALSE)</f>
        <v>420.48</v>
      </c>
      <c r="K6" s="2">
        <f>K2*K3*VLOOKUP(K4,SKU_CHARGES!$A$2:$E$13,5,FALSE)</f>
        <v>420.48</v>
      </c>
      <c r="L6" s="2">
        <f>L2*L3*VLOOKUP(L4,SKU_CHARGES!$A$2:$E$13,5,FALSE)</f>
        <v>420.48</v>
      </c>
      <c r="M6" s="2">
        <f>M2*M3*VLOOKUP(M4,SKU_CHARGES!$A$2:$E$13,5,FALSE)</f>
        <v>420.48</v>
      </c>
      <c r="N6" s="6">
        <f t="shared" ref="N6:N14" si="0">SUM(B6:M6)</f>
        <v>5045.76</v>
      </c>
    </row>
    <row r="7" spans="1:14" x14ac:dyDescent="0.3">
      <c r="A7" t="s">
        <v>16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5"/>
    </row>
    <row r="8" spans="1:14" x14ac:dyDescent="0.3">
      <c r="A8" t="s">
        <v>17</v>
      </c>
      <c r="B8" s="10" t="s">
        <v>1</v>
      </c>
      <c r="C8" s="10" t="s">
        <v>1</v>
      </c>
      <c r="D8" s="10" t="s">
        <v>1</v>
      </c>
      <c r="E8" s="10" t="s">
        <v>1</v>
      </c>
      <c r="F8" s="10" t="s">
        <v>1</v>
      </c>
      <c r="G8" s="10" t="s">
        <v>1</v>
      </c>
      <c r="H8" s="10" t="s">
        <v>1</v>
      </c>
      <c r="I8" s="10" t="s">
        <v>1</v>
      </c>
      <c r="J8" s="10" t="s">
        <v>1</v>
      </c>
      <c r="K8" s="10" t="s">
        <v>1</v>
      </c>
      <c r="L8" s="10" t="s">
        <v>1</v>
      </c>
      <c r="M8" s="10" t="s">
        <v>1</v>
      </c>
      <c r="N8" s="5"/>
    </row>
    <row r="9" spans="1:14" x14ac:dyDescent="0.3">
      <c r="A9" t="s">
        <v>22</v>
      </c>
      <c r="B9" s="2">
        <f>B2*B7*VLOOKUP(B8,SKU_CHARGES!$A$2:$E$13,4,FALSE)</f>
        <v>0</v>
      </c>
      <c r="C9" s="2">
        <f>C2*C7*VLOOKUP(C8,SKU_CHARGES!$A$2:$E$13,4,FALSE)</f>
        <v>0</v>
      </c>
      <c r="D9" s="2">
        <f>D2*D7*VLOOKUP(D8,SKU_CHARGES!$A$2:$E$13,4,FALSE)</f>
        <v>0</v>
      </c>
      <c r="E9" s="2">
        <f>E2*E7*VLOOKUP(E8,SKU_CHARGES!$A$2:$E$13,4,FALSE)</f>
        <v>0</v>
      </c>
      <c r="F9" s="2">
        <f>F2*F7*VLOOKUP(F8,SKU_CHARGES!$A$2:$E$13,4,FALSE)</f>
        <v>0</v>
      </c>
      <c r="G9" s="2">
        <f>G2*G7*VLOOKUP(G8,SKU_CHARGES!$A$2:$E$13,4,FALSE)</f>
        <v>0</v>
      </c>
      <c r="H9" s="2">
        <f>H2*H7*VLOOKUP(H8,SKU_CHARGES!$A$2:$E$13,4,FALSE)</f>
        <v>0</v>
      </c>
      <c r="I9" s="2">
        <f>I2*I7*VLOOKUP(I8,SKU_CHARGES!$A$2:$E$13,4,FALSE)</f>
        <v>0</v>
      </c>
      <c r="J9" s="2">
        <f>J2*J7*VLOOKUP(J8,SKU_CHARGES!$A$2:$E$13,4,FALSE)</f>
        <v>0</v>
      </c>
      <c r="K9" s="2">
        <f>K2*K7*VLOOKUP(K8,SKU_CHARGES!$A$2:$E$13,4,FALSE)</f>
        <v>0</v>
      </c>
      <c r="L9" s="2">
        <f>L2*L7*VLOOKUP(L8,SKU_CHARGES!$A$2:$E$13,4,FALSE)</f>
        <v>0</v>
      </c>
      <c r="M9" s="2">
        <f>M2*M7*VLOOKUP(M8,SKU_CHARGES!$A$2:$E$13,4,FALSE)</f>
        <v>0</v>
      </c>
      <c r="N9" s="7">
        <f t="shared" si="0"/>
        <v>0</v>
      </c>
    </row>
    <row r="10" spans="1:14" x14ac:dyDescent="0.3">
      <c r="A10" t="s">
        <v>23</v>
      </c>
      <c r="B10" s="2">
        <f>B2*B7*VLOOKUP(B8,SKU_CHARGES!$A$2:$E$13,5,FALSE)</f>
        <v>0</v>
      </c>
      <c r="C10" s="2">
        <f>C2*C7*VLOOKUP(C8,SKU_CHARGES!$A$2:$E$13,5,FALSE)</f>
        <v>0</v>
      </c>
      <c r="D10" s="2">
        <f>D2*D7*VLOOKUP(D8,SKU_CHARGES!$A$2:$E$13,5,FALSE)</f>
        <v>0</v>
      </c>
      <c r="E10" s="2">
        <f>E2*E7*VLOOKUP(E8,SKU_CHARGES!$A$2:$E$13,5,FALSE)</f>
        <v>0</v>
      </c>
      <c r="F10" s="2">
        <f>F2*F7*VLOOKUP(F8,SKU_CHARGES!$A$2:$E$13,5,FALSE)</f>
        <v>0</v>
      </c>
      <c r="G10" s="2">
        <f>G2*G7*VLOOKUP(G8,SKU_CHARGES!$A$2:$E$13,5,FALSE)</f>
        <v>0</v>
      </c>
      <c r="H10" s="2">
        <f>H2*H7*VLOOKUP(H8,SKU_CHARGES!$A$2:$E$13,5,FALSE)</f>
        <v>0</v>
      </c>
      <c r="I10" s="2">
        <f>I2*I7*VLOOKUP(I8,SKU_CHARGES!$A$2:$E$13,5,FALSE)</f>
        <v>0</v>
      </c>
      <c r="J10" s="2">
        <f>J2*J7*VLOOKUP(J8,SKU_CHARGES!$A$2:$E$13,5,FALSE)</f>
        <v>0</v>
      </c>
      <c r="K10" s="2">
        <f>K2*K7*VLOOKUP(K8,SKU_CHARGES!$A$2:$E$13,5,FALSE)</f>
        <v>0</v>
      </c>
      <c r="L10" s="2">
        <f>L2*L7*VLOOKUP(L8,SKU_CHARGES!$A$2:$E$13,5,FALSE)</f>
        <v>0</v>
      </c>
      <c r="M10" s="2">
        <f>M2*M7*VLOOKUP(M8,SKU_CHARGES!$A$2:$E$13,5,FALSE)</f>
        <v>0</v>
      </c>
      <c r="N10" s="6">
        <f t="shared" si="0"/>
        <v>0</v>
      </c>
    </row>
    <row r="11" spans="1:14" x14ac:dyDescent="0.3">
      <c r="A11" t="s">
        <v>18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5"/>
    </row>
    <row r="12" spans="1:14" x14ac:dyDescent="0.3">
      <c r="A12" t="s">
        <v>19</v>
      </c>
      <c r="B12" s="10" t="s">
        <v>2</v>
      </c>
      <c r="C12" s="10" t="s">
        <v>2</v>
      </c>
      <c r="D12" s="10" t="s">
        <v>2</v>
      </c>
      <c r="E12" s="10" t="s">
        <v>2</v>
      </c>
      <c r="F12" s="10" t="s">
        <v>2</v>
      </c>
      <c r="G12" s="10" t="s">
        <v>2</v>
      </c>
      <c r="H12" s="10" t="s">
        <v>2</v>
      </c>
      <c r="I12" s="10" t="s">
        <v>2</v>
      </c>
      <c r="J12" s="10" t="s">
        <v>2</v>
      </c>
      <c r="K12" s="10" t="s">
        <v>2</v>
      </c>
      <c r="L12" s="10" t="s">
        <v>2</v>
      </c>
      <c r="M12" s="10" t="s">
        <v>2</v>
      </c>
      <c r="N12" s="5"/>
    </row>
    <row r="13" spans="1:14" x14ac:dyDescent="0.3">
      <c r="A13" t="s">
        <v>24</v>
      </c>
      <c r="B13" s="2">
        <f>B2*B11*VLOOKUP(B12,SKU_CHARGES!$A$2:$E$13,4,FALSE)</f>
        <v>0</v>
      </c>
      <c r="C13" s="2">
        <f>C2*C11*VLOOKUP(C12,SKU_CHARGES!$A$2:$E$13,4,FALSE)</f>
        <v>0</v>
      </c>
      <c r="D13" s="2">
        <f>D2*D11*VLOOKUP(D12,SKU_CHARGES!$A$2:$E$13,4,FALSE)</f>
        <v>0</v>
      </c>
      <c r="E13" s="2">
        <f>E2*E11*VLOOKUP(E12,SKU_CHARGES!$A$2:$E$13,4,FALSE)</f>
        <v>0</v>
      </c>
      <c r="F13" s="2">
        <f>F2*F11*VLOOKUP(F12,SKU_CHARGES!$A$2:$E$13,4,FALSE)</f>
        <v>0</v>
      </c>
      <c r="G13" s="2">
        <f>G2*G11*VLOOKUP(G12,SKU_CHARGES!$A$2:$E$13,4,FALSE)</f>
        <v>0</v>
      </c>
      <c r="H13" s="2">
        <f>H2*H11*VLOOKUP(H12,SKU_CHARGES!$A$2:$E$13,4,FALSE)</f>
        <v>0</v>
      </c>
      <c r="I13" s="2">
        <f>I2*I11*VLOOKUP(I12,SKU_CHARGES!$A$2:$E$13,4,FALSE)</f>
        <v>0</v>
      </c>
      <c r="J13" s="2">
        <f>J2*J11*VLOOKUP(J12,SKU_CHARGES!$A$2:$E$13,4,FALSE)</f>
        <v>0</v>
      </c>
      <c r="K13" s="2">
        <f>K2*K11*VLOOKUP(K12,SKU_CHARGES!$A$2:$E$13,4,FALSE)</f>
        <v>0</v>
      </c>
      <c r="L13" s="2">
        <f>L2*L11*VLOOKUP(L12,SKU_CHARGES!$A$2:$E$13,4,FALSE)</f>
        <v>0</v>
      </c>
      <c r="M13" s="2">
        <f>M2*M11*VLOOKUP(M12,SKU_CHARGES!$A$2:$E$13,4,FALSE)</f>
        <v>0</v>
      </c>
      <c r="N13" s="7">
        <f t="shared" si="0"/>
        <v>0</v>
      </c>
    </row>
    <row r="14" spans="1:14" x14ac:dyDescent="0.3">
      <c r="A14" t="s">
        <v>25</v>
      </c>
      <c r="B14" s="2">
        <f>B2*B11*VLOOKUP(B12,SKU_CHARGES!$A$2:$E$13,5,FALSE)</f>
        <v>0</v>
      </c>
      <c r="C14" s="2">
        <f>C2*C11*VLOOKUP(C12,SKU_CHARGES!$A$2:$E$13,5,FALSE)</f>
        <v>0</v>
      </c>
      <c r="D14" s="2">
        <f>D2*D11*VLOOKUP(D12,SKU_CHARGES!$A$2:$E$13,5,FALSE)</f>
        <v>0</v>
      </c>
      <c r="E14" s="2">
        <f>E2*E11*VLOOKUP(E12,SKU_CHARGES!$A$2:$E$13,5,FALSE)</f>
        <v>0</v>
      </c>
      <c r="F14" s="2">
        <f>F2*F11*VLOOKUP(F12,SKU_CHARGES!$A$2:$E$13,5,FALSE)</f>
        <v>0</v>
      </c>
      <c r="G14" s="2">
        <f>G2*G11*VLOOKUP(G12,SKU_CHARGES!$A$2:$E$13,5,FALSE)</f>
        <v>0</v>
      </c>
      <c r="H14" s="2">
        <f>H2*H11*VLOOKUP(H12,SKU_CHARGES!$A$2:$E$13,5,FALSE)</f>
        <v>0</v>
      </c>
      <c r="I14" s="2">
        <f>I2*I11*VLOOKUP(I12,SKU_CHARGES!$A$2:$E$13,5,FALSE)</f>
        <v>0</v>
      </c>
      <c r="J14" s="2">
        <f>J2*J11*VLOOKUP(J12,SKU_CHARGES!$A$2:$E$13,5,FALSE)</f>
        <v>0</v>
      </c>
      <c r="K14" s="2">
        <f>K2*K11*VLOOKUP(K12,SKU_CHARGES!$A$2:$E$13,5,FALSE)</f>
        <v>0</v>
      </c>
      <c r="L14" s="2">
        <f>L2*L11*VLOOKUP(L12,SKU_CHARGES!$A$2:$E$13,5,FALSE)</f>
        <v>0</v>
      </c>
      <c r="M14" s="2">
        <f>M2*M11*VLOOKUP(M12,SKU_CHARGES!$A$2:$E$13,5,FALSE)</f>
        <v>0</v>
      </c>
      <c r="N14" s="6">
        <f t="shared" si="0"/>
        <v>0</v>
      </c>
    </row>
    <row r="15" spans="1:14" x14ac:dyDescent="0.3">
      <c r="A15" t="s">
        <v>27</v>
      </c>
      <c r="B15" s="9">
        <v>3</v>
      </c>
      <c r="C15" s="9">
        <v>3</v>
      </c>
      <c r="D15" s="9">
        <v>3</v>
      </c>
      <c r="E15" s="9">
        <v>3</v>
      </c>
      <c r="F15" s="9">
        <v>3</v>
      </c>
      <c r="G15" s="9">
        <v>3</v>
      </c>
      <c r="H15" s="9">
        <v>3</v>
      </c>
      <c r="I15" s="9">
        <v>3</v>
      </c>
      <c r="J15" s="9">
        <v>3</v>
      </c>
      <c r="K15" s="9">
        <v>3</v>
      </c>
      <c r="L15" s="9">
        <v>3</v>
      </c>
      <c r="M15" s="9">
        <v>3</v>
      </c>
      <c r="N15" s="5"/>
    </row>
    <row r="16" spans="1:14" x14ac:dyDescent="0.3">
      <c r="A16" t="s">
        <v>28</v>
      </c>
      <c r="B16" s="10" t="s">
        <v>1</v>
      </c>
      <c r="C16" s="10" t="s">
        <v>1</v>
      </c>
      <c r="D16" s="10" t="s">
        <v>1</v>
      </c>
      <c r="E16" s="10" t="s">
        <v>1</v>
      </c>
      <c r="F16" s="10" t="s">
        <v>1</v>
      </c>
      <c r="G16" s="10" t="s">
        <v>1</v>
      </c>
      <c r="H16" s="10" t="s">
        <v>1</v>
      </c>
      <c r="I16" s="10" t="s">
        <v>1</v>
      </c>
      <c r="J16" s="10" t="s">
        <v>1</v>
      </c>
      <c r="K16" s="10" t="s">
        <v>1</v>
      </c>
      <c r="L16" s="10" t="s">
        <v>1</v>
      </c>
      <c r="M16" s="10" t="s">
        <v>1</v>
      </c>
      <c r="N16" s="5"/>
    </row>
    <row r="17" spans="1:16" x14ac:dyDescent="0.3">
      <c r="A17" t="s">
        <v>35</v>
      </c>
      <c r="B17">
        <f>B15*VLOOKUP(B16,SKU_CHARGES!$A$2:$F$13,6,FALSE)+B3*VLOOKUP(B4,SKU_CHARGES!$A$2:$F$13,6,FALSE)+B7*VLOOKUP(B8,SKU_CHARGES!$A$2:$F$13,6,FALSE)+B11*VLOOKUP(B12,SKU_CHARGES!$A$2:$F$13,6,FALSE)</f>
        <v>36</v>
      </c>
      <c r="C17">
        <f>C15*VLOOKUP(C16,SKU_CHARGES!$A$2:$F$13,6,FALSE)+C3*VLOOKUP(C4,SKU_CHARGES!$A$2:$F$13,6,FALSE)+C7*VLOOKUP(C8,SKU_CHARGES!$A$2:$F$13,6,FALSE)+C11*VLOOKUP(C12,SKU_CHARGES!$A$2:$F$13,6,FALSE)</f>
        <v>36</v>
      </c>
      <c r="D17">
        <f>D15*VLOOKUP(D16,SKU_CHARGES!$A$2:$F$13,6,FALSE)+D3*VLOOKUP(D4,SKU_CHARGES!$A$2:$F$13,6,FALSE)+D7*VLOOKUP(D8,SKU_CHARGES!$A$2:$F$13,6,FALSE)+D11*VLOOKUP(D12,SKU_CHARGES!$A$2:$F$13,6,FALSE)</f>
        <v>36</v>
      </c>
      <c r="E17">
        <f>E15*VLOOKUP(E16,SKU_CHARGES!$A$2:$F$13,6,FALSE)+E3*VLOOKUP(E4,SKU_CHARGES!$A$2:$F$13,6,FALSE)+E7*VLOOKUP(E8,SKU_CHARGES!$A$2:$F$13,6,FALSE)+E11*VLOOKUP(E12,SKU_CHARGES!$A$2:$F$13,6,FALSE)</f>
        <v>36</v>
      </c>
      <c r="F17">
        <f>F15*VLOOKUP(F16,SKU_CHARGES!$A$2:$F$13,6,FALSE)+F3*VLOOKUP(F4,SKU_CHARGES!$A$2:$F$13,6,FALSE)+F7*VLOOKUP(F8,SKU_CHARGES!$A$2:$F$13,6,FALSE)+F11*VLOOKUP(F12,SKU_CHARGES!$A$2:$F$13,6,FALSE)</f>
        <v>36</v>
      </c>
      <c r="G17">
        <f>G15*VLOOKUP(G16,SKU_CHARGES!$A$2:$F$13,6,FALSE)+G3*VLOOKUP(G4,SKU_CHARGES!$A$2:$F$13,6,FALSE)+G7*VLOOKUP(G8,SKU_CHARGES!$A$2:$F$13,6,FALSE)+G11*VLOOKUP(G12,SKU_CHARGES!$A$2:$F$13,6,FALSE)</f>
        <v>36</v>
      </c>
      <c r="H17">
        <f>H15*VLOOKUP(H16,SKU_CHARGES!$A$2:$F$13,6,FALSE)+H3*VLOOKUP(H4,SKU_CHARGES!$A$2:$F$13,6,FALSE)+H7*VLOOKUP(H8,SKU_CHARGES!$A$2:$F$13,6,FALSE)+H11*VLOOKUP(H12,SKU_CHARGES!$A$2:$F$13,6,FALSE)</f>
        <v>36</v>
      </c>
      <c r="I17">
        <f>I15*VLOOKUP(I16,SKU_CHARGES!$A$2:$F$13,6,FALSE)+I3*VLOOKUP(I4,SKU_CHARGES!$A$2:$F$13,6,FALSE)+I7*VLOOKUP(I8,SKU_CHARGES!$A$2:$F$13,6,FALSE)+I11*VLOOKUP(I12,SKU_CHARGES!$A$2:$F$13,6,FALSE)</f>
        <v>36</v>
      </c>
      <c r="J17">
        <f>J15*VLOOKUP(J16,SKU_CHARGES!$A$2:$F$13,6,FALSE)+J3*VLOOKUP(J4,SKU_CHARGES!$A$2:$F$13,6,FALSE)+J7*VLOOKUP(J8,SKU_CHARGES!$A$2:$F$13,6,FALSE)+J11*VLOOKUP(J12,SKU_CHARGES!$A$2:$F$13,6,FALSE)</f>
        <v>36</v>
      </c>
      <c r="K17">
        <f>K15*VLOOKUP(K16,SKU_CHARGES!$A$2:$F$13,6,FALSE)+K3*VLOOKUP(K4,SKU_CHARGES!$A$2:$F$13,6,FALSE)+K7*VLOOKUP(K8,SKU_CHARGES!$A$2:$F$13,6,FALSE)+K11*VLOOKUP(K12,SKU_CHARGES!$A$2:$F$13,6,FALSE)</f>
        <v>36</v>
      </c>
      <c r="L17">
        <f>L15*VLOOKUP(L16,SKU_CHARGES!$A$2:$F$13,6,FALSE)+L3*VLOOKUP(L4,SKU_CHARGES!$A$2:$F$13,6,FALSE)+L7*VLOOKUP(L8,SKU_CHARGES!$A$2:$F$13,6,FALSE)+L11*VLOOKUP(L12,SKU_CHARGES!$A$2:$F$13,6,FALSE)</f>
        <v>36</v>
      </c>
      <c r="M17">
        <f>M15*VLOOKUP(M16,SKU_CHARGES!$A$2:$F$13,6,FALSE)+M3*VLOOKUP(M4,SKU_CHARGES!$A$2:$F$13,6,FALSE)+M7*VLOOKUP(M8,SKU_CHARGES!$A$2:$F$13,6,FALSE)+M11*VLOOKUP(M12,SKU_CHARGES!$A$2:$F$13,6,FALSE)</f>
        <v>36</v>
      </c>
      <c r="N17" s="5"/>
    </row>
    <row r="18" spans="1:16" x14ac:dyDescent="0.3">
      <c r="A18" t="s">
        <v>42</v>
      </c>
      <c r="B18" s="2">
        <f t="shared" ref="B18:M18" si="1">SUM(B13,B9,B5)</f>
        <v>1666.59</v>
      </c>
      <c r="C18" s="2">
        <f t="shared" si="1"/>
        <v>1666.59</v>
      </c>
      <c r="D18" s="2">
        <f t="shared" si="1"/>
        <v>1666.59</v>
      </c>
      <c r="E18" s="2">
        <f t="shared" si="1"/>
        <v>1666.59</v>
      </c>
      <c r="F18" s="2">
        <f t="shared" si="1"/>
        <v>1666.59</v>
      </c>
      <c r="G18" s="2">
        <f t="shared" si="1"/>
        <v>1666.59</v>
      </c>
      <c r="H18" s="2">
        <f t="shared" si="1"/>
        <v>1666.59</v>
      </c>
      <c r="I18" s="2">
        <f t="shared" si="1"/>
        <v>1666.59</v>
      </c>
      <c r="J18" s="2">
        <f t="shared" si="1"/>
        <v>1666.59</v>
      </c>
      <c r="K18" s="2">
        <f t="shared" si="1"/>
        <v>1666.59</v>
      </c>
      <c r="L18" s="2">
        <f t="shared" si="1"/>
        <v>1666.59</v>
      </c>
      <c r="M18" s="2">
        <f t="shared" si="1"/>
        <v>1666.59</v>
      </c>
      <c r="N18" s="7">
        <f>SUM(B18:M18)</f>
        <v>19999.079999999998</v>
      </c>
    </row>
    <row r="19" spans="1:16" x14ac:dyDescent="0.3">
      <c r="A19" t="s">
        <v>41</v>
      </c>
      <c r="B19" s="2">
        <f t="shared" ref="B19:M19" si="2">SUM(B14,B10,B6,)</f>
        <v>420.48</v>
      </c>
      <c r="C19" s="2">
        <f t="shared" si="2"/>
        <v>420.48</v>
      </c>
      <c r="D19" s="2">
        <f t="shared" si="2"/>
        <v>420.48</v>
      </c>
      <c r="E19" s="2">
        <f t="shared" si="2"/>
        <v>420.48</v>
      </c>
      <c r="F19" s="2">
        <f t="shared" si="2"/>
        <v>420.48</v>
      </c>
      <c r="G19" s="2">
        <f t="shared" si="2"/>
        <v>420.48</v>
      </c>
      <c r="H19" s="2">
        <f t="shared" si="2"/>
        <v>420.48</v>
      </c>
      <c r="I19" s="2">
        <f t="shared" si="2"/>
        <v>420.48</v>
      </c>
      <c r="J19" s="2">
        <f t="shared" si="2"/>
        <v>420.48</v>
      </c>
      <c r="K19" s="2">
        <f t="shared" si="2"/>
        <v>420.48</v>
      </c>
      <c r="L19" s="2">
        <f t="shared" si="2"/>
        <v>420.48</v>
      </c>
      <c r="M19" s="2">
        <f t="shared" si="2"/>
        <v>420.48</v>
      </c>
      <c r="N19" s="6">
        <f>SUM(B19:M19)</f>
        <v>5045.76</v>
      </c>
    </row>
    <row r="20" spans="1:16" x14ac:dyDescent="0.3">
      <c r="A20" t="s">
        <v>43</v>
      </c>
      <c r="B20" s="2">
        <f>B2*B15*VLOOKUP(B16,SKU_CHARGES!$A$2:$E$13,5,FALSE)</f>
        <v>840.96</v>
      </c>
      <c r="C20" s="2">
        <f>C2*C15*VLOOKUP(C16,SKU_CHARGES!$A$2:$E$13,5,FALSE)</f>
        <v>840.96</v>
      </c>
      <c r="D20" s="2">
        <f>D2*D15*VLOOKUP(D16,SKU_CHARGES!$A$2:$E$13,5,FALSE)</f>
        <v>840.96</v>
      </c>
      <c r="E20" s="2">
        <f>E2*E15*VLOOKUP(E16,SKU_CHARGES!$A$2:$E$13,5,FALSE)</f>
        <v>840.96</v>
      </c>
      <c r="F20" s="2">
        <f>F2*F15*VLOOKUP(F16,SKU_CHARGES!$A$2:$E$13,5,FALSE)</f>
        <v>840.96</v>
      </c>
      <c r="G20" s="2">
        <f>G2*G15*VLOOKUP(G16,SKU_CHARGES!$A$2:$E$13,5,FALSE)</f>
        <v>840.96</v>
      </c>
      <c r="H20" s="2">
        <f>H2*H15*VLOOKUP(H16,SKU_CHARGES!$A$2:$E$13,5,FALSE)</f>
        <v>840.96</v>
      </c>
      <c r="I20" s="2">
        <f>I2*I15*VLOOKUP(I16,SKU_CHARGES!$A$2:$E$13,5,FALSE)</f>
        <v>840.96</v>
      </c>
      <c r="J20" s="2">
        <f>J2*J15*VLOOKUP(J16,SKU_CHARGES!$A$2:$E$13,5,FALSE)</f>
        <v>840.96</v>
      </c>
      <c r="K20" s="2">
        <f>K2*K15*VLOOKUP(K16,SKU_CHARGES!$A$2:$E$13,5,FALSE)</f>
        <v>840.96</v>
      </c>
      <c r="L20" s="2">
        <f>L2*L15*VLOOKUP(L16,SKU_CHARGES!$A$2:$E$13,5,FALSE)</f>
        <v>840.96</v>
      </c>
      <c r="M20" s="2">
        <f>M2*M15*VLOOKUP(M16,SKU_CHARGES!$A$2:$E$13,5,FALSE)</f>
        <v>840.96</v>
      </c>
      <c r="N20" s="6">
        <f>SUM(B20:M20)</f>
        <v>10091.52</v>
      </c>
    </row>
    <row r="21" spans="1:16" x14ac:dyDescent="0.3">
      <c r="A21" t="s">
        <v>44</v>
      </c>
      <c r="B21" s="2">
        <v>57.24</v>
      </c>
      <c r="C21" s="2">
        <v>57.24</v>
      </c>
      <c r="D21" s="2">
        <v>57.24</v>
      </c>
      <c r="E21" s="2">
        <v>57.24</v>
      </c>
      <c r="F21" s="2">
        <v>57.24</v>
      </c>
      <c r="G21" s="2">
        <v>57.24</v>
      </c>
      <c r="H21" s="2">
        <v>57.24</v>
      </c>
      <c r="I21" s="2">
        <v>57.24</v>
      </c>
      <c r="J21" s="2">
        <v>57.24</v>
      </c>
      <c r="K21" s="2">
        <v>57.24</v>
      </c>
      <c r="L21" s="2">
        <v>57.24</v>
      </c>
      <c r="M21" s="2">
        <v>57.24</v>
      </c>
      <c r="N21" s="6">
        <f t="shared" ref="N21:N27" si="3">SUM(B21:M21)</f>
        <v>686.88</v>
      </c>
    </row>
    <row r="22" spans="1:16" x14ac:dyDescent="0.3">
      <c r="A22" t="s">
        <v>45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6">
        <f t="shared" si="3"/>
        <v>0</v>
      </c>
    </row>
    <row r="23" spans="1:16" x14ac:dyDescent="0.3">
      <c r="A23" t="s">
        <v>46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6">
        <f t="shared" si="3"/>
        <v>0</v>
      </c>
    </row>
    <row r="24" spans="1:16" x14ac:dyDescent="0.3">
      <c r="A24" t="s">
        <v>47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6">
        <f t="shared" si="3"/>
        <v>0</v>
      </c>
    </row>
    <row r="25" spans="1:16" x14ac:dyDescent="0.3">
      <c r="A25" t="s">
        <v>48</v>
      </c>
      <c r="B25" s="1">
        <f>SUM(B19:B24)</f>
        <v>1318.68</v>
      </c>
      <c r="C25" s="1">
        <f t="shared" ref="C25:M25" si="4">SUM(C19:C24)</f>
        <v>1318.68</v>
      </c>
      <c r="D25" s="1">
        <f t="shared" si="4"/>
        <v>1318.68</v>
      </c>
      <c r="E25" s="1">
        <f t="shared" si="4"/>
        <v>1318.68</v>
      </c>
      <c r="F25" s="1">
        <f t="shared" si="4"/>
        <v>1318.68</v>
      </c>
      <c r="G25" s="1">
        <f t="shared" si="4"/>
        <v>1318.68</v>
      </c>
      <c r="H25" s="1">
        <f t="shared" si="4"/>
        <v>1318.68</v>
      </c>
      <c r="I25" s="1">
        <f t="shared" si="4"/>
        <v>1318.68</v>
      </c>
      <c r="J25" s="1">
        <f t="shared" si="4"/>
        <v>1318.68</v>
      </c>
      <c r="K25" s="1">
        <f t="shared" si="4"/>
        <v>1318.68</v>
      </c>
      <c r="L25" s="1">
        <f t="shared" si="4"/>
        <v>1318.68</v>
      </c>
      <c r="M25" s="1">
        <f t="shared" si="4"/>
        <v>1318.68</v>
      </c>
      <c r="N25" s="6">
        <f>SUM(B25:M25)</f>
        <v>15824.160000000002</v>
      </c>
    </row>
    <row r="26" spans="1:16" x14ac:dyDescent="0.3">
      <c r="A26" t="s">
        <v>49</v>
      </c>
      <c r="B26" s="2">
        <f>B18</f>
        <v>1666.59</v>
      </c>
      <c r="C26" s="2">
        <f t="shared" ref="C26:M26" si="5">C18</f>
        <v>1666.59</v>
      </c>
      <c r="D26" s="2">
        <f t="shared" si="5"/>
        <v>1666.59</v>
      </c>
      <c r="E26" s="2">
        <f t="shared" si="5"/>
        <v>1666.59</v>
      </c>
      <c r="F26" s="2">
        <f t="shared" si="5"/>
        <v>1666.59</v>
      </c>
      <c r="G26" s="2">
        <f t="shared" si="5"/>
        <v>1666.59</v>
      </c>
      <c r="H26" s="2">
        <f t="shared" si="5"/>
        <v>1666.59</v>
      </c>
      <c r="I26" s="2">
        <f t="shared" si="5"/>
        <v>1666.59</v>
      </c>
      <c r="J26" s="2">
        <f t="shared" si="5"/>
        <v>1666.59</v>
      </c>
      <c r="K26" s="2">
        <f t="shared" si="5"/>
        <v>1666.59</v>
      </c>
      <c r="L26" s="2">
        <f t="shared" si="5"/>
        <v>1666.59</v>
      </c>
      <c r="M26" s="2">
        <f t="shared" si="5"/>
        <v>1666.59</v>
      </c>
      <c r="N26" s="7">
        <f t="shared" si="3"/>
        <v>19999.079999999998</v>
      </c>
    </row>
    <row r="27" spans="1:16" x14ac:dyDescent="0.3">
      <c r="A27" t="s">
        <v>50</v>
      </c>
      <c r="B27" s="2">
        <f>SUM(B25:B26)</f>
        <v>2985.27</v>
      </c>
      <c r="C27" s="2">
        <f t="shared" ref="C27:M27" si="6">SUM(C25:C26)</f>
        <v>2985.27</v>
      </c>
      <c r="D27" s="2">
        <f t="shared" si="6"/>
        <v>2985.27</v>
      </c>
      <c r="E27" s="2">
        <f t="shared" si="6"/>
        <v>2985.27</v>
      </c>
      <c r="F27" s="2">
        <f t="shared" si="6"/>
        <v>2985.27</v>
      </c>
      <c r="G27" s="2">
        <f t="shared" si="6"/>
        <v>2985.27</v>
      </c>
      <c r="H27" s="2">
        <f t="shared" si="6"/>
        <v>2985.27</v>
      </c>
      <c r="I27" s="2">
        <f t="shared" si="6"/>
        <v>2985.27</v>
      </c>
      <c r="J27" s="2">
        <f t="shared" si="6"/>
        <v>2985.27</v>
      </c>
      <c r="K27" s="2">
        <f t="shared" si="6"/>
        <v>2985.27</v>
      </c>
      <c r="L27" s="2">
        <f t="shared" si="6"/>
        <v>2985.27</v>
      </c>
      <c r="M27" s="2">
        <f t="shared" si="6"/>
        <v>2985.27</v>
      </c>
      <c r="N27" s="8">
        <f t="shared" si="3"/>
        <v>35823.24</v>
      </c>
    </row>
    <row r="28" spans="1:16" x14ac:dyDescent="0.3">
      <c r="A28" t="s">
        <v>40</v>
      </c>
      <c r="B28" s="11">
        <v>1000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6">
        <f>SUM(B28:M28)</f>
        <v>1000</v>
      </c>
      <c r="O28" s="16">
        <f>IFERROR(ABS(N25)/ABS(N28), "N/A")</f>
        <v>15.824160000000001</v>
      </c>
      <c r="P28" t="s">
        <v>72</v>
      </c>
    </row>
    <row r="29" spans="1:16" x14ac:dyDescent="0.3">
      <c r="A29" t="s">
        <v>56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</row>
    <row r="30" spans="1:16" x14ac:dyDescent="0.3">
      <c r="A30" t="s">
        <v>39</v>
      </c>
      <c r="B30" s="12">
        <v>0.15</v>
      </c>
      <c r="C30" s="12">
        <v>0.15</v>
      </c>
      <c r="D30" s="12">
        <v>0.15</v>
      </c>
      <c r="E30" s="12">
        <v>0.15</v>
      </c>
      <c r="F30" s="12">
        <v>0.15</v>
      </c>
      <c r="G30" s="12">
        <v>0.15</v>
      </c>
      <c r="H30" s="12">
        <v>0.15</v>
      </c>
      <c r="I30" s="12">
        <v>0.15</v>
      </c>
      <c r="J30" s="12">
        <v>0.15</v>
      </c>
      <c r="K30" s="12">
        <v>0.15</v>
      </c>
      <c r="L30" s="12">
        <v>0.15</v>
      </c>
      <c r="M30" s="12">
        <v>0.15</v>
      </c>
    </row>
    <row r="31" spans="1:16" x14ac:dyDescent="0.3">
      <c r="A31" t="s">
        <v>38</v>
      </c>
      <c r="B31" s="2">
        <f>B25*(1-B29)*(1-B30)</f>
        <v>1120.8779999999999</v>
      </c>
      <c r="C31" s="2">
        <f t="shared" ref="C31:M31" si="7">C25*(1-C29)*(1-C30)</f>
        <v>1120.8779999999999</v>
      </c>
      <c r="D31" s="2">
        <f t="shared" si="7"/>
        <v>1120.8779999999999</v>
      </c>
      <c r="E31" s="2">
        <f t="shared" si="7"/>
        <v>1120.8779999999999</v>
      </c>
      <c r="F31" s="2">
        <f t="shared" si="7"/>
        <v>1120.8779999999999</v>
      </c>
      <c r="G31" s="2">
        <f t="shared" si="7"/>
        <v>1120.8779999999999</v>
      </c>
      <c r="H31" s="2">
        <f t="shared" si="7"/>
        <v>1120.8779999999999</v>
      </c>
      <c r="I31" s="2">
        <f t="shared" si="7"/>
        <v>1120.8779999999999</v>
      </c>
      <c r="J31" s="2">
        <f t="shared" si="7"/>
        <v>1120.8779999999999</v>
      </c>
      <c r="K31" s="2">
        <f t="shared" si="7"/>
        <v>1120.8779999999999</v>
      </c>
      <c r="L31" s="2">
        <f t="shared" si="7"/>
        <v>1120.8779999999999</v>
      </c>
      <c r="M31" s="2">
        <f t="shared" si="7"/>
        <v>1120.8779999999999</v>
      </c>
      <c r="N31" s="6">
        <f>SUM(B31:M31)</f>
        <v>13450.536000000002</v>
      </c>
    </row>
    <row r="32" spans="1:16" x14ac:dyDescent="0.3">
      <c r="A32" t="s">
        <v>37</v>
      </c>
      <c r="B32" s="2">
        <f>B18*(1-B29)*(1-B30)</f>
        <v>1416.6015</v>
      </c>
      <c r="C32" s="2">
        <f t="shared" ref="C32:M32" si="8">C18*(1-C29)*(1-C30)</f>
        <v>1416.6015</v>
      </c>
      <c r="D32" s="2">
        <f t="shared" si="8"/>
        <v>1416.6015</v>
      </c>
      <c r="E32" s="2">
        <f t="shared" si="8"/>
        <v>1416.6015</v>
      </c>
      <c r="F32" s="2">
        <f t="shared" si="8"/>
        <v>1416.6015</v>
      </c>
      <c r="G32" s="2">
        <f t="shared" si="8"/>
        <v>1416.6015</v>
      </c>
      <c r="H32" s="2">
        <f t="shared" si="8"/>
        <v>1416.6015</v>
      </c>
      <c r="I32" s="2">
        <f t="shared" si="8"/>
        <v>1416.6015</v>
      </c>
      <c r="J32" s="2">
        <f t="shared" si="8"/>
        <v>1416.6015</v>
      </c>
      <c r="K32" s="2">
        <f t="shared" si="8"/>
        <v>1416.6015</v>
      </c>
      <c r="L32" s="2">
        <f t="shared" si="8"/>
        <v>1416.6015</v>
      </c>
      <c r="M32" s="2">
        <f t="shared" si="8"/>
        <v>1416.6015</v>
      </c>
      <c r="N32" s="7">
        <f>SUM(B32:M32)</f>
        <v>16999.218000000004</v>
      </c>
    </row>
    <row r="33" spans="1:14" x14ac:dyDescent="0.3">
      <c r="A33" t="s">
        <v>36</v>
      </c>
      <c r="B33" s="2">
        <f>SUM(B31:B32)</f>
        <v>2537.4794999999999</v>
      </c>
      <c r="C33" s="2">
        <f t="shared" ref="C33:M33" si="9">SUM(C31:C32)</f>
        <v>2537.4794999999999</v>
      </c>
      <c r="D33" s="2">
        <f t="shared" si="9"/>
        <v>2537.4794999999999</v>
      </c>
      <c r="E33" s="2">
        <f t="shared" si="9"/>
        <v>2537.4794999999999</v>
      </c>
      <c r="F33" s="2">
        <f t="shared" si="9"/>
        <v>2537.4794999999999</v>
      </c>
      <c r="G33" s="2">
        <f t="shared" si="9"/>
        <v>2537.4794999999999</v>
      </c>
      <c r="H33" s="2">
        <f t="shared" si="9"/>
        <v>2537.4794999999999</v>
      </c>
      <c r="I33" s="2">
        <f t="shared" si="9"/>
        <v>2537.4794999999999</v>
      </c>
      <c r="J33" s="2">
        <f t="shared" si="9"/>
        <v>2537.4794999999999</v>
      </c>
      <c r="K33" s="2">
        <f t="shared" si="9"/>
        <v>2537.4794999999999</v>
      </c>
      <c r="L33" s="2">
        <f t="shared" si="9"/>
        <v>2537.4794999999999</v>
      </c>
      <c r="M33" s="2">
        <f t="shared" si="9"/>
        <v>2537.4794999999999</v>
      </c>
      <c r="N33" s="8">
        <f>SUM(B33:M33)</f>
        <v>30449.754000000004</v>
      </c>
    </row>
  </sheetData>
  <phoneticPr fontId="3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EB4291-053E-418D-BC48-4BFC457A86B8}">
          <x14:formula1>
            <xm:f>SKU_CHARGES!$A$2:$A$13</xm:f>
          </x14:formula1>
          <xm:sqref>B4 C4:M4 B8:M8 B12:M12 B16:M16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B2EA6-CFDB-4E6A-8B4D-291E3DC5E84C}">
  <dimension ref="A1:F13"/>
  <sheetViews>
    <sheetView workbookViewId="0">
      <selection activeCell="D2" sqref="D2"/>
    </sheetView>
  </sheetViews>
  <sheetFormatPr defaultRowHeight="14.4" x14ac:dyDescent="0.3"/>
  <cols>
    <col min="1" max="1" width="7.44140625" bestFit="1" customWidth="1"/>
    <col min="2" max="2" width="21.77734375" bestFit="1" customWidth="1"/>
    <col min="3" max="3" width="18.44140625" bestFit="1" customWidth="1"/>
    <col min="4" max="4" width="20.33203125" bestFit="1" customWidth="1"/>
    <col min="5" max="5" width="17" bestFit="1" customWidth="1"/>
  </cols>
  <sheetData>
    <row r="1" spans="1:6" x14ac:dyDescent="0.3">
      <c r="A1" t="s">
        <v>32</v>
      </c>
      <c r="B1" t="s">
        <v>30</v>
      </c>
      <c r="C1" t="s">
        <v>12</v>
      </c>
      <c r="D1" t="s">
        <v>31</v>
      </c>
      <c r="E1" t="s">
        <v>13</v>
      </c>
      <c r="F1" t="s">
        <v>34</v>
      </c>
    </row>
    <row r="2" spans="1:6" x14ac:dyDescent="0.3">
      <c r="A2" t="s">
        <v>0</v>
      </c>
      <c r="B2" s="14">
        <v>2222.12</v>
      </c>
      <c r="C2" s="14">
        <v>560.64</v>
      </c>
      <c r="D2" s="4">
        <f>B2/730/4</f>
        <v>0.76100000000000001</v>
      </c>
      <c r="E2" s="4">
        <f>C2/730/4</f>
        <v>0.192</v>
      </c>
      <c r="F2">
        <v>4</v>
      </c>
    </row>
    <row r="3" spans="1:6" x14ac:dyDescent="0.3">
      <c r="A3" t="s">
        <v>1</v>
      </c>
      <c r="B3" s="2">
        <f>B2*2</f>
        <v>4444.24</v>
      </c>
      <c r="C3" s="2">
        <f>C2*2</f>
        <v>1121.28</v>
      </c>
      <c r="D3" s="4">
        <f t="shared" ref="D3:E13" si="0">B3/730/4</f>
        <v>1.522</v>
      </c>
      <c r="E3" s="4">
        <f t="shared" si="0"/>
        <v>0.38400000000000001</v>
      </c>
      <c r="F3">
        <v>8</v>
      </c>
    </row>
    <row r="4" spans="1:6" x14ac:dyDescent="0.3">
      <c r="A4" t="s">
        <v>2</v>
      </c>
      <c r="B4" s="2">
        <f t="shared" ref="B4:C5" si="1">B3*2</f>
        <v>8888.48</v>
      </c>
      <c r="C4" s="2">
        <f t="shared" si="1"/>
        <v>2242.56</v>
      </c>
      <c r="D4" s="4">
        <f t="shared" si="0"/>
        <v>3.044</v>
      </c>
      <c r="E4" s="4">
        <f t="shared" si="0"/>
        <v>0.76800000000000002</v>
      </c>
      <c r="F4">
        <v>16</v>
      </c>
    </row>
    <row r="5" spans="1:6" x14ac:dyDescent="0.3">
      <c r="A5" t="s">
        <v>3</v>
      </c>
      <c r="B5" s="2">
        <f t="shared" si="1"/>
        <v>17776.96</v>
      </c>
      <c r="C5" s="2">
        <f t="shared" si="1"/>
        <v>4485.12</v>
      </c>
      <c r="D5" s="4">
        <f t="shared" si="0"/>
        <v>6.0880000000000001</v>
      </c>
      <c r="E5" s="4">
        <f t="shared" si="0"/>
        <v>1.536</v>
      </c>
      <c r="F5">
        <v>32</v>
      </c>
    </row>
    <row r="6" spans="1:6" x14ac:dyDescent="0.3">
      <c r="A6" t="s">
        <v>4</v>
      </c>
      <c r="B6" s="14">
        <v>2665.96</v>
      </c>
      <c r="C6" s="14">
        <v>735.84</v>
      </c>
      <c r="D6" s="4">
        <f t="shared" si="0"/>
        <v>0.91300000000000003</v>
      </c>
      <c r="E6" s="4">
        <f t="shared" si="0"/>
        <v>0.252</v>
      </c>
      <c r="F6">
        <v>4</v>
      </c>
    </row>
    <row r="7" spans="1:6" x14ac:dyDescent="0.3">
      <c r="A7" t="s">
        <v>5</v>
      </c>
      <c r="B7" s="2">
        <f>B6*2</f>
        <v>5331.92</v>
      </c>
      <c r="C7" s="2">
        <f>C6*2</f>
        <v>1471.68</v>
      </c>
      <c r="D7" s="4">
        <f t="shared" si="0"/>
        <v>1.8260000000000001</v>
      </c>
      <c r="E7" s="4">
        <f t="shared" si="0"/>
        <v>0.504</v>
      </c>
      <c r="F7">
        <v>8</v>
      </c>
    </row>
    <row r="8" spans="1:6" x14ac:dyDescent="0.3">
      <c r="A8" t="s">
        <v>6</v>
      </c>
      <c r="B8" s="2">
        <f t="shared" ref="B8:C9" si="2">B7*2</f>
        <v>10663.84</v>
      </c>
      <c r="C8" s="2">
        <f t="shared" si="2"/>
        <v>2943.36</v>
      </c>
      <c r="D8" s="4">
        <f t="shared" si="0"/>
        <v>3.6520000000000001</v>
      </c>
      <c r="E8" s="4">
        <f t="shared" si="0"/>
        <v>1.008</v>
      </c>
      <c r="F8">
        <v>16</v>
      </c>
    </row>
    <row r="9" spans="1:6" x14ac:dyDescent="0.3">
      <c r="A9" t="s">
        <v>7</v>
      </c>
      <c r="B9" s="2">
        <f t="shared" si="2"/>
        <v>21327.68</v>
      </c>
      <c r="C9" s="2">
        <f t="shared" si="2"/>
        <v>5886.72</v>
      </c>
      <c r="D9" s="4">
        <f t="shared" si="0"/>
        <v>7.3040000000000003</v>
      </c>
      <c r="E9" s="4">
        <f t="shared" si="0"/>
        <v>2.016</v>
      </c>
      <c r="F9">
        <v>32</v>
      </c>
    </row>
    <row r="10" spans="1:6" x14ac:dyDescent="0.3">
      <c r="A10" t="s">
        <v>11</v>
      </c>
      <c r="B10" s="14">
        <v>2000.2</v>
      </c>
      <c r="C10" s="14">
        <v>493.48</v>
      </c>
      <c r="D10" s="4">
        <f t="shared" si="0"/>
        <v>0.68500000000000005</v>
      </c>
      <c r="E10" s="4">
        <f t="shared" si="0"/>
        <v>0.16900000000000001</v>
      </c>
      <c r="F10">
        <v>4</v>
      </c>
    </row>
    <row r="11" spans="1:6" x14ac:dyDescent="0.3">
      <c r="A11" t="s">
        <v>8</v>
      </c>
      <c r="B11" s="2">
        <f>B10*2</f>
        <v>4000.4</v>
      </c>
      <c r="C11" s="2">
        <f>C10*2</f>
        <v>986.96</v>
      </c>
      <c r="D11" s="4">
        <f t="shared" si="0"/>
        <v>1.37</v>
      </c>
      <c r="E11" s="4">
        <f t="shared" si="0"/>
        <v>0.33800000000000002</v>
      </c>
      <c r="F11">
        <v>8</v>
      </c>
    </row>
    <row r="12" spans="1:6" x14ac:dyDescent="0.3">
      <c r="A12" t="s">
        <v>9</v>
      </c>
      <c r="B12" s="2">
        <f t="shared" ref="B12:C13" si="3">B11*2</f>
        <v>8000.8</v>
      </c>
      <c r="C12" s="2">
        <f t="shared" si="3"/>
        <v>1973.92</v>
      </c>
      <c r="D12" s="4">
        <f t="shared" si="0"/>
        <v>2.74</v>
      </c>
      <c r="E12" s="4">
        <f t="shared" si="0"/>
        <v>0.67600000000000005</v>
      </c>
      <c r="F12">
        <v>16</v>
      </c>
    </row>
    <row r="13" spans="1:6" x14ac:dyDescent="0.3">
      <c r="A13" t="s">
        <v>10</v>
      </c>
      <c r="B13" s="2">
        <f t="shared" si="3"/>
        <v>16001.6</v>
      </c>
      <c r="C13" s="2">
        <f t="shared" si="3"/>
        <v>3947.84</v>
      </c>
      <c r="D13" s="4">
        <f t="shared" si="0"/>
        <v>5.48</v>
      </c>
      <c r="E13" s="4">
        <f t="shared" si="0"/>
        <v>1.3520000000000001</v>
      </c>
      <c r="F13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ESTIMATE</vt:lpstr>
      <vt:lpstr>SKU_CHARGES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aro 4 calculator</dc:title>
  <dc:creator>lyle.dodge@microsoft.com</dc:creator>
  <cp:lastModifiedBy>Lyle Dodge</cp:lastModifiedBy>
  <dcterms:created xsi:type="dcterms:W3CDTF">2020-05-07T22:12:44Z</dcterms:created>
  <dcterms:modified xsi:type="dcterms:W3CDTF">2020-05-27T02:38:48Z</dcterms:modified>
</cp:coreProperties>
</file>