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1A54A8F2-C0E7-438D-8AC6-C130DCA8F3CC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定投计算器" sheetId="2" r:id="rId1"/>
    <sheet name="本金翻倍时间" sheetId="1" r:id="rId2"/>
    <sheet name="项目可行性分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B21" i="3" l="1"/>
  <c r="C31" i="3" l="1"/>
  <c r="D31" i="3"/>
  <c r="E31" i="3"/>
  <c r="F31" i="3"/>
  <c r="G31" i="3"/>
  <c r="H31" i="3"/>
  <c r="I31" i="3"/>
  <c r="J31" i="3"/>
  <c r="K31" i="3"/>
  <c r="L31" i="3"/>
  <c r="M31" i="3"/>
  <c r="N31" i="3"/>
  <c r="B31" i="3"/>
  <c r="L13" i="3" l="1"/>
  <c r="M13" i="3"/>
  <c r="N13" i="3"/>
  <c r="A32" i="3"/>
  <c r="B32" i="3"/>
  <c r="C32" i="3" s="1"/>
  <c r="D32" i="3" s="1"/>
  <c r="E32" i="3" s="1"/>
  <c r="F32" i="3" s="1"/>
  <c r="G32" i="3" s="1"/>
  <c r="H32" i="3" s="1"/>
  <c r="I32" i="3" s="1"/>
  <c r="J32" i="3" s="1"/>
  <c r="K32" i="3" s="1"/>
  <c r="A31" i="3"/>
  <c r="L32" i="3" l="1"/>
  <c r="M32" i="3" s="1"/>
  <c r="E24" i="3"/>
  <c r="H13" i="3"/>
  <c r="I13" i="3"/>
  <c r="J13" i="3"/>
  <c r="K13" i="3"/>
  <c r="D13" i="3"/>
  <c r="B13" i="3"/>
  <c r="B14" i="3" s="1"/>
  <c r="A14" i="3"/>
  <c r="E13" i="3"/>
  <c r="F13" i="3"/>
  <c r="G13" i="3"/>
  <c r="A13" i="3"/>
  <c r="N32" i="3" l="1"/>
  <c r="O32" i="3"/>
  <c r="C23" i="3"/>
  <c r="I24" i="3"/>
  <c r="L24" i="3"/>
  <c r="G24" i="3"/>
  <c r="D24" i="3"/>
  <c r="J24" i="3"/>
  <c r="H24" i="3"/>
  <c r="C24" i="3"/>
  <c r="C21" i="3" s="1"/>
  <c r="N24" i="3"/>
  <c r="F24" i="3"/>
  <c r="K24" i="3"/>
  <c r="M24" i="3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C27" i="2"/>
  <c r="E27" i="2" s="1"/>
  <c r="F27" i="2" s="1"/>
  <c r="G27" i="2" s="1"/>
  <c r="H27" i="2" s="1"/>
  <c r="C26" i="2"/>
  <c r="E26" i="2" s="1"/>
  <c r="F26" i="2" s="1"/>
  <c r="G26" i="2" s="1"/>
  <c r="H26" i="2" s="1"/>
  <c r="C22" i="2"/>
  <c r="E22" i="2" s="1"/>
  <c r="F22" i="2" s="1"/>
  <c r="G22" i="2" s="1"/>
  <c r="C21" i="2"/>
  <c r="E21" i="2" s="1"/>
  <c r="F21" i="2" s="1"/>
  <c r="G21" i="2" s="1"/>
  <c r="F15" i="2"/>
  <c r="F14" i="2"/>
  <c r="F10" i="2"/>
  <c r="F9" i="2"/>
  <c r="C15" i="2"/>
  <c r="E15" i="2" s="1"/>
  <c r="C10" i="2"/>
  <c r="E10" i="2" s="1"/>
  <c r="C14" i="2"/>
  <c r="E14" i="2" s="1"/>
  <c r="C9" i="2"/>
  <c r="E9" i="2" s="1"/>
  <c r="D21" i="3" l="1"/>
  <c r="E21" i="3" s="1"/>
  <c r="F21" i="3" s="1"/>
  <c r="G21" i="3" s="1"/>
  <c r="H21" i="3" s="1"/>
  <c r="I21" i="3" s="1"/>
  <c r="J21" i="3" s="1"/>
  <c r="K21" i="3" s="1"/>
  <c r="L23" i="3" s="1"/>
  <c r="L22" i="3" s="1"/>
  <c r="C22" i="3"/>
  <c r="D23" i="3"/>
  <c r="D22" i="3" s="1"/>
  <c r="G9" i="2"/>
  <c r="H9" i="2" s="1"/>
  <c r="G14" i="2"/>
  <c r="H14" i="2" s="1"/>
  <c r="G10" i="2"/>
  <c r="H10" i="2" s="1"/>
  <c r="G15" i="2"/>
  <c r="H15" i="2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" i="1"/>
  <c r="K12" i="1"/>
  <c r="K13" i="1"/>
  <c r="K20" i="1"/>
  <c r="K21" i="1"/>
  <c r="K28" i="1"/>
  <c r="K29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J2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J30" i="1"/>
  <c r="K30" i="1" s="1"/>
  <c r="J31" i="1"/>
  <c r="K31" i="1" s="1"/>
  <c r="J32" i="1"/>
  <c r="K32" i="1" s="1"/>
  <c r="J33" i="1"/>
  <c r="K33" i="1" s="1"/>
  <c r="J34" i="1"/>
  <c r="K34" i="1" s="1"/>
  <c r="J5" i="1"/>
  <c r="K5" i="1" s="1"/>
  <c r="L21" i="3" l="1"/>
  <c r="M21" i="3" s="1"/>
  <c r="N21" i="3" s="1"/>
  <c r="E23" i="3"/>
  <c r="E22" i="3" s="1"/>
  <c r="G34" i="1"/>
  <c r="H34" i="1" s="1"/>
  <c r="N34" i="1" s="1"/>
  <c r="G33" i="1"/>
  <c r="H33" i="1" s="1"/>
  <c r="N33" i="1" s="1"/>
  <c r="G32" i="1"/>
  <c r="H32" i="1" s="1"/>
  <c r="N32" i="1" s="1"/>
  <c r="G31" i="1"/>
  <c r="H31" i="1" s="1"/>
  <c r="N31" i="1" s="1"/>
  <c r="G30" i="1"/>
  <c r="H30" i="1" s="1"/>
  <c r="N30" i="1" s="1"/>
  <c r="G29" i="1"/>
  <c r="H29" i="1" s="1"/>
  <c r="N29" i="1" s="1"/>
  <c r="G28" i="1"/>
  <c r="H28" i="1" s="1"/>
  <c r="N28" i="1" s="1"/>
  <c r="G27" i="1"/>
  <c r="H27" i="1" s="1"/>
  <c r="N27" i="1" s="1"/>
  <c r="G26" i="1"/>
  <c r="H26" i="1" s="1"/>
  <c r="N26" i="1" s="1"/>
  <c r="G25" i="1"/>
  <c r="H25" i="1" s="1"/>
  <c r="N25" i="1" s="1"/>
  <c r="G24" i="1"/>
  <c r="H24" i="1" s="1"/>
  <c r="N24" i="1" s="1"/>
  <c r="G23" i="1"/>
  <c r="H23" i="1" s="1"/>
  <c r="N23" i="1" s="1"/>
  <c r="G22" i="1"/>
  <c r="H22" i="1" s="1"/>
  <c r="N22" i="1" s="1"/>
  <c r="G21" i="1"/>
  <c r="H21" i="1" s="1"/>
  <c r="N21" i="1" s="1"/>
  <c r="G20" i="1"/>
  <c r="H20" i="1" s="1"/>
  <c r="N20" i="1" s="1"/>
  <c r="G19" i="1"/>
  <c r="H19" i="1" s="1"/>
  <c r="N19" i="1" s="1"/>
  <c r="G18" i="1"/>
  <c r="H18" i="1" s="1"/>
  <c r="N18" i="1" s="1"/>
  <c r="G17" i="1"/>
  <c r="H17" i="1" s="1"/>
  <c r="N17" i="1" s="1"/>
  <c r="G16" i="1"/>
  <c r="H16" i="1" s="1"/>
  <c r="N16" i="1" s="1"/>
  <c r="G15" i="1"/>
  <c r="H15" i="1" s="1"/>
  <c r="N15" i="1" s="1"/>
  <c r="G14" i="1"/>
  <c r="H14" i="1" s="1"/>
  <c r="N14" i="1" s="1"/>
  <c r="G13" i="1"/>
  <c r="H13" i="1" s="1"/>
  <c r="N13" i="1" s="1"/>
  <c r="G12" i="1"/>
  <c r="H12" i="1" s="1"/>
  <c r="N12" i="1" s="1"/>
  <c r="G11" i="1"/>
  <c r="H11" i="1" s="1"/>
  <c r="N11" i="1" s="1"/>
  <c r="G10" i="1"/>
  <c r="H10" i="1" s="1"/>
  <c r="N10" i="1" s="1"/>
  <c r="G9" i="1"/>
  <c r="H9" i="1" s="1"/>
  <c r="N9" i="1" s="1"/>
  <c r="G8" i="1"/>
  <c r="H8" i="1" s="1"/>
  <c r="N8" i="1" s="1"/>
  <c r="G7" i="1"/>
  <c r="H7" i="1" s="1"/>
  <c r="N7" i="1" s="1"/>
  <c r="G6" i="1"/>
  <c r="H6" i="1" s="1"/>
  <c r="N6" i="1" s="1"/>
  <c r="G5" i="1"/>
  <c r="H5" i="1" s="1"/>
  <c r="N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5" i="1"/>
  <c r="C5" i="1" s="1"/>
  <c r="D5" i="1" s="1"/>
  <c r="N23" i="3" l="1"/>
  <c r="N22" i="3" s="1"/>
  <c r="M23" i="3"/>
  <c r="M22" i="3" s="1"/>
  <c r="F23" i="3"/>
  <c r="F22" i="3" s="1"/>
  <c r="G23" i="3" l="1"/>
  <c r="G22" i="3" s="1"/>
  <c r="H23" i="3" l="1"/>
  <c r="H22" i="3" s="1"/>
  <c r="I23" i="3" l="1"/>
  <c r="I22" i="3" s="1"/>
  <c r="J23" i="3" l="1"/>
  <c r="J22" i="3" s="1"/>
  <c r="K23" i="3" l="1"/>
  <c r="K22" i="3" s="1"/>
</calcChain>
</file>

<file path=xl/sharedStrings.xml><?xml version="1.0" encoding="utf-8"?>
<sst xmlns="http://schemas.openxmlformats.org/spreadsheetml/2006/main" count="80" uniqueCount="46">
  <si>
    <t>一次性投入</t>
    <phoneticPr fontId="1" type="noConversion"/>
  </si>
  <si>
    <t>年化收益率/%</t>
    <phoneticPr fontId="1" type="noConversion"/>
  </si>
  <si>
    <t>快速计算值</t>
    <phoneticPr fontId="1" type="noConversion"/>
  </si>
  <si>
    <t>翻倍周期/年</t>
    <phoneticPr fontId="1" type="noConversion"/>
  </si>
  <si>
    <t>月定投</t>
    <phoneticPr fontId="1" type="noConversion"/>
  </si>
  <si>
    <t>年化底数</t>
    <phoneticPr fontId="1" type="noConversion"/>
  </si>
  <si>
    <t>月化底数</t>
    <phoneticPr fontId="1" type="noConversion"/>
  </si>
  <si>
    <t>翻倍周期/月</t>
    <phoneticPr fontId="1" type="noConversion"/>
  </si>
  <si>
    <t>余额</t>
    <phoneticPr fontId="1" type="noConversion"/>
  </si>
  <si>
    <t>期望余额</t>
    <phoneticPr fontId="1" type="noConversion"/>
  </si>
  <si>
    <t>1.可使用《快速计算值》近似计算本金翻倍时间。本金翻倍时间(年)=快速计算值/年化收益率(%)</t>
    <phoneticPr fontId="1" type="noConversion"/>
  </si>
  <si>
    <t>持有时间/年</t>
    <phoneticPr fontId="1" type="noConversion"/>
  </si>
  <si>
    <t>收益率/%</t>
    <phoneticPr fontId="1" type="noConversion"/>
  </si>
  <si>
    <t>定投时间/年</t>
    <phoneticPr fontId="1" type="noConversion"/>
  </si>
  <si>
    <t>本金</t>
    <phoneticPr fontId="1" type="noConversion"/>
  </si>
  <si>
    <t>月定投金额</t>
    <phoneticPr fontId="1" type="noConversion"/>
  </si>
  <si>
    <t>收益</t>
    <phoneticPr fontId="1" type="noConversion"/>
  </si>
  <si>
    <t>1.《本金》指定投累计投入的本金值。</t>
    <phoneticPr fontId="1" type="noConversion"/>
  </si>
  <si>
    <t>2.《收益》指定投期间投入的本金所产生的总收益。</t>
    <phoneticPr fontId="1" type="noConversion"/>
  </si>
  <si>
    <t>3.《收益率》指定投期间单位本金产生的收益，其中越早入市的本金贡献的收益率越大。</t>
    <phoneticPr fontId="1" type="noConversion"/>
  </si>
  <si>
    <t>定投目标</t>
    <phoneticPr fontId="1" type="noConversion"/>
  </si>
  <si>
    <t>所需本金</t>
    <phoneticPr fontId="1" type="noConversion"/>
  </si>
  <si>
    <t>解锁密码：LYF@houyi</t>
    <phoneticPr fontId="1" type="noConversion"/>
  </si>
  <si>
    <t>已知本金求收益</t>
    <phoneticPr fontId="1" type="noConversion"/>
  </si>
  <si>
    <t>预设目标求本金</t>
    <phoneticPr fontId="1" type="noConversion"/>
  </si>
  <si>
    <t>时间</t>
    <phoneticPr fontId="1" type="noConversion"/>
  </si>
  <si>
    <t>净现金流量</t>
    <phoneticPr fontId="1" type="noConversion"/>
  </si>
  <si>
    <t>折现率</t>
    <phoneticPr fontId="1" type="noConversion"/>
  </si>
  <si>
    <t>1.《折现率》指定折现率/预期收益。</t>
    <phoneticPr fontId="1" type="noConversion"/>
  </si>
  <si>
    <t>已知折现率求财务净现值</t>
    <phoneticPr fontId="1" type="noConversion"/>
  </si>
  <si>
    <t>2.《累计现值》 &lt; 0 说明截至该年，尚未到达预期收益。</t>
    <phoneticPr fontId="1" type="noConversion"/>
  </si>
  <si>
    <t>3.《累计现值》 &gt; 0 说明截至该年，已到达预期收益；该年后，若能继续获得正向现金流，则收益将高于给定的《折现率》。</t>
    <phoneticPr fontId="1" type="noConversion"/>
  </si>
  <si>
    <t>4.当财务净现值等于 0 时的折现率为内部收益率。内部收益率体现了投资该项目可以获得的预期收益。</t>
    <phoneticPr fontId="1" type="noConversion"/>
  </si>
  <si>
    <t>利率</t>
    <phoneticPr fontId="1" type="noConversion"/>
  </si>
  <si>
    <t>回收周期</t>
    <phoneticPr fontId="1" type="noConversion"/>
  </si>
  <si>
    <t>待回收资金</t>
    <phoneticPr fontId="1" type="noConversion"/>
  </si>
  <si>
    <t>每期回收资金</t>
    <phoneticPr fontId="1" type="noConversion"/>
  </si>
  <si>
    <t>每期回收本金</t>
    <phoneticPr fontId="1" type="noConversion"/>
  </si>
  <si>
    <t>每期回收利息</t>
    <phoneticPr fontId="1" type="noConversion"/>
  </si>
  <si>
    <t>等额序列资金回收</t>
    <phoneticPr fontId="1" type="noConversion"/>
  </si>
  <si>
    <t>回收周期数</t>
    <phoneticPr fontId="1" type="noConversion"/>
  </si>
  <si>
    <t>求内部收益率</t>
    <phoneticPr fontId="1" type="noConversion"/>
  </si>
  <si>
    <t>内部收益率</t>
    <phoneticPr fontId="1" type="noConversion"/>
  </si>
  <si>
    <t>6.使用数据-预测-模拟分析-单变量求解，可以求得内部收益率。目标单元格：029，目标值：0，可变单元格：B25。</t>
    <phoneticPr fontId="1" type="noConversion"/>
  </si>
  <si>
    <t>初始待回收资金</t>
    <phoneticPr fontId="1" type="noConversion"/>
  </si>
  <si>
    <t>5.指定《利率》和《回收周期数》以及《初始待回收资金》，可以计算出每期资金回收量。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</si>
</sst>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#,##0.00_);[Red]\(#,##0.00\)"/>
    <numFmt numFmtId="179" formatCode="#,##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Fill="1"/>
    <xf numFmtId="176" fontId="0" fillId="0" borderId="0" xfId="0" applyNumberFormat="1"/>
    <xf numFmtId="176" fontId="0" fillId="0" borderId="0" xfId="0" applyNumberFormat="1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8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left" vertical="center"/>
    </xf>
    <xf numFmtId="178" fontId="0" fillId="0" borderId="0" xfId="0" applyNumberFormat="1" applyFill="1" applyBorder="1" applyAlignment="1">
      <alignment horizontal="left" vertical="center"/>
    </xf>
    <xf numFmtId="178" fontId="2" fillId="2" borderId="4" xfId="0" applyNumberFormat="1" applyFont="1" applyFill="1" applyBorder="1" applyAlignment="1">
      <alignment horizontal="left" vertical="center"/>
    </xf>
    <xf numFmtId="10" fontId="0" fillId="0" borderId="5" xfId="0" applyNumberFormat="1" applyBorder="1" applyAlignment="1">
      <alignment horizontal="left" vertical="center"/>
    </xf>
    <xf numFmtId="178" fontId="2" fillId="3" borderId="4" xfId="0" applyNumberFormat="1" applyFont="1" applyFill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left" vertical="center"/>
    </xf>
    <xf numFmtId="178" fontId="0" fillId="0" borderId="6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8" fontId="2" fillId="4" borderId="2" xfId="0" applyNumberFormat="1" applyFont="1" applyFill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8" fontId="2" fillId="4" borderId="3" xfId="0" applyNumberFormat="1" applyFont="1" applyFill="1" applyBorder="1" applyAlignment="1">
      <alignment horizontal="center" vertical="center"/>
    </xf>
    <xf numFmtId="178" fontId="2" fillId="4" borderId="9" xfId="0" applyNumberFormat="1" applyFont="1" applyFill="1" applyBorder="1" applyAlignment="1">
      <alignment horizontal="center" vertical="center"/>
    </xf>
    <xf numFmtId="178" fontId="2" fillId="4" borderId="10" xfId="0" applyNumberFormat="1" applyFont="1" applyFill="1" applyBorder="1" applyAlignment="1">
      <alignment horizontal="center" vertical="center"/>
    </xf>
    <xf numFmtId="178" fontId="2" fillId="4" borderId="11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AA7D-2CEF-4BE3-920E-568743ADE4BA}">
  <dimension ref="A1:O42"/>
  <sheetViews>
    <sheetView workbookViewId="0">
      <selection activeCell="F26" sqref="F26"/>
    </sheetView>
  </sheetViews>
  <sheetFormatPr defaultRowHeight="14.25" x14ac:dyDescent="0.2"/>
  <cols>
    <col min="1" max="1" width="13.125" style="22" customWidth="1"/>
    <col min="2" max="2" width="12.5" style="4" customWidth="1"/>
    <col min="3" max="3" width="12.5" style="5" customWidth="1"/>
    <col min="4" max="4" width="12.5" style="9" customWidth="1"/>
    <col min="5" max="5" width="12.5" style="22" customWidth="1"/>
    <col min="6" max="6" width="12.5" style="24" customWidth="1"/>
    <col min="7" max="7" width="12.5" style="5" customWidth="1"/>
    <col min="8" max="8" width="12.5" style="10" customWidth="1"/>
    <col min="9" max="9" width="11.375" style="4" customWidth="1"/>
    <col min="10" max="10" width="12.5" style="4" customWidth="1"/>
    <col min="11" max="11" width="9" style="5" customWidth="1"/>
    <col min="12" max="13" width="9" style="4" customWidth="1"/>
    <col min="14" max="15" width="9" style="5" customWidth="1"/>
    <col min="16" max="18" width="9" style="4" customWidth="1"/>
    <col min="19" max="16384" width="9" style="4"/>
  </cols>
  <sheetData>
    <row r="1" spans="1:15" s="11" customFormat="1" ht="18" customHeight="1" x14ac:dyDescent="0.2">
      <c r="A1" s="21" t="s">
        <v>17</v>
      </c>
      <c r="C1" s="12"/>
      <c r="D1" s="13"/>
      <c r="E1" s="21"/>
      <c r="F1" s="23"/>
      <c r="G1" s="12"/>
      <c r="H1" s="14"/>
      <c r="K1" s="12"/>
      <c r="N1" s="12"/>
      <c r="O1" s="12"/>
    </row>
    <row r="2" spans="1:15" s="11" customFormat="1" ht="18" customHeight="1" x14ac:dyDescent="0.2">
      <c r="A2" s="21" t="s">
        <v>18</v>
      </c>
      <c r="C2" s="12"/>
      <c r="D2" s="13"/>
      <c r="E2" s="21"/>
      <c r="F2" s="23"/>
      <c r="G2" s="12"/>
      <c r="H2" s="14"/>
      <c r="K2" s="12"/>
      <c r="N2" s="12"/>
      <c r="O2" s="12"/>
    </row>
    <row r="3" spans="1:15" s="11" customFormat="1" ht="18" customHeight="1" x14ac:dyDescent="0.2">
      <c r="A3" s="21" t="s">
        <v>19</v>
      </c>
      <c r="C3" s="12"/>
      <c r="D3" s="13"/>
      <c r="E3" s="21"/>
      <c r="F3" s="23"/>
      <c r="G3" s="12"/>
      <c r="H3" s="14"/>
      <c r="K3" s="12"/>
      <c r="N3" s="12"/>
      <c r="O3" s="12"/>
    </row>
    <row r="4" spans="1:15" s="11" customFormat="1" ht="18" customHeight="1" x14ac:dyDescent="0.2">
      <c r="A4" s="21" t="s">
        <v>22</v>
      </c>
      <c r="C4" s="12"/>
      <c r="D4" s="13"/>
      <c r="E4" s="21"/>
      <c r="F4" s="23"/>
      <c r="G4" s="12"/>
      <c r="H4" s="14"/>
      <c r="K4" s="12"/>
      <c r="N4" s="12"/>
      <c r="O4" s="12"/>
    </row>
    <row r="5" spans="1:15" s="11" customFormat="1" ht="18" customHeight="1" x14ac:dyDescent="0.2">
      <c r="A5" s="21"/>
      <c r="C5" s="12"/>
      <c r="D5" s="13"/>
      <c r="E5" s="21"/>
      <c r="F5" s="23"/>
      <c r="G5" s="12"/>
      <c r="H5" s="14"/>
      <c r="K5" s="12"/>
      <c r="N5" s="12"/>
      <c r="O5" s="12"/>
    </row>
    <row r="6" spans="1:15" ht="18" customHeight="1" x14ac:dyDescent="0.2">
      <c r="A6" s="83" t="s">
        <v>23</v>
      </c>
      <c r="B6" s="84"/>
      <c r="C6" s="84"/>
      <c r="D6" s="84"/>
      <c r="E6" s="84"/>
      <c r="F6" s="84"/>
      <c r="G6" s="84"/>
      <c r="H6" s="85"/>
    </row>
    <row r="7" spans="1:15" s="11" customFormat="1" ht="18" customHeight="1" x14ac:dyDescent="0.2">
      <c r="A7" s="44" t="s">
        <v>0</v>
      </c>
      <c r="B7" s="25"/>
      <c r="C7" s="26"/>
      <c r="D7" s="27"/>
      <c r="E7" s="28"/>
      <c r="F7" s="29"/>
      <c r="G7" s="30"/>
      <c r="H7" s="45"/>
      <c r="K7" s="12"/>
      <c r="N7" s="12"/>
      <c r="O7" s="12"/>
    </row>
    <row r="8" spans="1:15" ht="18" customHeight="1" x14ac:dyDescent="0.2">
      <c r="A8" s="46" t="s">
        <v>14</v>
      </c>
      <c r="B8" s="31" t="s">
        <v>1</v>
      </c>
      <c r="C8" s="32" t="s">
        <v>5</v>
      </c>
      <c r="D8" s="33" t="s">
        <v>11</v>
      </c>
      <c r="E8" s="34" t="s">
        <v>8</v>
      </c>
      <c r="F8" s="35" t="s">
        <v>14</v>
      </c>
      <c r="G8" s="32" t="s">
        <v>16</v>
      </c>
      <c r="H8" s="47" t="s">
        <v>12</v>
      </c>
    </row>
    <row r="9" spans="1:15" ht="18" customHeight="1" x14ac:dyDescent="0.2">
      <c r="A9" s="48">
        <v>100</v>
      </c>
      <c r="B9" s="36">
        <v>5</v>
      </c>
      <c r="C9" s="37">
        <f t="shared" ref="C9:C10" si="0">B9/100+1</f>
        <v>1.05</v>
      </c>
      <c r="D9" s="38">
        <v>10</v>
      </c>
      <c r="E9" s="39">
        <f>A9*C9^D9</f>
        <v>162.88946267774415</v>
      </c>
      <c r="F9" s="40">
        <f>A9</f>
        <v>100</v>
      </c>
      <c r="G9" s="41">
        <f>E9-F9</f>
        <v>62.889462677744149</v>
      </c>
      <c r="H9" s="49">
        <f>G9/F9</f>
        <v>0.62889462677744146</v>
      </c>
    </row>
    <row r="10" spans="1:15" ht="18" customHeight="1" x14ac:dyDescent="0.2">
      <c r="A10" s="48">
        <v>100</v>
      </c>
      <c r="B10" s="36">
        <v>10</v>
      </c>
      <c r="C10" s="37">
        <f t="shared" si="0"/>
        <v>1.1000000000000001</v>
      </c>
      <c r="D10" s="38">
        <v>10</v>
      </c>
      <c r="E10" s="39">
        <f>A10*C10^D10</f>
        <v>259.37424601000021</v>
      </c>
      <c r="F10" s="40">
        <f>A10</f>
        <v>100</v>
      </c>
      <c r="G10" s="41">
        <f>E10-F10</f>
        <v>159.37424601000021</v>
      </c>
      <c r="H10" s="49">
        <f>G10/F10</f>
        <v>1.5937424601000021</v>
      </c>
    </row>
    <row r="11" spans="1:15" ht="18" customHeight="1" x14ac:dyDescent="0.2">
      <c r="A11" s="48"/>
      <c r="B11" s="36"/>
      <c r="C11" s="41"/>
      <c r="D11" s="38"/>
      <c r="E11" s="39"/>
      <c r="F11" s="40"/>
      <c r="G11" s="41"/>
      <c r="H11" s="49"/>
    </row>
    <row r="12" spans="1:15" s="11" customFormat="1" ht="18" customHeight="1" x14ac:dyDescent="0.2">
      <c r="A12" s="44" t="s">
        <v>4</v>
      </c>
      <c r="B12" s="25"/>
      <c r="C12" s="26"/>
      <c r="D12" s="42"/>
      <c r="E12" s="43"/>
      <c r="F12" s="29"/>
      <c r="G12" s="30"/>
      <c r="H12" s="50"/>
      <c r="I12" s="12"/>
      <c r="K12" s="12"/>
      <c r="N12" s="12"/>
      <c r="O12" s="12"/>
    </row>
    <row r="13" spans="1:15" ht="18" customHeight="1" x14ac:dyDescent="0.2">
      <c r="A13" s="46" t="s">
        <v>15</v>
      </c>
      <c r="B13" s="31" t="s">
        <v>1</v>
      </c>
      <c r="C13" s="32" t="s">
        <v>5</v>
      </c>
      <c r="D13" s="33" t="s">
        <v>13</v>
      </c>
      <c r="E13" s="34" t="s">
        <v>8</v>
      </c>
      <c r="F13" s="35" t="s">
        <v>14</v>
      </c>
      <c r="G13" s="32" t="s">
        <v>16</v>
      </c>
      <c r="H13" s="47" t="s">
        <v>12</v>
      </c>
      <c r="J13" s="10"/>
    </row>
    <row r="14" spans="1:15" ht="18" customHeight="1" x14ac:dyDescent="0.2">
      <c r="A14" s="48">
        <v>100</v>
      </c>
      <c r="B14" s="36">
        <v>5</v>
      </c>
      <c r="C14" s="37">
        <f t="shared" ref="C14:C15" si="1">B14/100+1</f>
        <v>1.05</v>
      </c>
      <c r="D14" s="38">
        <v>10</v>
      </c>
      <c r="E14" s="39">
        <f>A14*(EXP(LN(C14)/12)^(12*D14+1)-EXP(LN(C14)/12))/(EXP(LN(C14)/12)-1)</f>
        <v>15499.205592824594</v>
      </c>
      <c r="F14" s="40">
        <f>A14*D14*12</f>
        <v>12000</v>
      </c>
      <c r="G14" s="41">
        <f>E14-F14</f>
        <v>3499.2055928245936</v>
      </c>
      <c r="H14" s="49">
        <f>G14/F14</f>
        <v>0.29160046606871615</v>
      </c>
      <c r="J14" s="10"/>
    </row>
    <row r="15" spans="1:15" ht="18" customHeight="1" x14ac:dyDescent="0.2">
      <c r="A15" s="51">
        <v>100</v>
      </c>
      <c r="B15" s="52">
        <v>10</v>
      </c>
      <c r="C15" s="53">
        <f t="shared" si="1"/>
        <v>1.1000000000000001</v>
      </c>
      <c r="D15" s="54">
        <v>10</v>
      </c>
      <c r="E15" s="55">
        <f>A15*(EXP(LN(C15)/12)^(12*D15+1)-EXP(LN(C15)/12))/(EXP(LN(C15)/12)-1)</f>
        <v>20145.759917413412</v>
      </c>
      <c r="F15" s="56">
        <f>A15*D15*12</f>
        <v>12000</v>
      </c>
      <c r="G15" s="57">
        <f>E15-F15</f>
        <v>8145.759917413412</v>
      </c>
      <c r="H15" s="58">
        <f>G15/F15</f>
        <v>0.67881332645111769</v>
      </c>
    </row>
    <row r="16" spans="1:15" ht="18" customHeight="1" x14ac:dyDescent="0.2">
      <c r="A16" s="39"/>
      <c r="B16" s="36"/>
      <c r="C16" s="37"/>
      <c r="D16" s="38"/>
      <c r="E16" s="39"/>
      <c r="F16" s="40"/>
      <c r="G16" s="41"/>
      <c r="H16" s="60"/>
    </row>
    <row r="17" spans="1:8" ht="18" customHeight="1" x14ac:dyDescent="0.2">
      <c r="B17" s="6"/>
    </row>
    <row r="18" spans="1:8" ht="18" customHeight="1" x14ac:dyDescent="0.2">
      <c r="A18" s="86" t="s">
        <v>24</v>
      </c>
      <c r="B18" s="87"/>
      <c r="C18" s="87"/>
      <c r="D18" s="87"/>
      <c r="E18" s="87"/>
      <c r="F18" s="87"/>
      <c r="G18" s="87"/>
      <c r="H18" s="88"/>
    </row>
    <row r="19" spans="1:8" ht="18" customHeight="1" x14ac:dyDescent="0.2">
      <c r="A19" s="44" t="s">
        <v>0</v>
      </c>
      <c r="B19" s="25"/>
      <c r="C19" s="26"/>
      <c r="D19" s="27"/>
      <c r="E19" s="28"/>
      <c r="F19" s="29"/>
      <c r="G19" s="30"/>
      <c r="H19" s="45"/>
    </row>
    <row r="20" spans="1:8" ht="18" customHeight="1" x14ac:dyDescent="0.2">
      <c r="A20" s="46" t="s">
        <v>9</v>
      </c>
      <c r="B20" s="31" t="s">
        <v>1</v>
      </c>
      <c r="C20" s="32" t="s">
        <v>5</v>
      </c>
      <c r="D20" s="33" t="s">
        <v>11</v>
      </c>
      <c r="E20" s="34" t="s">
        <v>21</v>
      </c>
      <c r="F20" s="35" t="s">
        <v>16</v>
      </c>
      <c r="G20" s="59" t="s">
        <v>12</v>
      </c>
      <c r="H20" s="49"/>
    </row>
    <row r="21" spans="1:8" ht="18" customHeight="1" x14ac:dyDescent="0.2">
      <c r="A21" s="48">
        <v>40000</v>
      </c>
      <c r="B21" s="36">
        <v>15</v>
      </c>
      <c r="C21" s="37">
        <f t="shared" ref="C21:C22" si="2">B21/100+1</f>
        <v>1.1499999999999999</v>
      </c>
      <c r="D21" s="38">
        <v>5</v>
      </c>
      <c r="E21" s="39">
        <f>A21/(C21^D21)</f>
        <v>19887.069411931596</v>
      </c>
      <c r="F21" s="40">
        <f>A21-E21</f>
        <v>20112.930588068404</v>
      </c>
      <c r="G21" s="60">
        <f>F21/E21</f>
        <v>1.0113571874999994</v>
      </c>
      <c r="H21" s="49"/>
    </row>
    <row r="22" spans="1:8" ht="18" customHeight="1" x14ac:dyDescent="0.2">
      <c r="A22" s="48">
        <v>400000</v>
      </c>
      <c r="B22" s="36">
        <v>15</v>
      </c>
      <c r="C22" s="37">
        <f t="shared" si="2"/>
        <v>1.1499999999999999</v>
      </c>
      <c r="D22" s="38">
        <v>10</v>
      </c>
      <c r="E22" s="39">
        <f>A22/(C22^D22)</f>
        <v>98873.882448746343</v>
      </c>
      <c r="F22" s="40">
        <f>A22-E22</f>
        <v>301126.11755125364</v>
      </c>
      <c r="G22" s="60">
        <f>F22/E22</f>
        <v>3.0455577357079067</v>
      </c>
      <c r="H22" s="49"/>
    </row>
    <row r="23" spans="1:8" ht="18" customHeight="1" x14ac:dyDescent="0.2">
      <c r="A23" s="48"/>
      <c r="B23" s="36"/>
      <c r="C23" s="41"/>
      <c r="D23" s="38"/>
      <c r="E23" s="39"/>
      <c r="F23" s="40"/>
      <c r="G23" s="60"/>
      <c r="H23" s="49"/>
    </row>
    <row r="24" spans="1:8" ht="18" customHeight="1" x14ac:dyDescent="0.2">
      <c r="A24" s="44" t="s">
        <v>4</v>
      </c>
      <c r="B24" s="25"/>
      <c r="C24" s="26"/>
      <c r="D24" s="42"/>
      <c r="E24" s="28"/>
      <c r="F24" s="29"/>
      <c r="G24" s="30"/>
      <c r="H24" s="49"/>
    </row>
    <row r="25" spans="1:8" ht="18" customHeight="1" x14ac:dyDescent="0.2">
      <c r="A25" s="46" t="s">
        <v>20</v>
      </c>
      <c r="B25" s="31" t="s">
        <v>1</v>
      </c>
      <c r="C25" s="32" t="s">
        <v>5</v>
      </c>
      <c r="D25" s="33" t="s">
        <v>13</v>
      </c>
      <c r="E25" s="61" t="s">
        <v>15</v>
      </c>
      <c r="F25" s="35" t="s">
        <v>14</v>
      </c>
      <c r="G25" s="35" t="s">
        <v>16</v>
      </c>
      <c r="H25" s="47" t="s">
        <v>12</v>
      </c>
    </row>
    <row r="26" spans="1:8" ht="18" customHeight="1" x14ac:dyDescent="0.2">
      <c r="A26" s="48">
        <v>50000</v>
      </c>
      <c r="B26" s="36">
        <v>15</v>
      </c>
      <c r="C26" s="37">
        <f t="shared" ref="C26:C27" si="3">B26/100+1</f>
        <v>1.1499999999999999</v>
      </c>
      <c r="D26" s="38">
        <v>4</v>
      </c>
      <c r="E26" s="39">
        <f>A26/((EXP(LN(C26)/12)^(12*D26+1)-EXP(LN(C26)/12))/(EXP(LN(C26)/12)-1))</f>
        <v>772.97531039499131</v>
      </c>
      <c r="F26" s="40">
        <f>E26*12*D26</f>
        <v>37102.814898959579</v>
      </c>
      <c r="G26" s="40">
        <f>A26-F26</f>
        <v>12897.185101040421</v>
      </c>
      <c r="H26" s="49">
        <f>G26/F26</f>
        <v>0.34760664753234338</v>
      </c>
    </row>
    <row r="27" spans="1:8" ht="18" customHeight="1" x14ac:dyDescent="0.2">
      <c r="A27" s="51">
        <v>400000</v>
      </c>
      <c r="B27" s="52">
        <v>15</v>
      </c>
      <c r="C27" s="53">
        <f t="shared" si="3"/>
        <v>1.1499999999999999</v>
      </c>
      <c r="D27" s="54">
        <v>10</v>
      </c>
      <c r="E27" s="55">
        <f t="shared" ref="E27" si="4">A27/((EXP(LN(C27)/12)^(12*D27+1)-EXP(LN(C27)/12))/(EXP(LN(C27)/12)-1))</f>
        <v>1520.8073891843953</v>
      </c>
      <c r="F27" s="56">
        <f t="shared" ref="F27" si="5">E27*12*D27</f>
        <v>182496.88670212746</v>
      </c>
      <c r="G27" s="56">
        <f t="shared" ref="G27" si="6">A27-F27</f>
        <v>217503.11329787254</v>
      </c>
      <c r="H27" s="58">
        <f t="shared" ref="H27" si="7">G27/F27</f>
        <v>1.1918182125094685</v>
      </c>
    </row>
    <row r="28" spans="1:8" x14ac:dyDescent="0.2">
      <c r="B28" s="6"/>
      <c r="G28" s="24"/>
    </row>
    <row r="29" spans="1:8" x14ac:dyDescent="0.2">
      <c r="B29" s="6"/>
    </row>
    <row r="30" spans="1:8" x14ac:dyDescent="0.2">
      <c r="B30" s="6"/>
    </row>
    <row r="31" spans="1:8" x14ac:dyDescent="0.2">
      <c r="B31" s="6"/>
    </row>
    <row r="32" spans="1:8" x14ac:dyDescent="0.2">
      <c r="B32" s="6"/>
    </row>
    <row r="33" spans="2:2" x14ac:dyDescent="0.2">
      <c r="B33" s="6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</sheetData>
  <sheetProtection algorithmName="SHA-512" hashValue="7mJ5IkgfLghD5feASPxHqn7Cwl2lSl3B6dNdBYs52rBqZ3P/+zp+lhIjknrSFM3zw57vtMNtsYNO5/YHy8yH9g==" saltValue="88DfitiUqJ17M4Zmj+Hz6w==" spinCount="100000" sheet="1" objects="1" scenarios="1"/>
  <protectedRanges>
    <protectedRange sqref="A1:B1048576 D1:D1048576" name="ABD"/>
  </protectedRanges>
  <mergeCells count="2">
    <mergeCell ref="A6:H6"/>
    <mergeCell ref="A18:H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workbookViewId="0">
      <selection activeCell="H34" sqref="H34"/>
    </sheetView>
  </sheetViews>
  <sheetFormatPr defaultRowHeight="14.25" x14ac:dyDescent="0.2"/>
  <cols>
    <col min="1" max="1" width="12.5" customWidth="1"/>
    <col min="2" max="4" width="12.5" style="2" customWidth="1"/>
    <col min="5" max="6" width="12.5" customWidth="1"/>
    <col min="7" max="7" width="12.5" style="2" customWidth="1"/>
    <col min="8" max="9" width="12.5" customWidth="1"/>
    <col min="10" max="12" width="12.5" style="2" customWidth="1"/>
    <col min="13" max="15" width="12.5" customWidth="1"/>
  </cols>
  <sheetData>
    <row r="1" spans="1:15" ht="18" customHeight="1" x14ac:dyDescent="0.2">
      <c r="A1" s="8" t="s">
        <v>10</v>
      </c>
    </row>
    <row r="2" spans="1:15" ht="18" customHeight="1" x14ac:dyDescent="0.2"/>
    <row r="3" spans="1:15" ht="18" customHeight="1" x14ac:dyDescent="0.2">
      <c r="A3" s="17" t="s">
        <v>0</v>
      </c>
      <c r="B3" s="18"/>
      <c r="C3" s="19"/>
      <c r="D3" s="19"/>
      <c r="E3" s="20"/>
      <c r="F3" s="17" t="s">
        <v>4</v>
      </c>
      <c r="G3" s="3"/>
      <c r="H3" s="1"/>
    </row>
    <row r="4" spans="1:15" ht="18" customHeight="1" x14ac:dyDescent="0.2">
      <c r="A4" s="16" t="s">
        <v>1</v>
      </c>
      <c r="B4" s="15" t="s">
        <v>5</v>
      </c>
      <c r="C4" s="15" t="s">
        <v>3</v>
      </c>
      <c r="D4" s="15" t="s">
        <v>2</v>
      </c>
      <c r="E4" s="16"/>
      <c r="F4" s="16" t="s">
        <v>1</v>
      </c>
      <c r="G4" s="15" t="s">
        <v>5</v>
      </c>
      <c r="H4" s="16" t="s">
        <v>6</v>
      </c>
      <c r="I4" s="16" t="s">
        <v>7</v>
      </c>
      <c r="J4" s="15" t="s">
        <v>3</v>
      </c>
      <c r="K4" s="15" t="s">
        <v>2</v>
      </c>
      <c r="L4" s="15"/>
      <c r="M4" s="4"/>
      <c r="N4" s="4" t="s">
        <v>8</v>
      </c>
      <c r="O4" s="4" t="s">
        <v>9</v>
      </c>
    </row>
    <row r="5" spans="1:15" ht="18" customHeight="1" x14ac:dyDescent="0.2">
      <c r="A5" s="6">
        <v>1</v>
      </c>
      <c r="B5" s="7">
        <f t="shared" ref="B5:B34" si="0">A5/100+1</f>
        <v>1.01</v>
      </c>
      <c r="C5" s="5">
        <f>LN(2)/LN(B5)</f>
        <v>69.660716893574829</v>
      </c>
      <c r="D5" s="5">
        <f t="shared" ref="D5:D34" si="1">C5*A5</f>
        <v>69.660716893574829</v>
      </c>
      <c r="E5" s="4"/>
      <c r="F5" s="6">
        <v>1</v>
      </c>
      <c r="G5" s="7">
        <f t="shared" ref="G5:G34" si="2">F5/100+1</f>
        <v>1.01</v>
      </c>
      <c r="H5" s="6">
        <f>EXP(LN(G5)/12)</f>
        <v>1.0008295381143462</v>
      </c>
      <c r="I5" s="4">
        <v>1515</v>
      </c>
      <c r="J5" s="5">
        <f>I5/12</f>
        <v>126.25</v>
      </c>
      <c r="K5" s="5">
        <f>J5*F5</f>
        <v>126.25</v>
      </c>
      <c r="L5" s="5"/>
      <c r="M5" s="4">
        <v>120</v>
      </c>
      <c r="N5" s="4">
        <f t="shared" ref="N5:N34" si="3">(H5^(M5+1)-H5)/(H5-1)</f>
        <v>126.2255605149067</v>
      </c>
      <c r="O5" s="4">
        <f>M5*2</f>
        <v>240</v>
      </c>
    </row>
    <row r="6" spans="1:15" ht="18" customHeight="1" x14ac:dyDescent="0.2">
      <c r="A6" s="6">
        <v>2</v>
      </c>
      <c r="B6" s="7">
        <f t="shared" si="0"/>
        <v>1.02</v>
      </c>
      <c r="C6" s="5">
        <f t="shared" ref="C6:C34" si="4">LN(2)/LN(B6)</f>
        <v>35.002788781146499</v>
      </c>
      <c r="D6" s="5">
        <f t="shared" si="1"/>
        <v>70.005577562292999</v>
      </c>
      <c r="E6" s="4"/>
      <c r="F6" s="6">
        <v>2</v>
      </c>
      <c r="G6" s="7">
        <f t="shared" si="2"/>
        <v>1.02</v>
      </c>
      <c r="H6" s="6">
        <f t="shared" ref="H6:H34" si="5">EXP(LN(G6)/12)</f>
        <v>1.0016515813019202</v>
      </c>
      <c r="I6" s="4">
        <v>761</v>
      </c>
      <c r="J6" s="5">
        <f t="shared" ref="J6:J34" si="6">I6/12</f>
        <v>63.416666666666664</v>
      </c>
      <c r="K6" s="5">
        <f t="shared" ref="K6:K34" si="7">J6*F6</f>
        <v>126.83333333333333</v>
      </c>
      <c r="L6" s="5"/>
      <c r="M6" s="4"/>
      <c r="N6" s="4">
        <f t="shared" si="3"/>
        <v>0</v>
      </c>
      <c r="O6" s="4">
        <f t="shared" ref="O6:O34" si="8">M6*2</f>
        <v>0</v>
      </c>
    </row>
    <row r="7" spans="1:15" ht="18" customHeight="1" x14ac:dyDescent="0.2">
      <c r="A7" s="6">
        <v>3</v>
      </c>
      <c r="B7" s="7">
        <f t="shared" si="0"/>
        <v>1.03</v>
      </c>
      <c r="C7" s="5">
        <f t="shared" si="4"/>
        <v>23.449772250437736</v>
      </c>
      <c r="D7" s="5">
        <f t="shared" si="1"/>
        <v>70.349316751313211</v>
      </c>
      <c r="E7" s="4"/>
      <c r="F7" s="6">
        <v>3</v>
      </c>
      <c r="G7" s="7">
        <f t="shared" si="2"/>
        <v>1.03</v>
      </c>
      <c r="H7" s="6">
        <f t="shared" si="5"/>
        <v>1.0024662697723037</v>
      </c>
      <c r="I7" s="4">
        <v>510</v>
      </c>
      <c r="J7" s="5">
        <f t="shared" si="6"/>
        <v>42.5</v>
      </c>
      <c r="K7" s="5">
        <f t="shared" si="7"/>
        <v>127.5</v>
      </c>
      <c r="L7" s="5"/>
      <c r="M7" s="4"/>
      <c r="N7" s="4">
        <f t="shared" si="3"/>
        <v>0</v>
      </c>
      <c r="O7" s="4">
        <f t="shared" si="8"/>
        <v>0</v>
      </c>
    </row>
    <row r="8" spans="1:15" ht="18" customHeight="1" x14ac:dyDescent="0.2">
      <c r="A8" s="6">
        <v>4</v>
      </c>
      <c r="B8" s="7">
        <f t="shared" si="0"/>
        <v>1.04</v>
      </c>
      <c r="C8" s="5">
        <f t="shared" si="4"/>
        <v>17.672987685129698</v>
      </c>
      <c r="D8" s="5">
        <f t="shared" si="1"/>
        <v>70.691950740518791</v>
      </c>
      <c r="E8" s="4"/>
      <c r="F8" s="6">
        <v>4</v>
      </c>
      <c r="G8" s="7">
        <f t="shared" si="2"/>
        <v>1.04</v>
      </c>
      <c r="H8" s="6">
        <f t="shared" si="5"/>
        <v>1.0032737397821989</v>
      </c>
      <c r="I8" s="4">
        <v>384</v>
      </c>
      <c r="J8" s="5">
        <f t="shared" si="6"/>
        <v>32</v>
      </c>
      <c r="K8" s="5">
        <f t="shared" si="7"/>
        <v>128</v>
      </c>
      <c r="L8" s="5"/>
      <c r="M8" s="4"/>
      <c r="N8" s="4">
        <f t="shared" si="3"/>
        <v>0</v>
      </c>
      <c r="O8" s="4">
        <f t="shared" si="8"/>
        <v>0</v>
      </c>
    </row>
    <row r="9" spans="1:15" ht="18" customHeight="1" x14ac:dyDescent="0.2">
      <c r="A9" s="6">
        <v>5</v>
      </c>
      <c r="B9" s="7">
        <f t="shared" si="0"/>
        <v>1.05</v>
      </c>
      <c r="C9" s="5">
        <f t="shared" si="4"/>
        <v>14.206699082890461</v>
      </c>
      <c r="D9" s="5">
        <f t="shared" si="1"/>
        <v>71.033495414452304</v>
      </c>
      <c r="E9" s="4"/>
      <c r="F9" s="6">
        <v>5</v>
      </c>
      <c r="G9" s="7">
        <f t="shared" si="2"/>
        <v>1.05</v>
      </c>
      <c r="H9" s="6">
        <f t="shared" si="5"/>
        <v>1.0040741237836484</v>
      </c>
      <c r="I9" s="4">
        <v>309</v>
      </c>
      <c r="J9" s="5">
        <f t="shared" si="6"/>
        <v>25.75</v>
      </c>
      <c r="K9" s="5">
        <f t="shared" si="7"/>
        <v>128.75</v>
      </c>
      <c r="L9" s="5"/>
      <c r="M9" s="4">
        <v>144</v>
      </c>
      <c r="N9" s="4">
        <f t="shared" si="3"/>
        <v>196.14002559656615</v>
      </c>
      <c r="O9" s="4">
        <f t="shared" si="8"/>
        <v>288</v>
      </c>
    </row>
    <row r="10" spans="1:15" ht="18" customHeight="1" x14ac:dyDescent="0.2">
      <c r="A10" s="6">
        <v>6</v>
      </c>
      <c r="B10" s="7">
        <f t="shared" si="0"/>
        <v>1.06</v>
      </c>
      <c r="C10" s="5">
        <f t="shared" si="4"/>
        <v>11.895661045941875</v>
      </c>
      <c r="D10" s="5">
        <f t="shared" si="1"/>
        <v>71.373966275651242</v>
      </c>
      <c r="E10" s="4"/>
      <c r="F10" s="6">
        <v>6</v>
      </c>
      <c r="G10" s="7">
        <f t="shared" si="2"/>
        <v>1.06</v>
      </c>
      <c r="H10" s="6">
        <f t="shared" si="5"/>
        <v>1.004867550565343</v>
      </c>
      <c r="I10" s="4">
        <v>258</v>
      </c>
      <c r="J10" s="5">
        <f t="shared" si="6"/>
        <v>21.5</v>
      </c>
      <c r="K10" s="5">
        <f t="shared" si="7"/>
        <v>129</v>
      </c>
      <c r="L10" s="5"/>
      <c r="M10" s="4"/>
      <c r="N10" s="4">
        <f t="shared" si="3"/>
        <v>0</v>
      </c>
      <c r="O10" s="4">
        <f t="shared" si="8"/>
        <v>0</v>
      </c>
    </row>
    <row r="11" spans="1:15" ht="18" customHeight="1" x14ac:dyDescent="0.2">
      <c r="A11" s="6">
        <v>7</v>
      </c>
      <c r="B11" s="7">
        <f t="shared" si="0"/>
        <v>1.07</v>
      </c>
      <c r="C11" s="5">
        <f t="shared" si="4"/>
        <v>10.244768351058712</v>
      </c>
      <c r="D11" s="5">
        <f t="shared" si="1"/>
        <v>71.713378457410982</v>
      </c>
      <c r="E11" s="4"/>
      <c r="F11" s="6">
        <v>7</v>
      </c>
      <c r="G11" s="7">
        <f t="shared" si="2"/>
        <v>1.07</v>
      </c>
      <c r="H11" s="6">
        <f t="shared" si="5"/>
        <v>1.0056541453874053</v>
      </c>
      <c r="I11" s="4">
        <v>222</v>
      </c>
      <c r="J11" s="5">
        <f t="shared" si="6"/>
        <v>18.5</v>
      </c>
      <c r="K11" s="5">
        <f t="shared" si="7"/>
        <v>129.5</v>
      </c>
      <c r="L11" s="5"/>
      <c r="M11" s="4"/>
      <c r="N11" s="4">
        <f t="shared" si="3"/>
        <v>0</v>
      </c>
      <c r="O11" s="4">
        <f t="shared" si="8"/>
        <v>0</v>
      </c>
    </row>
    <row r="12" spans="1:15" ht="18" customHeight="1" x14ac:dyDescent="0.2">
      <c r="A12" s="6">
        <v>8</v>
      </c>
      <c r="B12" s="7">
        <f t="shared" si="0"/>
        <v>1.08</v>
      </c>
      <c r="C12" s="5">
        <f t="shared" si="4"/>
        <v>9.0064683420005878</v>
      </c>
      <c r="D12" s="5">
        <f t="shared" si="1"/>
        <v>72.051746736004702</v>
      </c>
      <c r="E12" s="4"/>
      <c r="F12" s="6">
        <v>8</v>
      </c>
      <c r="G12" s="7">
        <f t="shared" si="2"/>
        <v>1.08</v>
      </c>
      <c r="H12" s="6">
        <f t="shared" si="5"/>
        <v>1.0064340301100034</v>
      </c>
      <c r="I12" s="4">
        <v>195</v>
      </c>
      <c r="J12" s="5">
        <f t="shared" si="6"/>
        <v>16.25</v>
      </c>
      <c r="K12" s="5">
        <f t="shared" si="7"/>
        <v>130</v>
      </c>
      <c r="L12" s="5"/>
      <c r="M12" s="4"/>
      <c r="N12" s="4">
        <f t="shared" si="3"/>
        <v>0</v>
      </c>
      <c r="O12" s="4">
        <f t="shared" si="8"/>
        <v>0</v>
      </c>
    </row>
    <row r="13" spans="1:15" ht="18" customHeight="1" x14ac:dyDescent="0.2">
      <c r="A13" s="6">
        <v>9</v>
      </c>
      <c r="B13" s="7">
        <f t="shared" si="0"/>
        <v>1.0900000000000001</v>
      </c>
      <c r="C13" s="5">
        <f t="shared" si="4"/>
        <v>8.0432317269320457</v>
      </c>
      <c r="D13" s="5">
        <f t="shared" si="1"/>
        <v>72.389085542388415</v>
      </c>
      <c r="E13" s="4"/>
      <c r="F13" s="6">
        <v>9</v>
      </c>
      <c r="G13" s="7">
        <f t="shared" si="2"/>
        <v>1.0900000000000001</v>
      </c>
      <c r="H13" s="6">
        <f t="shared" si="5"/>
        <v>1.0072073233161367</v>
      </c>
      <c r="I13" s="4">
        <v>175</v>
      </c>
      <c r="J13" s="5">
        <f t="shared" si="6"/>
        <v>14.583333333333334</v>
      </c>
      <c r="K13" s="5">
        <f t="shared" si="7"/>
        <v>131.25</v>
      </c>
      <c r="L13" s="5"/>
      <c r="M13" s="4"/>
      <c r="N13" s="4">
        <f t="shared" si="3"/>
        <v>0</v>
      </c>
      <c r="O13" s="4">
        <f t="shared" si="8"/>
        <v>0</v>
      </c>
    </row>
    <row r="14" spans="1:15" s="1" customFormat="1" ht="18" customHeight="1" x14ac:dyDescent="0.2">
      <c r="A14" s="6">
        <v>10</v>
      </c>
      <c r="B14" s="7">
        <f t="shared" si="0"/>
        <v>1.1000000000000001</v>
      </c>
      <c r="C14" s="7">
        <f t="shared" si="4"/>
        <v>7.2725408973417132</v>
      </c>
      <c r="D14" s="7">
        <f t="shared" si="1"/>
        <v>72.725408973417132</v>
      </c>
      <c r="E14" s="6"/>
      <c r="F14" s="6">
        <v>10</v>
      </c>
      <c r="G14" s="7">
        <f t="shared" si="2"/>
        <v>1.1000000000000001</v>
      </c>
      <c r="H14" s="6">
        <f t="shared" si="5"/>
        <v>1.0079741404289038</v>
      </c>
      <c r="I14" s="6">
        <v>158</v>
      </c>
      <c r="J14" s="7">
        <f t="shared" si="6"/>
        <v>13.166666666666666</v>
      </c>
      <c r="K14" s="7">
        <f t="shared" si="7"/>
        <v>131.66666666666666</v>
      </c>
      <c r="L14" s="7"/>
      <c r="M14" s="6">
        <v>12</v>
      </c>
      <c r="N14" s="4">
        <f t="shared" si="3"/>
        <v>12.640536612263759</v>
      </c>
      <c r="O14" s="4">
        <f t="shared" si="8"/>
        <v>24</v>
      </c>
    </row>
    <row r="15" spans="1:15" ht="18" customHeight="1" x14ac:dyDescent="0.2">
      <c r="A15" s="6">
        <v>11</v>
      </c>
      <c r="B15" s="7">
        <f t="shared" si="0"/>
        <v>1.1100000000000001</v>
      </c>
      <c r="C15" s="5">
        <f t="shared" si="4"/>
        <v>6.6418846184179028</v>
      </c>
      <c r="D15" s="5">
        <f t="shared" si="1"/>
        <v>73.060730802596936</v>
      </c>
      <c r="E15" s="4"/>
      <c r="F15" s="6">
        <v>11</v>
      </c>
      <c r="G15" s="7">
        <f t="shared" si="2"/>
        <v>1.1100000000000001</v>
      </c>
      <c r="H15" s="6">
        <f t="shared" si="5"/>
        <v>1.0087345938235519</v>
      </c>
      <c r="I15" s="4">
        <v>144</v>
      </c>
      <c r="J15" s="5">
        <f t="shared" si="6"/>
        <v>12</v>
      </c>
      <c r="K15" s="5">
        <f t="shared" si="7"/>
        <v>132</v>
      </c>
      <c r="L15" s="5"/>
      <c r="M15" s="4"/>
      <c r="N15" s="4">
        <f t="shared" si="3"/>
        <v>0</v>
      </c>
      <c r="O15" s="4">
        <f t="shared" si="8"/>
        <v>0</v>
      </c>
    </row>
    <row r="16" spans="1:15" ht="18" customHeight="1" x14ac:dyDescent="0.2">
      <c r="A16" s="6">
        <v>12</v>
      </c>
      <c r="B16" s="7">
        <f t="shared" si="0"/>
        <v>1.1200000000000001</v>
      </c>
      <c r="C16" s="5">
        <f t="shared" si="4"/>
        <v>6.1162553741996994</v>
      </c>
      <c r="D16" s="5">
        <f t="shared" si="1"/>
        <v>73.395064490396393</v>
      </c>
      <c r="E16" s="4"/>
      <c r="F16" s="6">
        <v>12</v>
      </c>
      <c r="G16" s="7">
        <f t="shared" si="2"/>
        <v>1.1200000000000001</v>
      </c>
      <c r="H16" s="6">
        <f t="shared" si="5"/>
        <v>1.009488792934583</v>
      </c>
      <c r="I16" s="4">
        <v>132</v>
      </c>
      <c r="J16" s="5">
        <f t="shared" si="6"/>
        <v>11</v>
      </c>
      <c r="K16" s="5">
        <f t="shared" si="7"/>
        <v>132</v>
      </c>
      <c r="L16" s="5"/>
      <c r="M16" s="4"/>
      <c r="N16" s="4">
        <f t="shared" si="3"/>
        <v>0</v>
      </c>
      <c r="O16" s="4">
        <f t="shared" si="8"/>
        <v>0</v>
      </c>
    </row>
    <row r="17" spans="1:15" ht="18" customHeight="1" x14ac:dyDescent="0.2">
      <c r="A17" s="6">
        <v>13</v>
      </c>
      <c r="B17" s="7">
        <f t="shared" si="0"/>
        <v>1.1299999999999999</v>
      </c>
      <c r="C17" s="5">
        <f t="shared" si="4"/>
        <v>5.6714171687799224</v>
      </c>
      <c r="D17" s="5">
        <f t="shared" si="1"/>
        <v>73.728423194138998</v>
      </c>
      <c r="E17" s="4"/>
      <c r="F17" s="6">
        <v>13</v>
      </c>
      <c r="G17" s="7">
        <f t="shared" si="2"/>
        <v>1.1299999999999999</v>
      </c>
      <c r="H17" s="6">
        <f t="shared" si="5"/>
        <v>1.0102368443581764</v>
      </c>
      <c r="I17" s="4">
        <v>123</v>
      </c>
      <c r="J17" s="5">
        <f t="shared" si="6"/>
        <v>10.25</v>
      </c>
      <c r="K17" s="5">
        <f t="shared" si="7"/>
        <v>133.25</v>
      </c>
      <c r="L17" s="5"/>
      <c r="M17" s="4"/>
      <c r="N17" s="4">
        <f t="shared" si="3"/>
        <v>0</v>
      </c>
      <c r="O17" s="4">
        <f t="shared" si="8"/>
        <v>0</v>
      </c>
    </row>
    <row r="18" spans="1:15" ht="18" customHeight="1" x14ac:dyDescent="0.2">
      <c r="A18" s="6">
        <v>14</v>
      </c>
      <c r="B18" s="7">
        <f t="shared" si="0"/>
        <v>1.1400000000000001</v>
      </c>
      <c r="C18" s="5">
        <f t="shared" si="4"/>
        <v>5.2900585555354711</v>
      </c>
      <c r="D18" s="5">
        <f t="shared" si="1"/>
        <v>74.06081977749659</v>
      </c>
      <c r="E18" s="4"/>
      <c r="F18" s="6">
        <v>14</v>
      </c>
      <c r="G18" s="7">
        <f t="shared" si="2"/>
        <v>1.1400000000000001</v>
      </c>
      <c r="H18" s="6">
        <f t="shared" si="5"/>
        <v>1.0109788519501735</v>
      </c>
      <c r="I18" s="4">
        <v>114</v>
      </c>
      <c r="J18" s="5">
        <f t="shared" si="6"/>
        <v>9.5</v>
      </c>
      <c r="K18" s="5">
        <f t="shared" si="7"/>
        <v>133</v>
      </c>
      <c r="L18" s="5"/>
      <c r="M18" s="4"/>
      <c r="N18" s="4">
        <f t="shared" si="3"/>
        <v>0</v>
      </c>
      <c r="O18" s="4">
        <f t="shared" si="8"/>
        <v>0</v>
      </c>
    </row>
    <row r="19" spans="1:15" ht="18" customHeight="1" x14ac:dyDescent="0.2">
      <c r="A19" s="6">
        <v>15</v>
      </c>
      <c r="B19" s="7">
        <f t="shared" si="0"/>
        <v>1.1499999999999999</v>
      </c>
      <c r="C19" s="5">
        <f t="shared" si="4"/>
        <v>4.9594844546403909</v>
      </c>
      <c r="D19" s="5">
        <f t="shared" si="1"/>
        <v>74.392266819605865</v>
      </c>
      <c r="E19" s="4"/>
      <c r="F19" s="6">
        <v>15</v>
      </c>
      <c r="G19" s="7">
        <f t="shared" si="2"/>
        <v>1.1499999999999999</v>
      </c>
      <c r="H19" s="6">
        <f t="shared" si="5"/>
        <v>1.0117149169198534</v>
      </c>
      <c r="I19" s="4">
        <v>107</v>
      </c>
      <c r="J19" s="5">
        <f t="shared" si="6"/>
        <v>8.9166666666666661</v>
      </c>
      <c r="K19" s="5">
        <f t="shared" si="7"/>
        <v>133.75</v>
      </c>
      <c r="L19" s="5"/>
      <c r="M19" s="4"/>
      <c r="N19" s="4">
        <f t="shared" si="3"/>
        <v>0</v>
      </c>
      <c r="O19" s="4">
        <f t="shared" si="8"/>
        <v>0</v>
      </c>
    </row>
    <row r="20" spans="1:15" ht="18" customHeight="1" x14ac:dyDescent="0.2">
      <c r="A20" s="6">
        <v>16</v>
      </c>
      <c r="B20" s="7">
        <f t="shared" si="0"/>
        <v>1.1599999999999999</v>
      </c>
      <c r="C20" s="5">
        <f t="shared" si="4"/>
        <v>4.6701735389888235</v>
      </c>
      <c r="D20" s="5">
        <f t="shared" si="1"/>
        <v>74.722776623821176</v>
      </c>
      <c r="E20" s="4"/>
      <c r="F20" s="6">
        <v>16</v>
      </c>
      <c r="G20" s="7">
        <f t="shared" si="2"/>
        <v>1.1599999999999999</v>
      </c>
      <c r="H20" s="6">
        <f t="shared" si="5"/>
        <v>1.0124451379197135</v>
      </c>
      <c r="I20" s="4">
        <v>101</v>
      </c>
      <c r="J20" s="5">
        <f t="shared" si="6"/>
        <v>8.4166666666666661</v>
      </c>
      <c r="K20" s="5">
        <f t="shared" si="7"/>
        <v>134.66666666666666</v>
      </c>
      <c r="L20" s="5"/>
      <c r="M20" s="4"/>
      <c r="N20" s="4">
        <f t="shared" si="3"/>
        <v>0</v>
      </c>
      <c r="O20" s="4">
        <f t="shared" si="8"/>
        <v>0</v>
      </c>
    </row>
    <row r="21" spans="1:15" ht="18" customHeight="1" x14ac:dyDescent="0.2">
      <c r="A21" s="6">
        <v>17</v>
      </c>
      <c r="B21" s="7">
        <f t="shared" si="0"/>
        <v>1.17</v>
      </c>
      <c r="C21" s="5">
        <f t="shared" si="4"/>
        <v>4.414844778007474</v>
      </c>
      <c r="D21" s="5">
        <f t="shared" si="1"/>
        <v>75.052361226127061</v>
      </c>
      <c r="E21" s="4"/>
      <c r="F21" s="6">
        <v>17</v>
      </c>
      <c r="G21" s="7">
        <f t="shared" si="2"/>
        <v>1.17</v>
      </c>
      <c r="H21" s="6">
        <f t="shared" si="5"/>
        <v>1.0131696111314623</v>
      </c>
      <c r="I21" s="4">
        <v>95</v>
      </c>
      <c r="J21" s="5">
        <f t="shared" si="6"/>
        <v>7.916666666666667</v>
      </c>
      <c r="K21" s="5">
        <f t="shared" si="7"/>
        <v>134.58333333333334</v>
      </c>
      <c r="L21" s="5"/>
      <c r="M21" s="4"/>
      <c r="N21" s="4">
        <f t="shared" si="3"/>
        <v>0</v>
      </c>
      <c r="O21" s="4">
        <f t="shared" si="8"/>
        <v>0</v>
      </c>
    </row>
    <row r="22" spans="1:15" ht="18" customHeight="1" x14ac:dyDescent="0.2">
      <c r="A22" s="6">
        <v>18</v>
      </c>
      <c r="B22" s="7">
        <f t="shared" si="0"/>
        <v>1.18</v>
      </c>
      <c r="C22" s="5">
        <f t="shared" si="4"/>
        <v>4.1878351335123218</v>
      </c>
      <c r="D22" s="5">
        <f t="shared" si="1"/>
        <v>75.381032403221795</v>
      </c>
      <c r="E22" s="4"/>
      <c r="F22" s="6">
        <v>18</v>
      </c>
      <c r="G22" s="7">
        <f t="shared" si="2"/>
        <v>1.18</v>
      </c>
      <c r="H22" s="6">
        <f t="shared" si="5"/>
        <v>1.0138884303484099</v>
      </c>
      <c r="I22" s="4">
        <v>91</v>
      </c>
      <c r="J22" s="5">
        <f t="shared" si="6"/>
        <v>7.583333333333333</v>
      </c>
      <c r="K22" s="5">
        <f t="shared" si="7"/>
        <v>136.5</v>
      </c>
      <c r="L22" s="5"/>
      <c r="M22" s="4"/>
      <c r="N22" s="4">
        <f t="shared" si="3"/>
        <v>0</v>
      </c>
      <c r="O22" s="4">
        <f t="shared" si="8"/>
        <v>0</v>
      </c>
    </row>
    <row r="23" spans="1:15" ht="18" customHeight="1" x14ac:dyDescent="0.2">
      <c r="A23" s="6">
        <v>19</v>
      </c>
      <c r="B23" s="7">
        <f t="shared" si="0"/>
        <v>1.19</v>
      </c>
      <c r="C23" s="5">
        <f t="shared" si="4"/>
        <v>3.9846737726468469</v>
      </c>
      <c r="D23" s="5">
        <f t="shared" si="1"/>
        <v>75.708801680290094</v>
      </c>
      <c r="E23" s="4"/>
      <c r="F23" s="6">
        <v>19</v>
      </c>
      <c r="G23" s="7">
        <f t="shared" si="2"/>
        <v>1.19</v>
      </c>
      <c r="H23" s="6">
        <f t="shared" si="5"/>
        <v>1.0146016870544401</v>
      </c>
      <c r="I23" s="4">
        <v>86</v>
      </c>
      <c r="J23" s="5">
        <f t="shared" si="6"/>
        <v>7.166666666666667</v>
      </c>
      <c r="K23" s="5">
        <f t="shared" si="7"/>
        <v>136.16666666666669</v>
      </c>
      <c r="L23" s="5"/>
      <c r="M23" s="4"/>
      <c r="N23" s="4">
        <f t="shared" si="3"/>
        <v>0</v>
      </c>
      <c r="O23" s="4">
        <f t="shared" si="8"/>
        <v>0</v>
      </c>
    </row>
    <row r="24" spans="1:15" ht="18" customHeight="1" x14ac:dyDescent="0.2">
      <c r="A24" s="6">
        <v>20</v>
      </c>
      <c r="B24" s="7">
        <f t="shared" si="0"/>
        <v>1.2</v>
      </c>
      <c r="C24" s="5">
        <f t="shared" si="4"/>
        <v>3.8017840169239308</v>
      </c>
      <c r="D24" s="5">
        <f t="shared" si="1"/>
        <v>76.035680338478613</v>
      </c>
      <c r="E24" s="4"/>
      <c r="F24" s="6">
        <v>20</v>
      </c>
      <c r="G24" s="7">
        <f t="shared" si="2"/>
        <v>1.2</v>
      </c>
      <c r="H24" s="6">
        <f t="shared" si="5"/>
        <v>1.0153094704997312</v>
      </c>
      <c r="I24" s="4">
        <v>82</v>
      </c>
      <c r="J24" s="5">
        <f t="shared" si="6"/>
        <v>6.833333333333333</v>
      </c>
      <c r="K24" s="5">
        <f t="shared" si="7"/>
        <v>136.66666666666666</v>
      </c>
      <c r="L24" s="5"/>
      <c r="M24" s="4"/>
      <c r="N24" s="4">
        <f t="shared" si="3"/>
        <v>0</v>
      </c>
      <c r="O24" s="4">
        <f t="shared" si="8"/>
        <v>0</v>
      </c>
    </row>
    <row r="25" spans="1:15" ht="18" customHeight="1" x14ac:dyDescent="0.2">
      <c r="A25" s="6">
        <v>21</v>
      </c>
      <c r="B25" s="7">
        <f t="shared" si="0"/>
        <v>1.21</v>
      </c>
      <c r="C25" s="5">
        <f t="shared" si="4"/>
        <v>3.6362704486708597</v>
      </c>
      <c r="D25" s="5">
        <f t="shared" si="1"/>
        <v>76.361679422088059</v>
      </c>
      <c r="E25" s="4"/>
      <c r="F25" s="6">
        <v>21</v>
      </c>
      <c r="G25" s="7">
        <f t="shared" si="2"/>
        <v>1.21</v>
      </c>
      <c r="H25" s="6">
        <f t="shared" si="5"/>
        <v>1.0160118677733874</v>
      </c>
      <c r="I25" s="4">
        <v>78</v>
      </c>
      <c r="J25" s="5">
        <f t="shared" si="6"/>
        <v>6.5</v>
      </c>
      <c r="K25" s="5">
        <f t="shared" si="7"/>
        <v>136.5</v>
      </c>
      <c r="L25" s="5"/>
      <c r="M25" s="4"/>
      <c r="N25" s="4">
        <f t="shared" si="3"/>
        <v>0</v>
      </c>
      <c r="O25" s="4">
        <f t="shared" si="8"/>
        <v>0</v>
      </c>
    </row>
    <row r="26" spans="1:15" ht="18" customHeight="1" x14ac:dyDescent="0.2">
      <c r="A26" s="6">
        <v>22</v>
      </c>
      <c r="B26" s="7">
        <f t="shared" si="0"/>
        <v>1.22</v>
      </c>
      <c r="C26" s="5">
        <f t="shared" si="4"/>
        <v>3.4857640793406852</v>
      </c>
      <c r="D26" s="5">
        <f t="shared" si="1"/>
        <v>76.686809745495069</v>
      </c>
      <c r="E26" s="4"/>
      <c r="F26" s="6">
        <v>22</v>
      </c>
      <c r="G26" s="7">
        <f t="shared" si="2"/>
        <v>1.22</v>
      </c>
      <c r="H26" s="6">
        <f t="shared" si="5"/>
        <v>1.0167089638731284</v>
      </c>
      <c r="I26" s="4">
        <v>75</v>
      </c>
      <c r="J26" s="5">
        <f t="shared" si="6"/>
        <v>6.25</v>
      </c>
      <c r="K26" s="5">
        <f t="shared" si="7"/>
        <v>137.5</v>
      </c>
      <c r="L26" s="5"/>
      <c r="M26" s="4"/>
      <c r="N26" s="4">
        <f t="shared" si="3"/>
        <v>0</v>
      </c>
      <c r="O26" s="4">
        <f t="shared" si="8"/>
        <v>0</v>
      </c>
    </row>
    <row r="27" spans="1:15" ht="18" customHeight="1" x14ac:dyDescent="0.2">
      <c r="A27" s="6">
        <v>23</v>
      </c>
      <c r="B27" s="7">
        <f t="shared" si="0"/>
        <v>1.23</v>
      </c>
      <c r="C27" s="5">
        <f t="shared" si="4"/>
        <v>3.3483079086876564</v>
      </c>
      <c r="D27" s="5">
        <f t="shared" si="1"/>
        <v>77.011081899816091</v>
      </c>
      <c r="E27" s="4"/>
      <c r="F27" s="6">
        <v>23</v>
      </c>
      <c r="G27" s="7">
        <f t="shared" si="2"/>
        <v>1.23</v>
      </c>
      <c r="H27" s="6">
        <f t="shared" si="5"/>
        <v>1.0174008417721816</v>
      </c>
      <c r="I27" s="4">
        <v>72</v>
      </c>
      <c r="J27" s="5">
        <f t="shared" si="6"/>
        <v>6</v>
      </c>
      <c r="K27" s="5">
        <f t="shared" si="7"/>
        <v>138</v>
      </c>
      <c r="L27" s="5"/>
      <c r="M27" s="4"/>
      <c r="N27" s="4">
        <f t="shared" si="3"/>
        <v>0</v>
      </c>
      <c r="O27" s="4">
        <f t="shared" si="8"/>
        <v>0</v>
      </c>
    </row>
    <row r="28" spans="1:15" ht="18" customHeight="1" x14ac:dyDescent="0.2">
      <c r="A28" s="6">
        <v>24</v>
      </c>
      <c r="B28" s="7">
        <f t="shared" si="0"/>
        <v>1.24</v>
      </c>
      <c r="C28" s="5">
        <f t="shared" si="4"/>
        <v>3.222271094138538</v>
      </c>
      <c r="D28" s="5">
        <f t="shared" si="1"/>
        <v>77.334506259324911</v>
      </c>
      <c r="E28" s="4"/>
      <c r="F28" s="6">
        <v>24</v>
      </c>
      <c r="G28" s="7">
        <f t="shared" si="2"/>
        <v>1.24</v>
      </c>
      <c r="H28" s="6">
        <f t="shared" si="5"/>
        <v>1.0180875824835107</v>
      </c>
      <c r="I28" s="4">
        <v>69</v>
      </c>
      <c r="J28" s="5">
        <f t="shared" si="6"/>
        <v>5.75</v>
      </c>
      <c r="K28" s="5">
        <f t="shared" si="7"/>
        <v>138</v>
      </c>
      <c r="L28" s="5"/>
      <c r="M28" s="4"/>
      <c r="N28" s="4">
        <f t="shared" si="3"/>
        <v>0</v>
      </c>
      <c r="O28" s="4">
        <f t="shared" si="8"/>
        <v>0</v>
      </c>
    </row>
    <row r="29" spans="1:15" ht="18" customHeight="1" x14ac:dyDescent="0.2">
      <c r="A29" s="6">
        <v>25</v>
      </c>
      <c r="B29" s="7">
        <f t="shared" si="0"/>
        <v>1.25</v>
      </c>
      <c r="C29" s="5">
        <f t="shared" si="4"/>
        <v>3.1062837195053898</v>
      </c>
      <c r="D29" s="5">
        <f t="shared" si="1"/>
        <v>77.657092987634741</v>
      </c>
      <c r="E29" s="4"/>
      <c r="F29" s="6">
        <v>25</v>
      </c>
      <c r="G29" s="7">
        <f t="shared" si="2"/>
        <v>1.25</v>
      </c>
      <c r="H29" s="6">
        <f t="shared" si="5"/>
        <v>1.0187692651215061</v>
      </c>
      <c r="I29" s="4">
        <v>67</v>
      </c>
      <c r="J29" s="5">
        <f t="shared" si="6"/>
        <v>5.583333333333333</v>
      </c>
      <c r="K29" s="5">
        <f t="shared" si="7"/>
        <v>139.58333333333331</v>
      </c>
      <c r="L29" s="5"/>
      <c r="M29" s="4">
        <v>67</v>
      </c>
      <c r="N29" s="4">
        <f t="shared" si="3"/>
        <v>134.39428581228046</v>
      </c>
      <c r="O29" s="4">
        <f t="shared" si="8"/>
        <v>134</v>
      </c>
    </row>
    <row r="30" spans="1:15" ht="18" customHeight="1" x14ac:dyDescent="0.2">
      <c r="A30" s="6">
        <v>26</v>
      </c>
      <c r="B30" s="7">
        <f t="shared" si="0"/>
        <v>1.26</v>
      </c>
      <c r="C30" s="5">
        <f t="shared" si="4"/>
        <v>2.9991866170636823</v>
      </c>
      <c r="D30" s="5">
        <f t="shared" si="1"/>
        <v>77.978852043655735</v>
      </c>
      <c r="E30" s="4"/>
      <c r="F30" s="6">
        <v>26</v>
      </c>
      <c r="G30" s="7">
        <f t="shared" si="2"/>
        <v>1.26</v>
      </c>
      <c r="H30" s="6">
        <f t="shared" si="5"/>
        <v>1.0194459669612574</v>
      </c>
      <c r="I30" s="4">
        <v>65</v>
      </c>
      <c r="J30" s="5">
        <f t="shared" si="6"/>
        <v>5.416666666666667</v>
      </c>
      <c r="K30" s="5">
        <f t="shared" si="7"/>
        <v>140.83333333333334</v>
      </c>
      <c r="L30" s="5"/>
      <c r="M30" s="4"/>
      <c r="N30" s="4">
        <f t="shared" si="3"/>
        <v>0</v>
      </c>
      <c r="O30" s="4">
        <f t="shared" si="8"/>
        <v>0</v>
      </c>
    </row>
    <row r="31" spans="1:15" ht="18" customHeight="1" x14ac:dyDescent="0.2">
      <c r="A31" s="6">
        <v>27</v>
      </c>
      <c r="B31" s="7">
        <f t="shared" si="0"/>
        <v>1.27</v>
      </c>
      <c r="C31" s="5">
        <f t="shared" si="4"/>
        <v>2.8999923402717513</v>
      </c>
      <c r="D31" s="5">
        <f t="shared" si="1"/>
        <v>78.299793187337286</v>
      </c>
      <c r="E31" s="4"/>
      <c r="F31" s="6">
        <v>27</v>
      </c>
      <c r="G31" s="7">
        <f t="shared" si="2"/>
        <v>1.27</v>
      </c>
      <c r="H31" s="6">
        <f t="shared" si="5"/>
        <v>1.0201177634955232</v>
      </c>
      <c r="I31" s="4">
        <v>62</v>
      </c>
      <c r="J31" s="5">
        <f t="shared" si="6"/>
        <v>5.166666666666667</v>
      </c>
      <c r="K31" s="5">
        <f t="shared" si="7"/>
        <v>139.5</v>
      </c>
      <c r="L31" s="5"/>
      <c r="M31" s="4"/>
      <c r="N31" s="4">
        <f t="shared" si="3"/>
        <v>0</v>
      </c>
      <c r="O31" s="4">
        <f t="shared" si="8"/>
        <v>0</v>
      </c>
    </row>
    <row r="32" spans="1:15" ht="18" customHeight="1" x14ac:dyDescent="0.2">
      <c r="A32" s="6">
        <v>28</v>
      </c>
      <c r="B32" s="7">
        <f t="shared" si="0"/>
        <v>1.28</v>
      </c>
      <c r="C32" s="5">
        <f t="shared" si="4"/>
        <v>2.807854499471603</v>
      </c>
      <c r="D32" s="5">
        <f t="shared" si="1"/>
        <v>78.619925985204887</v>
      </c>
      <c r="E32" s="4"/>
      <c r="F32" s="6">
        <v>28</v>
      </c>
      <c r="G32" s="7">
        <f t="shared" si="2"/>
        <v>1.28</v>
      </c>
      <c r="H32" s="6">
        <f t="shared" si="5"/>
        <v>1.0207847284895002</v>
      </c>
      <c r="I32" s="4">
        <v>60</v>
      </c>
      <c r="J32" s="5">
        <f t="shared" si="6"/>
        <v>5</v>
      </c>
      <c r="K32" s="5">
        <f t="shared" si="7"/>
        <v>140</v>
      </c>
      <c r="L32" s="5"/>
      <c r="M32" s="4"/>
      <c r="N32" s="4">
        <f t="shared" si="3"/>
        <v>0</v>
      </c>
      <c r="O32" s="4">
        <f t="shared" si="8"/>
        <v>0</v>
      </c>
    </row>
    <row r="33" spans="1:15" ht="18" customHeight="1" x14ac:dyDescent="0.2">
      <c r="A33" s="6">
        <v>29</v>
      </c>
      <c r="B33" s="7">
        <f t="shared" si="0"/>
        <v>1.29</v>
      </c>
      <c r="C33" s="5">
        <f t="shared" si="4"/>
        <v>2.7220434419207038</v>
      </c>
      <c r="D33" s="5">
        <f t="shared" si="1"/>
        <v>78.93925981570041</v>
      </c>
      <c r="E33" s="4"/>
      <c r="F33" s="6">
        <v>29</v>
      </c>
      <c r="G33" s="7">
        <f t="shared" si="2"/>
        <v>1.29</v>
      </c>
      <c r="H33" s="6">
        <f t="shared" si="5"/>
        <v>1.0214469340334986</v>
      </c>
      <c r="I33" s="4">
        <v>59</v>
      </c>
      <c r="J33" s="5">
        <f t="shared" si="6"/>
        <v>4.916666666666667</v>
      </c>
      <c r="K33" s="5">
        <f t="shared" si="7"/>
        <v>142.58333333333334</v>
      </c>
      <c r="L33" s="5"/>
      <c r="M33" s="4"/>
      <c r="N33" s="4">
        <f t="shared" si="3"/>
        <v>0</v>
      </c>
      <c r="O33" s="4">
        <f t="shared" si="8"/>
        <v>0</v>
      </c>
    </row>
    <row r="34" spans="1:15" ht="18" customHeight="1" x14ac:dyDescent="0.2">
      <c r="A34" s="6">
        <v>30</v>
      </c>
      <c r="B34" s="7">
        <f t="shared" si="0"/>
        <v>1.3</v>
      </c>
      <c r="C34" s="5">
        <f t="shared" si="4"/>
        <v>2.6419267958111403</v>
      </c>
      <c r="D34" s="5">
        <f t="shared" si="1"/>
        <v>79.257803874334215</v>
      </c>
      <c r="E34" s="4"/>
      <c r="F34" s="6">
        <v>30</v>
      </c>
      <c r="G34" s="7">
        <f t="shared" si="2"/>
        <v>1.3</v>
      </c>
      <c r="H34" s="6">
        <f t="shared" si="5"/>
        <v>1.0221044505936159</v>
      </c>
      <c r="I34" s="4">
        <v>57</v>
      </c>
      <c r="J34" s="5">
        <f t="shared" si="6"/>
        <v>4.75</v>
      </c>
      <c r="K34" s="5">
        <f t="shared" si="7"/>
        <v>142.5</v>
      </c>
      <c r="L34" s="5"/>
      <c r="M34" s="4"/>
      <c r="N34" s="4">
        <f t="shared" si="3"/>
        <v>0</v>
      </c>
      <c r="O34" s="4">
        <f t="shared" si="8"/>
        <v>0</v>
      </c>
    </row>
    <row r="35" spans="1:15" x14ac:dyDescent="0.2">
      <c r="A35" s="6"/>
      <c r="F35" s="6"/>
      <c r="H35" s="6"/>
      <c r="N35" s="4"/>
    </row>
    <row r="36" spans="1:15" x14ac:dyDescent="0.2">
      <c r="A36" s="1"/>
    </row>
    <row r="37" spans="1:15" x14ac:dyDescent="0.2">
      <c r="A37" s="1"/>
    </row>
    <row r="38" spans="1:15" x14ac:dyDescent="0.2">
      <c r="A38" s="1"/>
    </row>
    <row r="39" spans="1:15" x14ac:dyDescent="0.2">
      <c r="A39" s="1"/>
    </row>
    <row r="40" spans="1:15" x14ac:dyDescent="0.2">
      <c r="A40" s="1"/>
    </row>
    <row r="41" spans="1:15" x14ac:dyDescent="0.2">
      <c r="A41" s="1"/>
    </row>
    <row r="42" spans="1:15" x14ac:dyDescent="0.2">
      <c r="A42" s="1"/>
    </row>
    <row r="43" spans="1:15" x14ac:dyDescent="0.2">
      <c r="A43" s="1"/>
    </row>
    <row r="44" spans="1:15" x14ac:dyDescent="0.2">
      <c r="A44" s="1"/>
    </row>
    <row r="45" spans="1:15" x14ac:dyDescent="0.2">
      <c r="A45" s="1"/>
    </row>
    <row r="46" spans="1:15" x14ac:dyDescent="0.2">
      <c r="A46" s="1"/>
    </row>
    <row r="47" spans="1:15" x14ac:dyDescent="0.2">
      <c r="A47" s="1"/>
    </row>
    <row r="48" spans="1:15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89A5-C1CE-4E6A-827A-245A664C28A8}">
  <dimension ref="A1:O32"/>
  <sheetViews>
    <sheetView tabSelected="1" workbookViewId="0">
      <selection activeCell="A6" sqref="A6"/>
    </sheetView>
  </sheetViews>
  <sheetFormatPr defaultRowHeight="14.25" x14ac:dyDescent="0.2"/>
  <cols>
    <col min="1" max="1" width="23.375" customWidth="1"/>
    <col min="2" max="2" width="9.625" bestFit="1" customWidth="1"/>
    <col min="3" max="7" width="9.375" bestFit="1" customWidth="1"/>
    <col min="8" max="9" width="9.125" customWidth="1"/>
    <col min="10" max="11" width="9.25" bestFit="1" customWidth="1"/>
    <col min="12" max="13" width="9.25" customWidth="1"/>
    <col min="14" max="14" width="9.25" bestFit="1" customWidth="1"/>
  </cols>
  <sheetData>
    <row r="1" spans="1:14" x14ac:dyDescent="0.2">
      <c r="A1" s="21" t="s">
        <v>28</v>
      </c>
    </row>
    <row r="2" spans="1:14" x14ac:dyDescent="0.2">
      <c r="A2" s="21" t="s">
        <v>30</v>
      </c>
    </row>
    <row r="3" spans="1:14" x14ac:dyDescent="0.2">
      <c r="A3" s="21" t="s">
        <v>31</v>
      </c>
    </row>
    <row r="4" spans="1:14" x14ac:dyDescent="0.2">
      <c r="A4" s="21" t="s">
        <v>32</v>
      </c>
    </row>
    <row r="5" spans="1:14" x14ac:dyDescent="0.2">
      <c r="A5" s="21" t="s">
        <v>45</v>
      </c>
    </row>
    <row r="6" spans="1:14" x14ac:dyDescent="0.2">
      <c r="A6" s="21" t="s">
        <v>43</v>
      </c>
    </row>
    <row r="7" spans="1:14" x14ac:dyDescent="0.2">
      <c r="A7" s="21" t="s">
        <v>22</v>
      </c>
    </row>
    <row r="9" spans="1:14" x14ac:dyDescent="0.2">
      <c r="A9" s="89" t="s">
        <v>29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1"/>
    </row>
    <row r="10" spans="1:14" x14ac:dyDescent="0.2">
      <c r="A10" s="65" t="s">
        <v>27</v>
      </c>
      <c r="B10" s="73">
        <v>26.3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</row>
    <row r="11" spans="1:14" x14ac:dyDescent="0.2">
      <c r="A11" s="65" t="s">
        <v>25</v>
      </c>
      <c r="B11" s="66">
        <v>0</v>
      </c>
      <c r="C11" s="66">
        <v>1</v>
      </c>
      <c r="D11" s="66">
        <v>2</v>
      </c>
      <c r="E11" s="66">
        <v>3</v>
      </c>
      <c r="F11" s="66">
        <v>4</v>
      </c>
      <c r="G11" s="66">
        <v>5</v>
      </c>
      <c r="H11" s="66">
        <v>6</v>
      </c>
      <c r="I11" s="66">
        <v>7</v>
      </c>
      <c r="J11" s="66">
        <v>8</v>
      </c>
      <c r="K11" s="66">
        <v>9</v>
      </c>
      <c r="L11" s="66">
        <v>10</v>
      </c>
      <c r="M11" s="66">
        <v>11</v>
      </c>
      <c r="N11" s="67">
        <v>12</v>
      </c>
    </row>
    <row r="12" spans="1:14" s="2" customFormat="1" x14ac:dyDescent="0.2">
      <c r="A12" s="46" t="s">
        <v>26</v>
      </c>
      <c r="B12" s="63">
        <v>-500</v>
      </c>
      <c r="C12" s="63">
        <v>140</v>
      </c>
      <c r="D12" s="63">
        <v>140</v>
      </c>
      <c r="E12" s="63">
        <v>140</v>
      </c>
      <c r="F12" s="63">
        <v>140</v>
      </c>
      <c r="G12" s="63">
        <v>140</v>
      </c>
      <c r="H12" s="63">
        <v>140</v>
      </c>
      <c r="I12" s="63">
        <v>140</v>
      </c>
      <c r="J12" s="63">
        <v>140</v>
      </c>
      <c r="K12" s="63">
        <v>140</v>
      </c>
      <c r="L12" s="63">
        <v>140</v>
      </c>
      <c r="M12" s="63">
        <v>140</v>
      </c>
      <c r="N12" s="74">
        <v>140</v>
      </c>
    </row>
    <row r="13" spans="1:14" s="2" customFormat="1" x14ac:dyDescent="0.2">
      <c r="A13" s="69" t="str">
        <f>"现值（折现率 = "&amp;B10&amp;"%)"</f>
        <v>现值（折现率 = 26.3%)</v>
      </c>
      <c r="B13" s="64">
        <f t="shared" ref="B13:G13" si="0">B12/(1+$B$10/100)^B11</f>
        <v>-500</v>
      </c>
      <c r="C13" s="64">
        <f>C12/(1+$B$10/100)^C11</f>
        <v>110.84718923198734</v>
      </c>
      <c r="D13" s="64">
        <f t="shared" si="0"/>
        <v>87.764995433085787</v>
      </c>
      <c r="E13" s="64">
        <f t="shared" si="0"/>
        <v>69.489307547969744</v>
      </c>
      <c r="F13" s="64">
        <f t="shared" si="0"/>
        <v>55.019245881211205</v>
      </c>
      <c r="G13" s="64">
        <f t="shared" si="0"/>
        <v>43.562348282827557</v>
      </c>
      <c r="H13" s="64">
        <f t="shared" ref="H13:K13" si="1">H12/(1+$B$10/100)^H11</f>
        <v>34.49117045354518</v>
      </c>
      <c r="I13" s="64">
        <f t="shared" si="1"/>
        <v>27.308923557834664</v>
      </c>
      <c r="J13" s="64">
        <f t="shared" si="1"/>
        <v>21.622267266694113</v>
      </c>
      <c r="K13" s="64">
        <f t="shared" si="1"/>
        <v>17.119768223827489</v>
      </c>
      <c r="L13" s="64">
        <f t="shared" ref="L13:N13" si="2">L12/(1+$B$10/100)^L11</f>
        <v>13.55484419938835</v>
      </c>
      <c r="M13" s="64">
        <f t="shared" si="2"/>
        <v>10.732259856997903</v>
      </c>
      <c r="N13" s="68">
        <f t="shared" si="2"/>
        <v>8.4974345661107709</v>
      </c>
    </row>
    <row r="14" spans="1:14" s="2" customFormat="1" x14ac:dyDescent="0.2">
      <c r="A14" s="70" t="str">
        <f>"累计现值（折现率 = "&amp;B10&amp;"%)"</f>
        <v>累计现值（折现率 = 26.3%)</v>
      </c>
      <c r="B14" s="71">
        <f>B13</f>
        <v>-500</v>
      </c>
      <c r="C14" s="71">
        <f>B14+C13</f>
        <v>-389.15281076801267</v>
      </c>
      <c r="D14" s="71">
        <f t="shared" ref="D14:G14" si="3">C14+D13</f>
        <v>-301.38781533492687</v>
      </c>
      <c r="E14" s="71">
        <f t="shared" si="3"/>
        <v>-231.89850778695711</v>
      </c>
      <c r="F14" s="71">
        <f t="shared" si="3"/>
        <v>-176.87926190574592</v>
      </c>
      <c r="G14" s="71">
        <f t="shared" si="3"/>
        <v>-133.31691362291838</v>
      </c>
      <c r="H14" s="71">
        <f t="shared" ref="H14" si="4">G14+H13</f>
        <v>-98.825743169373197</v>
      </c>
      <c r="I14" s="71">
        <f t="shared" ref="I14" si="5">H14+I13</f>
        <v>-71.516819611538537</v>
      </c>
      <c r="J14" s="71">
        <f t="shared" ref="J14" si="6">I14+J13</f>
        <v>-49.894552344844428</v>
      </c>
      <c r="K14" s="71">
        <f t="shared" ref="K14" si="7">J14+K13</f>
        <v>-32.774784121016936</v>
      </c>
      <c r="L14" s="71">
        <f t="shared" ref="L14" si="8">K14+L13</f>
        <v>-19.219939921628587</v>
      </c>
      <c r="M14" s="71">
        <f t="shared" ref="M14" si="9">L14+M13</f>
        <v>-8.487680064630684</v>
      </c>
      <c r="N14" s="72">
        <f t="shared" ref="N14" si="10">M14+N13</f>
        <v>9.7545014800868302E-3</v>
      </c>
    </row>
    <row r="16" spans="1:14" x14ac:dyDescent="0.2">
      <c r="A16" s="92" t="s">
        <v>39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4"/>
    </row>
    <row r="17" spans="1:15" s="2" customFormat="1" x14ac:dyDescent="0.2">
      <c r="A17" s="62" t="s">
        <v>33</v>
      </c>
      <c r="B17" s="41">
        <v>10</v>
      </c>
      <c r="F17" s="41"/>
      <c r="G17" s="41"/>
      <c r="H17" s="41"/>
      <c r="I17" s="41"/>
      <c r="J17" s="41"/>
      <c r="K17" s="41"/>
      <c r="L17" s="41"/>
      <c r="M17" s="41"/>
      <c r="N17" s="75"/>
    </row>
    <row r="18" spans="1:15" s="2" customFormat="1" x14ac:dyDescent="0.2">
      <c r="A18" s="81" t="s">
        <v>40</v>
      </c>
      <c r="B18" s="77">
        <v>5</v>
      </c>
      <c r="C18" s="77"/>
      <c r="D18" s="77"/>
      <c r="E18" s="41"/>
      <c r="F18" s="41"/>
      <c r="G18" s="41"/>
      <c r="H18" s="41"/>
      <c r="I18" s="41"/>
      <c r="J18" s="41"/>
      <c r="K18" s="41"/>
      <c r="L18" s="41"/>
      <c r="M18" s="41"/>
      <c r="N18" s="75"/>
    </row>
    <row r="19" spans="1:15" s="2" customFormat="1" x14ac:dyDescent="0.2">
      <c r="A19" s="81" t="s">
        <v>44</v>
      </c>
      <c r="B19" s="41">
        <v>20000</v>
      </c>
      <c r="C19" s="77"/>
      <c r="D19" s="77"/>
      <c r="E19" s="41"/>
      <c r="F19" s="41"/>
      <c r="G19" s="41"/>
      <c r="H19" s="41"/>
      <c r="I19" s="41"/>
      <c r="J19" s="41"/>
      <c r="K19" s="41"/>
      <c r="L19" s="41"/>
      <c r="M19" s="41"/>
      <c r="N19" s="75"/>
    </row>
    <row r="20" spans="1:15" s="76" customFormat="1" x14ac:dyDescent="0.2">
      <c r="A20" s="79" t="s">
        <v>34</v>
      </c>
      <c r="B20" s="77">
        <v>0</v>
      </c>
      <c r="C20" s="77">
        <v>1</v>
      </c>
      <c r="D20" s="77">
        <v>2</v>
      </c>
      <c r="E20" s="77">
        <v>3</v>
      </c>
      <c r="F20" s="77">
        <v>4</v>
      </c>
      <c r="G20" s="77">
        <v>5</v>
      </c>
      <c r="H20" s="77">
        <v>6</v>
      </c>
      <c r="I20" s="77">
        <v>7</v>
      </c>
      <c r="J20" s="77">
        <v>8</v>
      </c>
      <c r="K20" s="77">
        <v>9</v>
      </c>
      <c r="L20" s="66">
        <v>10</v>
      </c>
      <c r="M20" s="66">
        <v>11</v>
      </c>
      <c r="N20" s="67">
        <v>12</v>
      </c>
    </row>
    <row r="21" spans="1:15" s="2" customFormat="1" x14ac:dyDescent="0.2">
      <c r="A21" s="82" t="s">
        <v>35</v>
      </c>
      <c r="B21" s="37">
        <f>B19</f>
        <v>20000</v>
      </c>
      <c r="C21" s="41">
        <f>B21*(1+$B$17/100)-C24</f>
        <v>16724.050384105096</v>
      </c>
      <c r="D21" s="41">
        <f t="shared" ref="D21:K21" si="11">C21*(1+$B$17/100)-D24</f>
        <v>13120.505806620702</v>
      </c>
      <c r="E21" s="41">
        <f t="shared" si="11"/>
        <v>9156.6067713878692</v>
      </c>
      <c r="F21" s="41">
        <f t="shared" si="11"/>
        <v>4796.3178326317511</v>
      </c>
      <c r="G21" s="41">
        <f t="shared" si="11"/>
        <v>2.1827872842550278E-11</v>
      </c>
      <c r="H21" s="41">
        <f t="shared" si="11"/>
        <v>-5275.9496158948814</v>
      </c>
      <c r="I21" s="41">
        <f t="shared" si="11"/>
        <v>-11079.494193379276</v>
      </c>
      <c r="J21" s="41">
        <f t="shared" si="11"/>
        <v>-17463.393228612109</v>
      </c>
      <c r="K21" s="41">
        <f t="shared" si="11"/>
        <v>-24485.682167368224</v>
      </c>
      <c r="L21" s="41">
        <f t="shared" ref="L21:N21" si="12">K21*(1+$B$17/100)-L24</f>
        <v>-32210.199999999953</v>
      </c>
      <c r="M21" s="41">
        <f t="shared" si="12"/>
        <v>-40707.169615894854</v>
      </c>
      <c r="N21" s="75">
        <f t="shared" si="12"/>
        <v>-50053.836193379248</v>
      </c>
    </row>
    <row r="22" spans="1:15" s="2" customFormat="1" x14ac:dyDescent="0.2">
      <c r="A22" s="69" t="s">
        <v>37</v>
      </c>
      <c r="B22" s="41"/>
      <c r="C22" s="41">
        <f>C24-C23</f>
        <v>3275.949615894905</v>
      </c>
      <c r="D22" s="41">
        <f t="shared" ref="D22:K22" si="13">D24-D23</f>
        <v>3603.5445774843956</v>
      </c>
      <c r="E22" s="41">
        <f t="shared" si="13"/>
        <v>3963.8990352328346</v>
      </c>
      <c r="F22" s="41">
        <f t="shared" si="13"/>
        <v>4360.2889387561181</v>
      </c>
      <c r="G22" s="41">
        <f t="shared" si="13"/>
        <v>4796.3178326317302</v>
      </c>
      <c r="H22" s="41">
        <f t="shared" si="13"/>
        <v>5275.9496158949032</v>
      </c>
      <c r="I22" s="41">
        <f t="shared" si="13"/>
        <v>5803.5445774843929</v>
      </c>
      <c r="J22" s="41">
        <f t="shared" si="13"/>
        <v>6383.8990352328328</v>
      </c>
      <c r="K22" s="41">
        <f t="shared" si="13"/>
        <v>7022.2889387561163</v>
      </c>
      <c r="L22" s="41">
        <f t="shared" ref="L22" si="14">L24-L23</f>
        <v>7724.5178326317273</v>
      </c>
      <c r="M22" s="41">
        <f t="shared" ref="M22" si="15">M24-M23</f>
        <v>8496.9696158949009</v>
      </c>
      <c r="N22" s="75">
        <f t="shared" ref="N22" si="16">N24-N23</f>
        <v>9346.6665774843896</v>
      </c>
    </row>
    <row r="23" spans="1:15" s="2" customFormat="1" x14ac:dyDescent="0.2">
      <c r="A23" s="69" t="s">
        <v>38</v>
      </c>
      <c r="B23" s="41"/>
      <c r="C23" s="41">
        <f>B21*($B$17/100)</f>
        <v>2000</v>
      </c>
      <c r="D23" s="41">
        <f t="shared" ref="D23:K23" si="17">C21*($B$17/100)</f>
        <v>1672.4050384105096</v>
      </c>
      <c r="E23" s="41">
        <f t="shared" si="17"/>
        <v>1312.0505806620704</v>
      </c>
      <c r="F23" s="41">
        <f t="shared" si="17"/>
        <v>915.66067713878692</v>
      </c>
      <c r="G23" s="41">
        <f t="shared" si="17"/>
        <v>479.63178326317512</v>
      </c>
      <c r="H23" s="41">
        <f t="shared" si="17"/>
        <v>2.1827872842550281E-12</v>
      </c>
      <c r="I23" s="41">
        <f t="shared" si="17"/>
        <v>-527.59496158948821</v>
      </c>
      <c r="J23" s="41">
        <f t="shared" si="17"/>
        <v>-1107.9494193379276</v>
      </c>
      <c r="K23" s="41">
        <f t="shared" si="17"/>
        <v>-1746.339322861211</v>
      </c>
      <c r="L23" s="41">
        <f t="shared" ref="L23:N23" si="18">K21*($B$17/100)</f>
        <v>-2448.5682167368227</v>
      </c>
      <c r="M23" s="41">
        <f t="shared" si="18"/>
        <v>-3221.0199999999954</v>
      </c>
      <c r="N23" s="75">
        <f t="shared" si="18"/>
        <v>-4070.7169615894854</v>
      </c>
    </row>
    <row r="24" spans="1:15" s="2" customFormat="1" x14ac:dyDescent="0.2">
      <c r="A24" s="70" t="s">
        <v>36</v>
      </c>
      <c r="B24" s="57"/>
      <c r="C24" s="57">
        <f t="shared" ref="C24:N24" si="19">$B$21*((1+$B$17/100)^$B$18)*$B$17/100/((1+$B$17/100)^$B$18-1)</f>
        <v>5275.949615894905</v>
      </c>
      <c r="D24" s="57">
        <f t="shared" si="19"/>
        <v>5275.949615894905</v>
      </c>
      <c r="E24" s="57">
        <f t="shared" si="19"/>
        <v>5275.949615894905</v>
      </c>
      <c r="F24" s="57">
        <f t="shared" si="19"/>
        <v>5275.949615894905</v>
      </c>
      <c r="G24" s="57">
        <f t="shared" si="19"/>
        <v>5275.949615894905</v>
      </c>
      <c r="H24" s="57">
        <f t="shared" si="19"/>
        <v>5275.949615894905</v>
      </c>
      <c r="I24" s="57">
        <f t="shared" si="19"/>
        <v>5275.949615894905</v>
      </c>
      <c r="J24" s="57">
        <f t="shared" si="19"/>
        <v>5275.949615894905</v>
      </c>
      <c r="K24" s="57">
        <f t="shared" si="19"/>
        <v>5275.949615894905</v>
      </c>
      <c r="L24" s="57">
        <f t="shared" si="19"/>
        <v>5275.949615894905</v>
      </c>
      <c r="M24" s="57">
        <f t="shared" si="19"/>
        <v>5275.949615894905</v>
      </c>
      <c r="N24" s="78">
        <f t="shared" si="19"/>
        <v>5275.949615894905</v>
      </c>
    </row>
    <row r="26" spans="1:15" x14ac:dyDescent="0.2">
      <c r="A26" s="80"/>
    </row>
    <row r="27" spans="1:15" x14ac:dyDescent="0.2">
      <c r="A27" s="89" t="s">
        <v>41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1"/>
    </row>
    <row r="28" spans="1:15" x14ac:dyDescent="0.2">
      <c r="A28" s="65" t="s">
        <v>42</v>
      </c>
      <c r="B28" s="73">
        <v>12.170634400811483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7"/>
    </row>
    <row r="29" spans="1:15" x14ac:dyDescent="0.2">
      <c r="A29" s="65" t="s">
        <v>25</v>
      </c>
      <c r="B29" s="66">
        <v>0</v>
      </c>
      <c r="C29" s="66">
        <v>1</v>
      </c>
      <c r="D29" s="66">
        <v>2</v>
      </c>
      <c r="E29" s="66">
        <v>3</v>
      </c>
      <c r="F29" s="66">
        <v>4</v>
      </c>
      <c r="G29" s="66">
        <v>5</v>
      </c>
      <c r="H29" s="66">
        <v>6</v>
      </c>
      <c r="I29" s="66">
        <v>7</v>
      </c>
      <c r="J29" s="66">
        <v>8</v>
      </c>
      <c r="K29" s="66">
        <v>9</v>
      </c>
      <c r="L29" s="66">
        <v>10</v>
      </c>
      <c r="M29" s="66">
        <v>11</v>
      </c>
      <c r="N29" s="67">
        <v>12</v>
      </c>
    </row>
    <row r="30" spans="1:15" x14ac:dyDescent="0.2">
      <c r="A30" s="46" t="s">
        <v>26</v>
      </c>
      <c r="B30" s="63">
        <v>-500</v>
      </c>
      <c r="C30" s="63">
        <v>140</v>
      </c>
      <c r="D30" s="63">
        <v>140</v>
      </c>
      <c r="E30" s="63">
        <v>140</v>
      </c>
      <c r="F30" s="63">
        <v>140</v>
      </c>
      <c r="G30" s="63">
        <v>-500</v>
      </c>
      <c r="H30" s="63">
        <v>140</v>
      </c>
      <c r="I30" s="63">
        <v>140</v>
      </c>
      <c r="J30" s="63">
        <v>140</v>
      </c>
      <c r="K30" s="63">
        <v>140</v>
      </c>
      <c r="L30" s="63">
        <v>140</v>
      </c>
      <c r="M30" s="63">
        <v>140</v>
      </c>
      <c r="N30" s="74">
        <v>140</v>
      </c>
    </row>
    <row r="31" spans="1:15" x14ac:dyDescent="0.2">
      <c r="A31" s="69" t="str">
        <f>"现值（折现率 = "&amp;B28&amp;"%)"</f>
        <v>现值（折现率 = 12.1706344008115%)</v>
      </c>
      <c r="B31" s="64">
        <f>B30/(1+$B$28/100)^B29</f>
        <v>-500</v>
      </c>
      <c r="C31" s="64">
        <f t="shared" ref="C31:N31" si="20">C30/(1+$B$28/100)^C29</f>
        <v>124.80984951885696</v>
      </c>
      <c r="D31" s="64">
        <f t="shared" si="20"/>
        <v>111.2678466922837</v>
      </c>
      <c r="E31" s="64">
        <f t="shared" si="20"/>
        <v>99.195165728222676</v>
      </c>
      <c r="F31" s="64">
        <f t="shared" si="20"/>
        <v>88.432383625268201</v>
      </c>
      <c r="G31" s="64">
        <f t="shared" si="20"/>
        <v>-281.56205338937639</v>
      </c>
      <c r="H31" s="64">
        <f t="shared" si="20"/>
        <v>70.283435027496878</v>
      </c>
      <c r="I31" s="64">
        <f t="shared" si="20"/>
        <v>62.657606781787457</v>
      </c>
      <c r="J31" s="64">
        <f t="shared" si="20"/>
        <v>55.859189097475749</v>
      </c>
      <c r="K31" s="64">
        <f t="shared" si="20"/>
        <v>49.798407039295164</v>
      </c>
      <c r="L31" s="64">
        <f t="shared" si="20"/>
        <v>44.395226348951546</v>
      </c>
      <c r="M31" s="64">
        <f t="shared" si="20"/>
        <v>39.578296571201683</v>
      </c>
      <c r="N31" s="68">
        <f t="shared" si="20"/>
        <v>35.284008851888387</v>
      </c>
    </row>
    <row r="32" spans="1:15" x14ac:dyDescent="0.2">
      <c r="A32" s="70" t="str">
        <f>"累计现值（折现率 = "&amp;B28&amp;"%)"</f>
        <v>累计现值（折现率 = 12.1706344008115%)</v>
      </c>
      <c r="B32" s="71">
        <f>B31</f>
        <v>-500</v>
      </c>
      <c r="C32" s="71">
        <f>B32+C31</f>
        <v>-375.19015048114306</v>
      </c>
      <c r="D32" s="71">
        <f t="shared" ref="D32" si="21">C32+D31</f>
        <v>-263.92230378885938</v>
      </c>
      <c r="E32" s="71">
        <f t="shared" ref="E32" si="22">D32+E31</f>
        <v>-164.72713806063672</v>
      </c>
      <c r="F32" s="71">
        <f t="shared" ref="F32" si="23">E32+F31</f>
        <v>-76.294754435368517</v>
      </c>
      <c r="G32" s="71">
        <f t="shared" ref="G32" si="24">F32+G31</f>
        <v>-357.85680782474492</v>
      </c>
      <c r="H32" s="71">
        <f t="shared" ref="H32" si="25">G32+H31</f>
        <v>-287.57337279724806</v>
      </c>
      <c r="I32" s="71">
        <f t="shared" ref="I32" si="26">H32+I31</f>
        <v>-224.9157660154606</v>
      </c>
      <c r="J32" s="71">
        <f t="shared" ref="J32" si="27">I32+J31</f>
        <v>-169.05657691798484</v>
      </c>
      <c r="K32" s="71">
        <f t="shared" ref="K32" si="28">J32+K31</f>
        <v>-119.25816987868967</v>
      </c>
      <c r="L32" s="71">
        <f t="shared" ref="L32" si="29">K32+L31</f>
        <v>-74.862943529738118</v>
      </c>
      <c r="M32" s="71">
        <f t="shared" ref="M32" si="30">L32+M31</f>
        <v>-35.284646958536435</v>
      </c>
      <c r="N32" s="72">
        <f>M32+N31</f>
        <v>-6.3810664804719863E-4</v>
      </c>
      <c r="O32" s="2">
        <f>M32+N31</f>
        <v>-6.3810664804719863E-4</v>
      </c>
    </row>
  </sheetData>
  <protectedRanges>
    <protectedRange sqref="A1:A7" name="ABD_1"/>
  </protectedRanges>
  <mergeCells count="3">
    <mergeCell ref="A9:N9"/>
    <mergeCell ref="A16:N16"/>
    <mergeCell ref="A27:N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定投计算器</vt:lpstr>
      <vt:lpstr>本金翻倍时间</vt:lpstr>
      <vt:lpstr>项目可行性分析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2022-04-19T06:43:02Z</dcterms:modified>
</cp:coreProperties>
</file>