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Code\VS2017\ProjectPractice\ExcelWorkbook2\"/>
    </mc:Choice>
  </mc:AlternateContent>
  <xr:revisionPtr revIDLastSave="0" documentId="13_ncr:1_{183B3E2F-F7D1-48A5-9DCC-78A1622ADE44}" xr6:coauthVersionLast="45" xr6:coauthVersionMax="45" xr10:uidLastSave="{00000000-0000-0000-0000-000000000000}"/>
  <bookViews>
    <workbookView xWindow="390" yWindow="390" windowWidth="21600" windowHeight="11385" activeTab="1" xr2:uid="{00000000-000D-0000-FFFF-FFFF00000000}"/>
  </bookViews>
  <sheets>
    <sheet name="项目消费明细" sheetId="1" r:id="rId1"/>
    <sheet name="汇总表" sheetId="16" r:id="rId2"/>
    <sheet name="Sheet1" sheetId="17" r:id="rId3"/>
    <sheet name="Sheet3" sheetId="9" state="hidden" r:id="rId4"/>
  </sheets>
  <externalReferences>
    <externalReference r:id="rId5"/>
  </externalReferences>
  <definedNames>
    <definedName name="_xlnm._FilterDatabase" localSheetId="0" hidden="1">项目消费明细!$B$3:$I$676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9" l="1"/>
  <c r="I10" i="9"/>
  <c r="G10" i="9"/>
  <c r="M12" i="16"/>
  <c r="M11" i="16"/>
  <c r="M10" i="16"/>
  <c r="M9" i="16"/>
  <c r="E663" i="1"/>
  <c r="E660" i="1"/>
  <c r="E651" i="1"/>
  <c r="E649" i="1"/>
  <c r="E645" i="1"/>
  <c r="E642" i="1"/>
  <c r="E634" i="1"/>
  <c r="E632" i="1"/>
  <c r="E628" i="1"/>
  <c r="E610" i="1"/>
  <c r="E609" i="1"/>
  <c r="E605" i="1"/>
  <c r="E600" i="1"/>
  <c r="E590" i="1"/>
  <c r="E570" i="1"/>
  <c r="E558" i="1"/>
  <c r="E557" i="1"/>
  <c r="E550" i="1"/>
  <c r="E542" i="1"/>
  <c r="E527" i="1"/>
  <c r="E466" i="1"/>
  <c r="E438" i="1"/>
  <c r="E416" i="1"/>
  <c r="E408" i="1"/>
  <c r="E389" i="1"/>
  <c r="E386" i="1"/>
  <c r="E374" i="1"/>
  <c r="E373" i="1"/>
  <c r="E368" i="1"/>
  <c r="E364" i="1"/>
  <c r="E334" i="1"/>
  <c r="E308" i="1"/>
  <c r="E303" i="1"/>
  <c r="E258" i="1"/>
  <c r="E228" i="1"/>
  <c r="E178" i="1"/>
  <c r="E158" i="1"/>
  <c r="E146" i="1"/>
  <c r="E136" i="1"/>
  <c r="E133" i="1"/>
  <c r="E107" i="1"/>
  <c r="H91" i="1"/>
  <c r="H90" i="1"/>
  <c r="H79" i="1"/>
  <c r="H78" i="1"/>
  <c r="D70" i="1"/>
  <c r="H477" i="1" s="1"/>
  <c r="H68" i="1"/>
  <c r="H67" i="1"/>
  <c r="H56" i="1"/>
  <c r="H55" i="1"/>
  <c r="H44" i="1"/>
  <c r="H43" i="1"/>
  <c r="E33" i="1"/>
  <c r="H262" i="1" s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147" i="1" l="1"/>
  <c r="H263" i="1"/>
  <c r="H309" i="1"/>
  <c r="H420" i="1"/>
  <c r="H455" i="1"/>
  <c r="H33" i="1"/>
  <c r="H45" i="1"/>
  <c r="H57" i="1"/>
  <c r="H69" i="1"/>
  <c r="H80" i="1"/>
  <c r="H92" i="1"/>
  <c r="H104" i="1"/>
  <c r="H115" i="1"/>
  <c r="H127" i="1"/>
  <c r="H137" i="1"/>
  <c r="H148" i="1"/>
  <c r="H159" i="1"/>
  <c r="H171" i="1"/>
  <c r="H182" i="1"/>
  <c r="H194" i="1"/>
  <c r="H206" i="1"/>
  <c r="H218" i="1"/>
  <c r="H229" i="1"/>
  <c r="H241" i="1"/>
  <c r="H253" i="1"/>
  <c r="H264" i="1"/>
  <c r="H276" i="1"/>
  <c r="H288" i="1"/>
  <c r="H300" i="1"/>
  <c r="H310" i="1"/>
  <c r="H322" i="1"/>
  <c r="H345" i="1"/>
  <c r="H357" i="1"/>
  <c r="H377" i="1"/>
  <c r="H388" i="1"/>
  <c r="H399" i="1"/>
  <c r="H410" i="1"/>
  <c r="H421" i="1"/>
  <c r="H433" i="1"/>
  <c r="H444" i="1"/>
  <c r="H456" i="1"/>
  <c r="H467" i="1"/>
  <c r="H479" i="1"/>
  <c r="H228" i="1"/>
  <c r="H299" i="1"/>
  <c r="H432" i="1"/>
  <c r="H443" i="1"/>
  <c r="H34" i="1"/>
  <c r="H46" i="1"/>
  <c r="H58" i="1"/>
  <c r="H81" i="1"/>
  <c r="H93" i="1"/>
  <c r="H105" i="1"/>
  <c r="H116" i="1"/>
  <c r="H128" i="1"/>
  <c r="H138" i="1"/>
  <c r="H149" i="1"/>
  <c r="H160" i="1"/>
  <c r="H172" i="1"/>
  <c r="H183" i="1"/>
  <c r="H195" i="1"/>
  <c r="H207" i="1"/>
  <c r="H219" i="1"/>
  <c r="H230" i="1"/>
  <c r="H242" i="1"/>
  <c r="H254" i="1"/>
  <c r="H265" i="1"/>
  <c r="H277" i="1"/>
  <c r="H289" i="1"/>
  <c r="H301" i="1"/>
  <c r="H311" i="1"/>
  <c r="H323" i="1"/>
  <c r="H334" i="1"/>
  <c r="H346" i="1"/>
  <c r="H358" i="1"/>
  <c r="H368" i="1"/>
  <c r="H378" i="1"/>
  <c r="H400" i="1"/>
  <c r="H411" i="1"/>
  <c r="H422" i="1"/>
  <c r="H434" i="1"/>
  <c r="H445" i="1"/>
  <c r="H457" i="1"/>
  <c r="H468" i="1"/>
  <c r="H480" i="1"/>
  <c r="H126" i="1"/>
  <c r="H170" i="1"/>
  <c r="H287" i="1"/>
  <c r="H409" i="1"/>
  <c r="H466" i="1"/>
  <c r="H35" i="1"/>
  <c r="H47" i="1"/>
  <c r="H59" i="1"/>
  <c r="H70" i="1"/>
  <c r="H82" i="1"/>
  <c r="H94" i="1"/>
  <c r="H106" i="1"/>
  <c r="H117" i="1"/>
  <c r="H129" i="1"/>
  <c r="H139" i="1"/>
  <c r="H150" i="1"/>
  <c r="H161" i="1"/>
  <c r="H173" i="1"/>
  <c r="H184" i="1"/>
  <c r="H196" i="1"/>
  <c r="H208" i="1"/>
  <c r="H220" i="1"/>
  <c r="H231" i="1"/>
  <c r="H243" i="1"/>
  <c r="H255" i="1"/>
  <c r="H266" i="1"/>
  <c r="H278" i="1"/>
  <c r="H290" i="1"/>
  <c r="H302" i="1"/>
  <c r="H312" i="1"/>
  <c r="H324" i="1"/>
  <c r="H335" i="1"/>
  <c r="H347" i="1"/>
  <c r="H359" i="1"/>
  <c r="H369" i="1"/>
  <c r="H379" i="1"/>
  <c r="H389" i="1"/>
  <c r="H401" i="1"/>
  <c r="H412" i="1"/>
  <c r="H423" i="1"/>
  <c r="H435" i="1"/>
  <c r="H446" i="1"/>
  <c r="H458" i="1"/>
  <c r="H469" i="1"/>
  <c r="H481" i="1"/>
  <c r="H158" i="1"/>
  <c r="H252" i="1"/>
  <c r="H321" i="1"/>
  <c r="H398" i="1"/>
  <c r="H478" i="1"/>
  <c r="H36" i="1"/>
  <c r="H48" i="1"/>
  <c r="H60" i="1"/>
  <c r="H71" i="1"/>
  <c r="H83" i="1"/>
  <c r="H95" i="1"/>
  <c r="H118" i="1"/>
  <c r="H130" i="1"/>
  <c r="H140" i="1"/>
  <c r="H151" i="1"/>
  <c r="H162" i="1"/>
  <c r="H174" i="1"/>
  <c r="H185" i="1"/>
  <c r="H197" i="1"/>
  <c r="H209" i="1"/>
  <c r="H221" i="1"/>
  <c r="H232" i="1"/>
  <c r="H244" i="1"/>
  <c r="H256" i="1"/>
  <c r="H267" i="1"/>
  <c r="H279" i="1"/>
  <c r="H291" i="1"/>
  <c r="H313" i="1"/>
  <c r="H325" i="1"/>
  <c r="H336" i="1"/>
  <c r="H348" i="1"/>
  <c r="H360" i="1"/>
  <c r="H370" i="1"/>
  <c r="H380" i="1"/>
  <c r="H390" i="1"/>
  <c r="H402" i="1"/>
  <c r="H413" i="1"/>
  <c r="H424" i="1"/>
  <c r="H436" i="1"/>
  <c r="H447" i="1"/>
  <c r="H459" i="1"/>
  <c r="H470" i="1"/>
  <c r="H482" i="1"/>
  <c r="H136" i="1"/>
  <c r="H275" i="1"/>
  <c r="H387" i="1"/>
  <c r="H84" i="1"/>
  <c r="H107" i="1"/>
  <c r="H163" i="1"/>
  <c r="H233" i="1"/>
  <c r="H245" i="1"/>
  <c r="H257" i="1"/>
  <c r="H268" i="1"/>
  <c r="H280" i="1"/>
  <c r="H292" i="1"/>
  <c r="H303" i="1"/>
  <c r="H314" i="1"/>
  <c r="H326" i="1"/>
  <c r="H337" i="1"/>
  <c r="H349" i="1"/>
  <c r="H361" i="1"/>
  <c r="H371" i="1"/>
  <c r="H381" i="1"/>
  <c r="H391" i="1"/>
  <c r="H403" i="1"/>
  <c r="H414" i="1"/>
  <c r="H425" i="1"/>
  <c r="H437" i="1"/>
  <c r="H448" i="1"/>
  <c r="H460" i="1"/>
  <c r="H471" i="1"/>
  <c r="H483" i="1"/>
  <c r="H240" i="1"/>
  <c r="H356" i="1"/>
  <c r="H37" i="1"/>
  <c r="H131" i="1"/>
  <c r="H175" i="1"/>
  <c r="H73" i="1"/>
  <c r="H97" i="1"/>
  <c r="H108" i="1"/>
  <c r="H120" i="1"/>
  <c r="H132" i="1"/>
  <c r="H142" i="1"/>
  <c r="H153" i="1"/>
  <c r="H164" i="1"/>
  <c r="H176" i="1"/>
  <c r="H187" i="1"/>
  <c r="H199" i="1"/>
  <c r="H211" i="1"/>
  <c r="H223" i="1"/>
  <c r="H234" i="1"/>
  <c r="H246" i="1"/>
  <c r="H269" i="1"/>
  <c r="H281" i="1"/>
  <c r="H293" i="1"/>
  <c r="H304" i="1"/>
  <c r="H315" i="1"/>
  <c r="H327" i="1"/>
  <c r="H338" i="1"/>
  <c r="H350" i="1"/>
  <c r="H362" i="1"/>
  <c r="H372" i="1"/>
  <c r="H382" i="1"/>
  <c r="H392" i="1"/>
  <c r="H404" i="1"/>
  <c r="H415" i="1"/>
  <c r="H426" i="1"/>
  <c r="H449" i="1"/>
  <c r="H461" i="1"/>
  <c r="H472" i="1"/>
  <c r="H484" i="1"/>
  <c r="H193" i="1"/>
  <c r="H376" i="1"/>
  <c r="H49" i="1"/>
  <c r="H119" i="1"/>
  <c r="H198" i="1"/>
  <c r="H50" i="1"/>
  <c r="H39" i="1"/>
  <c r="H51" i="1"/>
  <c r="H63" i="1"/>
  <c r="H74" i="1"/>
  <c r="H86" i="1"/>
  <c r="H98" i="1"/>
  <c r="H109" i="1"/>
  <c r="H121" i="1"/>
  <c r="H143" i="1"/>
  <c r="H154" i="1"/>
  <c r="H165" i="1"/>
  <c r="H177" i="1"/>
  <c r="H188" i="1"/>
  <c r="H200" i="1"/>
  <c r="H212" i="1"/>
  <c r="H224" i="1"/>
  <c r="H235" i="1"/>
  <c r="H247" i="1"/>
  <c r="H258" i="1"/>
  <c r="H270" i="1"/>
  <c r="H282" i="1"/>
  <c r="H294" i="1"/>
  <c r="H305" i="1"/>
  <c r="H316" i="1"/>
  <c r="H328" i="1"/>
  <c r="H339" i="1"/>
  <c r="H351" i="1"/>
  <c r="H363" i="1"/>
  <c r="H383" i="1"/>
  <c r="H393" i="1"/>
  <c r="H405" i="1"/>
  <c r="H427" i="1"/>
  <c r="H438" i="1"/>
  <c r="H450" i="1"/>
  <c r="H462" i="1"/>
  <c r="H473" i="1"/>
  <c r="H485" i="1"/>
  <c r="H181" i="1"/>
  <c r="H367" i="1"/>
  <c r="H96" i="1"/>
  <c r="H222" i="1"/>
  <c r="H85" i="1"/>
  <c r="H52" i="1"/>
  <c r="H64" i="1"/>
  <c r="H75" i="1"/>
  <c r="H87" i="1"/>
  <c r="H99" i="1"/>
  <c r="H110" i="1"/>
  <c r="H122" i="1"/>
  <c r="H133" i="1"/>
  <c r="H144" i="1"/>
  <c r="H155" i="1"/>
  <c r="H166" i="1"/>
  <c r="H189" i="1"/>
  <c r="H201" i="1"/>
  <c r="H213" i="1"/>
  <c r="H225" i="1"/>
  <c r="H236" i="1"/>
  <c r="H248" i="1"/>
  <c r="H259" i="1"/>
  <c r="H271" i="1"/>
  <c r="H283" i="1"/>
  <c r="H295" i="1"/>
  <c r="H306" i="1"/>
  <c r="H317" i="1"/>
  <c r="H329" i="1"/>
  <c r="H340" i="1"/>
  <c r="H352" i="1"/>
  <c r="H373" i="1"/>
  <c r="H384" i="1"/>
  <c r="H394" i="1"/>
  <c r="H406" i="1"/>
  <c r="H416" i="1"/>
  <c r="H428" i="1"/>
  <c r="H439" i="1"/>
  <c r="H451" i="1"/>
  <c r="H463" i="1"/>
  <c r="H474" i="1"/>
  <c r="H486" i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114" i="1"/>
  <c r="H217" i="1"/>
  <c r="H333" i="1"/>
  <c r="H72" i="1"/>
  <c r="H141" i="1"/>
  <c r="H186" i="1"/>
  <c r="H62" i="1"/>
  <c r="H41" i="1"/>
  <c r="H53" i="1"/>
  <c r="H65" i="1"/>
  <c r="H76" i="1"/>
  <c r="H88" i="1"/>
  <c r="H100" i="1"/>
  <c r="H111" i="1"/>
  <c r="H123" i="1"/>
  <c r="H134" i="1"/>
  <c r="H145" i="1"/>
  <c r="H156" i="1"/>
  <c r="H167" i="1"/>
  <c r="H178" i="1"/>
  <c r="H190" i="1"/>
  <c r="H202" i="1"/>
  <c r="H214" i="1"/>
  <c r="H226" i="1"/>
  <c r="H237" i="1"/>
  <c r="H249" i="1"/>
  <c r="H260" i="1"/>
  <c r="H272" i="1"/>
  <c r="H284" i="1"/>
  <c r="H296" i="1"/>
  <c r="H307" i="1"/>
  <c r="H318" i="1"/>
  <c r="H330" i="1"/>
  <c r="H341" i="1"/>
  <c r="H353" i="1"/>
  <c r="H364" i="1"/>
  <c r="H385" i="1"/>
  <c r="H395" i="1"/>
  <c r="H407" i="1"/>
  <c r="H417" i="1"/>
  <c r="H429" i="1"/>
  <c r="H440" i="1"/>
  <c r="H452" i="1"/>
  <c r="H464" i="1"/>
  <c r="H475" i="1"/>
  <c r="H103" i="1"/>
  <c r="H205" i="1"/>
  <c r="H344" i="1"/>
  <c r="H61" i="1"/>
  <c r="H152" i="1"/>
  <c r="H210" i="1"/>
  <c r="H38" i="1"/>
  <c r="H40" i="1"/>
  <c r="H42" i="1"/>
  <c r="H54" i="1"/>
  <c r="H66" i="1"/>
  <c r="H77" i="1"/>
  <c r="H89" i="1"/>
  <c r="H101" i="1"/>
  <c r="H112" i="1"/>
  <c r="H124" i="1"/>
  <c r="H135" i="1"/>
  <c r="H157" i="1"/>
  <c r="H168" i="1"/>
  <c r="H179" i="1"/>
  <c r="H191" i="1"/>
  <c r="H203" i="1"/>
  <c r="H215" i="1"/>
  <c r="H227" i="1"/>
  <c r="H238" i="1"/>
  <c r="H250" i="1"/>
  <c r="H261" i="1"/>
  <c r="H273" i="1"/>
  <c r="H285" i="1"/>
  <c r="H297" i="1"/>
  <c r="H319" i="1"/>
  <c r="H331" i="1"/>
  <c r="H342" i="1"/>
  <c r="H354" i="1"/>
  <c r="H365" i="1"/>
  <c r="H374" i="1"/>
  <c r="H396" i="1"/>
  <c r="H418" i="1"/>
  <c r="H430" i="1"/>
  <c r="H441" i="1"/>
  <c r="H453" i="1"/>
  <c r="H465" i="1"/>
  <c r="H476" i="1"/>
  <c r="H102" i="1"/>
  <c r="H113" i="1"/>
  <c r="H125" i="1"/>
  <c r="H146" i="1"/>
  <c r="H169" i="1"/>
  <c r="H180" i="1"/>
  <c r="H192" i="1"/>
  <c r="H204" i="1"/>
  <c r="H216" i="1"/>
  <c r="H239" i="1"/>
  <c r="H251" i="1"/>
  <c r="H274" i="1"/>
  <c r="H286" i="1"/>
  <c r="H298" i="1"/>
  <c r="H308" i="1"/>
  <c r="H320" i="1"/>
  <c r="H332" i="1"/>
  <c r="H343" i="1"/>
  <c r="H355" i="1"/>
  <c r="H366" i="1"/>
  <c r="H375" i="1"/>
  <c r="H386" i="1"/>
  <c r="H397" i="1"/>
  <c r="H408" i="1"/>
  <c r="H419" i="1"/>
  <c r="H431" i="1"/>
  <c r="H442" i="1"/>
  <c r="H454" i="1"/>
</calcChain>
</file>

<file path=xl/sharedStrings.xml><?xml version="1.0" encoding="utf-8"?>
<sst xmlns="http://schemas.openxmlformats.org/spreadsheetml/2006/main" count="1416" uniqueCount="346">
  <si>
    <t>项目办公及活动经费收支情况（2018年9月~2019年10月）</t>
  </si>
  <si>
    <t>20181024A</t>
  </si>
  <si>
    <t>序号</t>
  </si>
  <si>
    <t xml:space="preserve">日期      </t>
  </si>
  <si>
    <t>收</t>
  </si>
  <si>
    <t>支</t>
  </si>
  <si>
    <t>用   途</t>
  </si>
  <si>
    <t>经办人</t>
  </si>
  <si>
    <t>余款（元）</t>
  </si>
  <si>
    <t>备注</t>
  </si>
  <si>
    <t>转账收3000元</t>
  </si>
  <si>
    <t>孙华伟</t>
  </si>
  <si>
    <t xml:space="preserve"> 晚上加班开会（吃饭）</t>
  </si>
  <si>
    <t>孙、刘、陈</t>
  </si>
  <si>
    <t>食堂生活必须品（大米、食用油、菜、一次性碗、筷）</t>
  </si>
  <si>
    <t>孙</t>
  </si>
  <si>
    <t>中餐</t>
  </si>
  <si>
    <t>孙、陈</t>
  </si>
  <si>
    <t>晚班物资、食堂生活用品
泡面一桶、饼干五袋、洗洁精、酱油、醋、老干妈、调料、盐、冰冻水饺、蚊香一盒</t>
  </si>
  <si>
    <t>买菜</t>
  </si>
  <si>
    <t>买菜，两袋冰冻水饺</t>
  </si>
  <si>
    <t>买菜、桶面一箱、料酒、鸡蛋二袋、火腿</t>
  </si>
  <si>
    <t xml:space="preserve"> 程、罗、周、乐</t>
  </si>
  <si>
    <t xml:space="preserve"> 罗</t>
  </si>
  <si>
    <t>外面加餐</t>
  </si>
  <si>
    <t>孙、周、彭、彭、邱</t>
  </si>
  <si>
    <t>刘</t>
  </si>
  <si>
    <t>买米，买菜，冰冻水饺，晚班桶面一箱</t>
  </si>
  <si>
    <t>程、孙罗、邱、彭、彭</t>
  </si>
  <si>
    <t>晚上加餐（两瓶酒加买菜）（刘、孙）</t>
  </si>
  <si>
    <t>监理项目部、甲方、施工单位</t>
  </si>
  <si>
    <t>买菜、桶面一箱、开水瓶、热水壶、台式电脑接收器</t>
  </si>
  <si>
    <t>买菜、葛洲坝座椅床运费</t>
  </si>
  <si>
    <t>周、罗、邱</t>
  </si>
  <si>
    <t>食油一桶、买菜、挂面两包</t>
  </si>
  <si>
    <t>买菜:青菜15.5 、肉16 、 鸡蛋20、桶面一箱、饼干五袋、做菜砧板</t>
  </si>
  <si>
    <t>两袋米40斤，菜</t>
  </si>
  <si>
    <t>孙、刘</t>
  </si>
  <si>
    <t>3个垃圾桶，饭瓢</t>
  </si>
  <si>
    <t>彭悦</t>
  </si>
  <si>
    <t>买菜、挂面、老干妈</t>
  </si>
  <si>
    <t>买菜,一箱桶面</t>
  </si>
  <si>
    <t>朱利红余额交接</t>
  </si>
  <si>
    <t>A4纸一箱(5包)</t>
  </si>
  <si>
    <t>手电筒</t>
  </si>
  <si>
    <t>文具接线板钢尺249.7元、套鞋2双(刘毅和彭国豪)50</t>
  </si>
  <si>
    <t>刘毅</t>
  </si>
  <si>
    <t>买菜10/30是33元、11/31是48元</t>
  </si>
  <si>
    <t>煤气</t>
  </si>
  <si>
    <t>油</t>
  </si>
  <si>
    <t>夜班泡面一箱</t>
  </si>
  <si>
    <t>垃圾桶(大)14.95、垃圾桶(小)5.75、垃圾袋6.45、A5笔记本8本17.84、抽纸18包30.71</t>
  </si>
  <si>
    <t>杨翅</t>
  </si>
  <si>
    <t>米40斤</t>
  </si>
  <si>
    <t>生姜大蒜4元 青菜19元 肉10元</t>
  </si>
  <si>
    <t>猪耳朵13元、花生蚕豆10元、烤鸭18元、牛肚20元、剥皮鱼16元、千张3元、藕2元、
青椒2元、萝卜14元、红辣椒洋葱7.5元、打包碗 纸碗 筷子 杯子元、羊肉2.7kg172.8元</t>
  </si>
  <si>
    <t>调料等</t>
  </si>
  <si>
    <t>抹布:10元、钢丝球：8元</t>
  </si>
  <si>
    <t>厨师费</t>
  </si>
  <si>
    <t>胖头鱼27元、豆腐3元、韭菜/菠菜/茄子12.5元、五香八百葵 香叶 桂皮2.3等</t>
  </si>
  <si>
    <t>租房费</t>
  </si>
  <si>
    <t>办公用品</t>
  </si>
  <si>
    <t>王佳顺</t>
  </si>
  <si>
    <t>肉+鸡蛋</t>
  </si>
  <si>
    <t>水果</t>
  </si>
  <si>
    <t>食用油一桶、鸡蛋、肉、香肠</t>
  </si>
  <si>
    <t>西红柿8.4、土豆6.8、花菜1.8、洋葱2.9、红萝卜4.6、兰包4.6、芜湖椒2.5、莴苣4.7</t>
  </si>
  <si>
    <t>开班费2927</t>
  </si>
  <si>
    <t>运营费</t>
  </si>
  <si>
    <t>伙食费</t>
  </si>
  <si>
    <t>桌椅费</t>
  </si>
  <si>
    <t>搬运费</t>
  </si>
  <si>
    <t>辛苦补助费：鲍阳200、刘毅600、彭悦600、周睿诚200、陈钢400、朱利红300、
孙华伟1600、杨翅200、王佳顺200、罗冲400、彭国豪400、邱海林400、乐红云400</t>
  </si>
  <si>
    <t>白酒两箱</t>
  </si>
  <si>
    <t>青菜 味精 老干妈</t>
  </si>
  <si>
    <t>停电聚餐190元(孙、王、彭、彭、邱、杨、乐)</t>
  </si>
  <si>
    <t>胶鞋</t>
  </si>
  <si>
    <t>邱海林</t>
  </si>
  <si>
    <t>盘架</t>
  </si>
  <si>
    <t>买菜、米(40斤)</t>
  </si>
  <si>
    <t>停电开房2个标准间(孙、彭、彭、邱)</t>
  </si>
  <si>
    <t>停电聚餐210元(孙、王、彭、彭、杨、杨帅)</t>
  </si>
  <si>
    <t>停电开房标准间(彭、彭)</t>
  </si>
  <si>
    <t>外卖60元</t>
  </si>
  <si>
    <t>外卖48</t>
  </si>
  <si>
    <t>停电加餐(程、孙、王、杨、彭、彭)</t>
  </si>
  <si>
    <t>停电开房(孙、彭、彭)</t>
  </si>
  <si>
    <t>外卖(孙、王、杨、彭、彭)</t>
  </si>
  <si>
    <t>外卖(孙、彭、彭、鲍)</t>
  </si>
  <si>
    <t>外卖(彭、鲍、杨、张)</t>
  </si>
  <si>
    <t>停电开房(彭悦、张)</t>
  </si>
  <si>
    <t>外卖(刘毅、张)</t>
  </si>
  <si>
    <t>外卖(孙、王、杨、彭、张)</t>
  </si>
  <si>
    <t>12月厨师费</t>
  </si>
  <si>
    <t>牛肉五斤等菜。聚餐</t>
  </si>
  <si>
    <t>鲍阳</t>
  </si>
  <si>
    <t>打印机墨水51、饭菜罩子26、水果59</t>
  </si>
  <si>
    <t>中午外卖</t>
  </si>
  <si>
    <t>圣诞节苹果8个(含盒子)</t>
  </si>
  <si>
    <t>抽纸30包30元、一次性碗100只16.9元、一次性筷子100双4.8元、
记号笔10支(5黑+5红)8.2元</t>
  </si>
  <si>
    <t>加餐卤菜75元+腊鸭、青椒等81.7元</t>
  </si>
  <si>
    <t>鲍阳/王佳顺</t>
  </si>
  <si>
    <t>饺子三袋，番茄，鸡蛋</t>
  </si>
  <si>
    <t>元旦加餐</t>
  </si>
  <si>
    <t>张雨旭/孙华伟</t>
  </si>
  <si>
    <t>买菜(调料、面等)</t>
  </si>
  <si>
    <t>停水住宿(孙、彭悦、张雨旭)</t>
  </si>
  <si>
    <t>内部聚餐买菜</t>
  </si>
  <si>
    <t>饺子三袋</t>
  </si>
  <si>
    <t>张雨旭</t>
  </si>
  <si>
    <t>辣椒粉</t>
  </si>
  <si>
    <t>2瓶腐乳</t>
  </si>
  <si>
    <t>项目年饭</t>
  </si>
  <si>
    <t>项目述职奖金1000元</t>
  </si>
  <si>
    <t>孙华伟2700、王佳顺600、刘毅1200、彭悦1200、彭国豪900、张雨旭400、杨翅600</t>
  </si>
  <si>
    <t>买菜和调料</t>
  </si>
  <si>
    <t>三袋饺子</t>
  </si>
  <si>
    <t>换煤气</t>
  </si>
  <si>
    <t>项目聚餐(有新人)</t>
  </si>
  <si>
    <t>1月厨师费</t>
  </si>
  <si>
    <t>吃饭</t>
  </si>
  <si>
    <t xml:space="preserve"> 2斤米、2袋生粉、2袋米</t>
  </si>
  <si>
    <t>李渊绩</t>
  </si>
  <si>
    <t>菜、米、油</t>
  </si>
  <si>
    <t>肥皂1个(1元)、牙签1包200个(1元)、味精2袋(1元/袋)、钢丝球2个(1元/个)、抹布一袋(5元/袋)、勺子和碟子各2个(1元/个)、生抽19.9元、醋5元、料酒5元、耗油12.6、胶水2个(1元/个)、碗20个(5.9元)、购物袋0.3元</t>
  </si>
  <si>
    <t>项目聚餐烧烤</t>
  </si>
  <si>
    <t>11月~1月运营费</t>
  </si>
  <si>
    <t xml:space="preserve">           食堂生活必须品（大米、食用油、菜、一次性碗、筷）</t>
  </si>
  <si>
    <t>占运</t>
  </si>
  <si>
    <t>买水果</t>
  </si>
  <si>
    <t>打印机(待公司报销)</t>
  </si>
  <si>
    <t>一箱抽纸，B5的本子4本</t>
  </si>
  <si>
    <t>抽纸14.9、垃圾袋8、收纳篮9.9、挂钩三排25.13</t>
  </si>
  <si>
    <t>2瓶腐乳20.7、毛巾6条25.19</t>
  </si>
  <si>
    <t>华南沟通会后聚餐</t>
  </si>
  <si>
    <t>内部培训后聚餐</t>
  </si>
  <si>
    <t>26、27日两天菜钱</t>
  </si>
  <si>
    <t>办公室搬运费</t>
  </si>
  <si>
    <t>项目聚餐</t>
  </si>
  <si>
    <t>两个大卷胶带，搬家封箱用</t>
  </si>
  <si>
    <t>5 Pces 5m的卷尺</t>
  </si>
  <si>
    <t>开房(4/7)，彭悦、孙华伟</t>
  </si>
  <si>
    <t>开房(4/8)，彭悦、孙华伟</t>
  </si>
  <si>
    <t>开房(4/9)孙华伟</t>
  </si>
  <si>
    <t>聚餐</t>
  </si>
  <si>
    <t>房租税票</t>
  </si>
  <si>
    <t>开房(4/10)彭悦、孙华伟</t>
  </si>
  <si>
    <t>开房(4/11)彭悦、孙华伟</t>
  </si>
  <si>
    <t>开房(4/14)彭悦、孙华伟</t>
  </si>
  <si>
    <t>打印机硒鼓</t>
  </si>
  <si>
    <t>开房(4/15)彭悦、孙华伟</t>
  </si>
  <si>
    <t>开房(4/18)孙华伟</t>
  </si>
  <si>
    <t>中午租房吃饭(孙、刘、龙、杨)</t>
  </si>
  <si>
    <t>房租押金</t>
  </si>
  <si>
    <t>卡尺(150mm)</t>
  </si>
  <si>
    <t>3月份项目厨师费</t>
  </si>
  <si>
    <t>房租费</t>
  </si>
  <si>
    <t>半年房租费</t>
  </si>
  <si>
    <t>斜挎包2个</t>
  </si>
  <si>
    <t>抽纸一箱(27包)</t>
  </si>
  <si>
    <t>无芯卷纸(36卷)</t>
  </si>
  <si>
    <t>垃圾袋8、挂钩5.9</t>
  </si>
  <si>
    <t>房租水费100、电费200</t>
  </si>
  <si>
    <t>驱蚊水2瓶</t>
  </si>
  <si>
    <t>孙华伟、王佳顺、刘毅、彭悦、杨翅各1000元、龙腾、占运各600元、
高明坤300元、鲜于龙200元</t>
  </si>
  <si>
    <t>旁站记录本(10本)</t>
  </si>
  <si>
    <t>搬家一箱水</t>
  </si>
  <si>
    <t>聚餐买菜钱</t>
  </si>
  <si>
    <t>租房配钥匙和玻璃贴纸</t>
  </si>
  <si>
    <t>挂钩</t>
  </si>
  <si>
    <t>胶鞋(孙华伟、彭悦、刘毅、占运、罗吉)，25元/双</t>
  </si>
  <si>
    <t>驱蚊片一盒(20片)，19.8；蚊香两盒(10圈/盒)，共9元</t>
  </si>
  <si>
    <t>短胶鞋(鲜于龙)</t>
  </si>
  <si>
    <t>10斤米</t>
  </si>
  <si>
    <t>罗吉</t>
  </si>
  <si>
    <t>卤菜(22元素菜+37.8夫妻肺片)</t>
  </si>
  <si>
    <t>削皮器</t>
  </si>
  <si>
    <t>绿豆18.8、冰糖9</t>
  </si>
  <si>
    <t>买米</t>
  </si>
  <si>
    <t>筷子5双9元、蚊香+桶14元</t>
  </si>
  <si>
    <t>6桶面24元，6根火腿肠12元，辣条三包9元</t>
  </si>
  <si>
    <t>40斤米(2.6元/斤)</t>
  </si>
  <si>
    <t>菜钱</t>
  </si>
  <si>
    <t>12件马甲</t>
  </si>
  <si>
    <t>抽纸</t>
  </si>
  <si>
    <t>买油</t>
  </si>
  <si>
    <t>冰糖</t>
  </si>
  <si>
    <t>鲜于龙</t>
  </si>
  <si>
    <t>5月厨师费</t>
  </si>
  <si>
    <t>两提抽纸、垃圾袋5卷</t>
  </si>
  <si>
    <t>透明胶带</t>
  </si>
  <si>
    <t>晚上考试吃饭(桶面和火腿肠)</t>
  </si>
  <si>
    <t>洗洁精、驱蚊水</t>
  </si>
  <si>
    <t>包子馒头</t>
  </si>
  <si>
    <t>晚上培训吃饭</t>
  </si>
  <si>
    <t>凉菜</t>
  </si>
  <si>
    <t>检查聚餐520.22元饮料钱</t>
  </si>
  <si>
    <t>租房电费</t>
  </si>
  <si>
    <t>买菜和项目聚餐</t>
  </si>
  <si>
    <t xml:space="preserve">孙华伟 </t>
  </si>
  <si>
    <t>7/4聚餐酒钱</t>
  </si>
  <si>
    <t>米104、菜26</t>
  </si>
  <si>
    <t>两提抽纸</t>
  </si>
  <si>
    <t>租房水费</t>
  </si>
  <si>
    <t>去公司盖章路费</t>
  </si>
  <si>
    <t>李佳程</t>
  </si>
  <si>
    <t>买菜(中午)</t>
  </si>
  <si>
    <t>买菜和本周聚餐酒水钱</t>
  </si>
  <si>
    <t>6月厨师费</t>
  </si>
  <si>
    <t>两壶油</t>
  </si>
  <si>
    <t>茄子、鸡蛋、白萝卜、鸡翅中、油麦菜、花菜、后腿肉、可乐、洗洁精、购物袋</t>
  </si>
  <si>
    <t>方国庆</t>
  </si>
  <si>
    <t>腐乳1瓶，饺子2袋，小馒头1袋，榨菜6袋，购物袋</t>
  </si>
  <si>
    <t>本周项目聚餐买菜</t>
  </si>
  <si>
    <t>本周项目聚餐买菜和酒水</t>
  </si>
  <si>
    <t>一提抽纸</t>
  </si>
  <si>
    <t>医药费</t>
  </si>
  <si>
    <t>肖明</t>
  </si>
  <si>
    <t>加班开会吃饭</t>
  </si>
  <si>
    <t>孙华伟/罗吉</t>
  </si>
  <si>
    <t>洗洁精9.9、垃圾袋5卷10</t>
  </si>
  <si>
    <t>3个月运营费(3-5月)</t>
  </si>
  <si>
    <t>中午买菜</t>
  </si>
  <si>
    <t>项目聚餐调料、盘子、酒水钱</t>
  </si>
  <si>
    <t>西瓜2个</t>
  </si>
  <si>
    <t>房租电费300</t>
  </si>
  <si>
    <t>西瓜一个</t>
  </si>
  <si>
    <t>酸梅膏</t>
  </si>
  <si>
    <t>刘波</t>
  </si>
  <si>
    <t>方便面</t>
  </si>
  <si>
    <t>大门钥匙12把</t>
  </si>
  <si>
    <t>抽纸一提、钢丝球6个</t>
  </si>
  <si>
    <t>两壶5L的油、一袋10斤的米</t>
  </si>
  <si>
    <t>酸梅膏一瓶(19.9)、洗洁精1瓶(13.9)、冰棍磨具(10.8)、10斤米(39.9)</t>
  </si>
  <si>
    <t>20斤米、半个西瓜</t>
  </si>
  <si>
    <t>买米(40斤)</t>
  </si>
  <si>
    <t>水费100、电费200</t>
  </si>
  <si>
    <t>鸡蛋13.5、生抽18.8、耗油、9.8、淀粉6.5、生粉5.9、料酒5、白萝卜4.5、购物袋0.2</t>
  </si>
  <si>
    <t>两瓶耗油9.9、抽纸19.9</t>
  </si>
  <si>
    <t>外出办事路费</t>
  </si>
  <si>
    <t>7月厨师费</t>
  </si>
  <si>
    <t>李安浩</t>
  </si>
  <si>
    <t>热水壶</t>
  </si>
  <si>
    <t>加班加餐</t>
  </si>
  <si>
    <t>吃饭450，两瓶酒180</t>
  </si>
  <si>
    <t>电费</t>
  </si>
  <si>
    <t>30斤米</t>
  </si>
  <si>
    <t>中秋晚上加餐</t>
  </si>
  <si>
    <t>肖明/李安浩</t>
  </si>
  <si>
    <t>牙签2.9、洗洁精9.2、垃圾袋5卷8.5</t>
  </si>
  <si>
    <t>一壶油、10斤米</t>
  </si>
  <si>
    <t>40斤米</t>
  </si>
  <si>
    <t>晚上买菜</t>
  </si>
  <si>
    <t>鸡蛋</t>
  </si>
  <si>
    <t>8月厨师费</t>
  </si>
  <si>
    <t>聚餐定金</t>
  </si>
  <si>
    <t xml:space="preserve"> 打破伤风的针</t>
  </si>
  <si>
    <t>甲方聚餐(不含500元押金)</t>
  </si>
  <si>
    <t>两壶油(5L、6.18L)</t>
  </si>
  <si>
    <t>买菜84.3、调料41.7</t>
  </si>
  <si>
    <t>文件夹板</t>
  </si>
  <si>
    <t>9月厨师费</t>
  </si>
  <si>
    <t>2包垃圾袋(10卷)11.5、抹布5条5元</t>
  </si>
  <si>
    <t>退房租押金</t>
  </si>
  <si>
    <t>买菜、换煤气</t>
  </si>
  <si>
    <t>6-9月运营费</t>
  </si>
  <si>
    <t>洗洁精</t>
  </si>
  <si>
    <t>晚上储备粮食</t>
  </si>
  <si>
    <r>
      <rPr>
        <sz val="9"/>
        <color theme="1"/>
        <rFont val="Microsoft YaHei UI Light"/>
        <family val="2"/>
        <charset val="134"/>
      </rPr>
      <t>2</t>
    </r>
    <r>
      <rPr>
        <sz val="9"/>
        <color theme="1"/>
        <rFont val="宋体"/>
        <family val="3"/>
        <charset val="134"/>
      </rPr>
      <t>壶油、</t>
    </r>
    <r>
      <rPr>
        <sz val="9"/>
        <color theme="1"/>
        <rFont val="Microsoft YaHei UI Light"/>
        <family val="2"/>
        <charset val="134"/>
      </rPr>
      <t>20</t>
    </r>
    <r>
      <rPr>
        <sz val="9"/>
        <color theme="1"/>
        <rFont val="宋体"/>
        <family val="3"/>
        <charset val="134"/>
      </rPr>
      <t>斤米</t>
    </r>
  </si>
  <si>
    <t>洗衣机</t>
  </si>
  <si>
    <t>图纸背包(2个)</t>
  </si>
  <si>
    <t>10月厨师费</t>
  </si>
  <si>
    <t>20个资料盒</t>
  </si>
  <si>
    <t>买菜、热水瓶、洗手液</t>
  </si>
  <si>
    <t>季度检查晚上加班吃饭（8份盖浇饭）</t>
  </si>
  <si>
    <t>晚上聚餐</t>
  </si>
  <si>
    <t>季度检查中午吃饭</t>
  </si>
  <si>
    <t>手电筒一个</t>
  </si>
  <si>
    <t xml:space="preserve"> </t>
  </si>
  <si>
    <t>加班加餐(93.1)、82元的凉菜</t>
  </si>
  <si>
    <t>巡检吃早饭(热干粉2份、热干面2份、豆皮6份、卤鸡蛋1个、锅贴1个、豆浆2份)</t>
  </si>
  <si>
    <t>四只打印机硒鼓、5张老鼠贴(24.9)</t>
  </si>
  <si>
    <t>一提抽纸19.9、洗洁精一瓶9.9</t>
  </si>
  <si>
    <t>/</t>
  </si>
  <si>
    <t>11月厨师费</t>
  </si>
  <si>
    <t>2壶油(6.18L、5L)</t>
  </si>
  <si>
    <t>12个苹果、12个润唇膏(16元/个)、6个盒子</t>
  </si>
  <si>
    <t>占运/鲍阳</t>
  </si>
  <si>
    <t>送进度款奖金明细</t>
  </si>
  <si>
    <t>卤菜</t>
  </si>
  <si>
    <t>年终聚餐+酒水84</t>
  </si>
  <si>
    <t>10月-12月运营费</t>
  </si>
  <si>
    <r>
      <rPr>
        <sz val="9"/>
        <color theme="1"/>
        <rFont val="宋体"/>
        <family val="3"/>
        <charset val="134"/>
      </rPr>
      <t>送进度款发票路费:
项目</t>
    </r>
    <r>
      <rPr>
        <sz val="9"/>
        <color theme="1"/>
        <rFont val="Arial"/>
        <family val="2"/>
      </rPr>
      <t>→</t>
    </r>
    <r>
      <rPr>
        <sz val="9"/>
        <color theme="1"/>
        <rFont val="宋体"/>
        <family val="3"/>
        <charset val="134"/>
      </rPr>
      <t>公司23.1元；公司</t>
    </r>
    <r>
      <rPr>
        <sz val="9"/>
        <color theme="1"/>
        <rFont val="Arial"/>
        <family val="2"/>
      </rPr>
      <t>→</t>
    </r>
    <r>
      <rPr>
        <sz val="9"/>
        <color theme="1"/>
        <rFont val="宋体"/>
        <family val="3"/>
        <charset val="134"/>
      </rPr>
      <t>金地成本部14元</t>
    </r>
  </si>
  <si>
    <t>程总垫付年终奖金</t>
  </si>
  <si>
    <t>项目年终福利:
1.孙华伟、王佳顺、刘毅、彭悦、杨翅共5人，19000元/人
2.占运1700元、鲜于龙1100元、方国庆900元、肖明500元
3.李安浩、鲍阳、刘波共3人，各600元、程总600</t>
  </si>
  <si>
    <t>开水瓶</t>
  </si>
  <si>
    <r>
      <rPr>
        <sz val="9"/>
        <color theme="1"/>
        <rFont val="宋体"/>
        <family val="3"/>
        <charset val="134"/>
      </rPr>
      <t>送甲方情况说明:
项目</t>
    </r>
    <r>
      <rPr>
        <sz val="9"/>
        <color theme="1"/>
        <rFont val="Arial"/>
        <family val="2"/>
      </rPr>
      <t>→</t>
    </r>
    <r>
      <rPr>
        <sz val="9"/>
        <color theme="1"/>
        <rFont val="宋体"/>
        <family val="3"/>
        <charset val="134"/>
      </rPr>
      <t>公司盖章23.9元、公司→瑞通广场21.3元</t>
    </r>
  </si>
  <si>
    <t>1盒口罩、2盒手套、2个喷壶、2盒酒精棉、2个护目镜、6瓶消毒液</t>
  </si>
  <si>
    <t>买菜、泡面(54元)</t>
  </si>
  <si>
    <t>体温枪</t>
  </si>
  <si>
    <t>调料、5L油</t>
  </si>
  <si>
    <t>20斤米74元、20元的抽纸、买菜</t>
  </si>
  <si>
    <t>2瓶洗手液</t>
  </si>
  <si>
    <t>番茄3斤、大白菜2个、干子8块、土豆3斤、黄瓜4根、火腿肠6根、热干面3斤、粉3斤、水饺2袋、2板鸡蛋</t>
  </si>
  <si>
    <t>老干妈</t>
  </si>
  <si>
    <t>买菜+两袋汤圆</t>
  </si>
  <si>
    <t>3瓶酒精</t>
  </si>
  <si>
    <t>泡面</t>
  </si>
  <si>
    <t>台式机无线网接收器</t>
  </si>
  <si>
    <t>口罩50个</t>
  </si>
  <si>
    <t>买菜(豆角2斤、平菇 2斤、后腿肉2斤)、热干面3斤、粉3斤，鸡蛋一板、20斤米(54元)、1个开水瓶20元</t>
  </si>
  <si>
    <t>抽纸24包</t>
  </si>
  <si>
    <t>鸡精2袋、胡椒粉2袋、辣椒粉1袋、老干妈2瓶
草鱼、青辣椒1斤、后腿肉2斤、小白菜1把、嫩豆腐1斤</t>
  </si>
  <si>
    <t>开发票路费</t>
  </si>
  <si>
    <t>买菜:豆角1斤，后腿肉1斤，豆腐2块，白菜1个，番茄2斤，土豆2斤
其他:一板鸡蛋，两斤粉，三斤热干面，一筒细的挂面</t>
  </si>
  <si>
    <t>小壶油、10斤面粉。一桶面</t>
  </si>
  <si>
    <t>杨翅垫</t>
  </si>
  <si>
    <t>总包复工备案表公司盖章邮寄到付</t>
  </si>
  <si>
    <t>程总垫付项目饭钱</t>
  </si>
  <si>
    <t>菜:草鱼1条、白萝卜2个、土豆2斤、瘦肉1斤、青椒1斤
其他:米20斤、油5L、洗洁精2瓶</t>
  </si>
  <si>
    <t>垃圾袋60个</t>
  </si>
  <si>
    <t>买菜(含调料、2板鸡蛋、2包挂面)</t>
  </si>
  <si>
    <t>20斤米</t>
  </si>
  <si>
    <t>方工</t>
  </si>
  <si>
    <t>2壶5L油、20斤米</t>
  </si>
  <si>
    <t>抽纸一提19.9元、垃圾袋1板(5卷)8元、洗洁精1瓶9.9元、排插14.9元、驱蚊片12.9元、蚊香15.9元</t>
  </si>
  <si>
    <t>买菜+6斤粉、面</t>
  </si>
  <si>
    <t>买菜+2板鸡蛋</t>
  </si>
  <si>
    <t>2020年1月收支明细</t>
  </si>
  <si>
    <t>明细</t>
  </si>
  <si>
    <t>金额</t>
  </si>
  <si>
    <t>2019年12月1日-2020年4月14日支出</t>
  </si>
  <si>
    <t>2019年12月1日-2020年4月14日收入</t>
  </si>
  <si>
    <t>2019年12月1日开始</t>
  </si>
  <si>
    <t>2020年4月14日余额</t>
  </si>
  <si>
    <t>合  计:</t>
  </si>
  <si>
    <t>送进度款发票路费:
项目→公司23.1元；公司→金地成本部14元</t>
  </si>
  <si>
    <t>送甲方情况说明:
项目→公司盖章23.9元、公司→瑞通广场21.3元</t>
  </si>
  <si>
    <t>时间</t>
  </si>
  <si>
    <t>项目经费(元)</t>
  </si>
  <si>
    <t>收入(元)</t>
  </si>
  <si>
    <t>支出(元)</t>
  </si>
  <si>
    <t>余额(元)</t>
  </si>
  <si>
    <t>7/1~8/1</t>
  </si>
  <si>
    <t>年份：</t>
    <phoneticPr fontId="18" type="noConversion"/>
  </si>
  <si>
    <t>月份：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</si>
</sst>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_ "/>
    <numFmt numFmtId="178" formatCode="m&quot;月&quot;d&quot;日&quot;;@"/>
    <numFmt numFmtId="179" formatCode="0.00_ 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Microsoft YaHei UI Light"/>
      <family val="2"/>
      <charset val="134"/>
    </font>
    <font>
      <sz val="9"/>
      <color theme="1"/>
      <name val="Microsoft YaHei UI Light"/>
      <family val="2"/>
      <charset val="134"/>
    </font>
    <font>
      <b/>
      <sz val="11"/>
      <color rgb="FF3F3F3F"/>
      <name val="Microsoft YaHei UI Light"/>
      <family val="2"/>
      <charset val="134"/>
    </font>
    <font>
      <sz val="9"/>
      <color rgb="FF3F3F3F"/>
      <name val="Microsoft YaHei UI Light"/>
      <family val="2"/>
      <charset val="134"/>
    </font>
    <font>
      <b/>
      <sz val="9"/>
      <name val="Microsoft YaHei UI Light"/>
      <family val="2"/>
      <charset val="134"/>
    </font>
    <font>
      <sz val="9"/>
      <name val="Microsoft YaHei UI Light"/>
      <family val="2"/>
      <charset val="134"/>
    </font>
    <font>
      <sz val="9"/>
      <color rgb="FFFF0000"/>
      <name val="Microsoft YaHei UI Light"/>
      <family val="2"/>
      <charset val="134"/>
    </font>
    <font>
      <sz val="9"/>
      <color theme="1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sz val="9"/>
      <color theme="1"/>
      <name val="Arial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>
      <alignment vertical="center"/>
    </xf>
    <xf numFmtId="0" fontId="15" fillId="3" borderId="10" applyNumberFormat="0" applyAlignment="0" applyProtection="0">
      <alignment vertical="center"/>
    </xf>
    <xf numFmtId="0" fontId="16" fillId="4" borderId="11" applyNumberFormat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3" xfId="2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11" fillId="0" borderId="3" xfId="2" applyFont="1" applyFill="1" applyBorder="1" applyAlignment="1">
      <alignment horizontal="center" vertical="center" wrapText="1"/>
    </xf>
    <xf numFmtId="0" fontId="11" fillId="0" borderId="4" xfId="2" applyFont="1" applyFill="1" applyBorder="1" applyAlignment="1">
      <alignment horizontal="center"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2" fillId="0" borderId="5" xfId="2" applyFont="1" applyFill="1" applyBorder="1" applyAlignment="1">
      <alignment horizontal="center" vertical="center" wrapText="1"/>
    </xf>
    <xf numFmtId="178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left" vertical="center" wrapText="1"/>
    </xf>
    <xf numFmtId="177" fontId="8" fillId="0" borderId="1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179" fontId="8" fillId="0" borderId="1" xfId="0" applyNumberFormat="1" applyFont="1" applyFill="1" applyBorder="1" applyAlignment="1">
      <alignment horizontal="left" vertical="center"/>
    </xf>
    <xf numFmtId="178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1" fillId="0" borderId="6" xfId="2" applyFont="1" applyFill="1" applyBorder="1" applyAlignment="1">
      <alignment horizontal="center" vertical="center" wrapText="1"/>
    </xf>
    <xf numFmtId="0" fontId="11" fillId="0" borderId="7" xfId="2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3">
    <cellStyle name="常规" xfId="0" builtinId="0"/>
    <cellStyle name="检查单元格" xfId="2" builtinId="23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78BBA1AD205A82497329ABB250C1420B86E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979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685799</xdr:colOff>
          <xdr:row>0</xdr:row>
          <xdr:rowOff>9524</xdr:rowOff>
        </xdr:from>
        <xdr:to>
          <xdr:col>11</xdr:col>
          <xdr:colOff>885824</xdr:colOff>
          <xdr:row>1</xdr:row>
          <xdr:rowOff>85724</xdr:rowOff>
        </xdr:to>
        <xdr:sp macro="" textlink="">
          <xdr:nvSpPr>
            <xdr:cNvPr id="2050" name="_ActiveXWrapper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33F32412-62EC-4782-BE42-AC27AFE728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1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123"/>
    </sheetNames>
    <definedNames>
      <definedName name="tt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679"/>
  <sheetViews>
    <sheetView showGridLines="0" topLeftCell="A657" zoomScale="115" zoomScaleNormal="115" workbookViewId="0">
      <selection activeCell="G666" sqref="G666"/>
    </sheetView>
  </sheetViews>
  <sheetFormatPr defaultColWidth="9" defaultRowHeight="15" customHeight="1" x14ac:dyDescent="0.15"/>
  <cols>
    <col min="1" max="1" width="2.75" style="27" customWidth="1"/>
    <col min="2" max="2" width="6.625" style="27" customWidth="1"/>
    <col min="3" max="3" width="11.125" style="27" customWidth="1"/>
    <col min="4" max="4" width="9.5" style="27" customWidth="1"/>
    <col min="5" max="5" width="9.25" style="27"/>
    <col min="6" max="6" width="41" style="28" customWidth="1"/>
    <col min="7" max="7" width="12.25" style="28" customWidth="1"/>
    <col min="8" max="8" width="12.625" style="27" customWidth="1"/>
    <col min="9" max="9" width="8.75" style="27" customWidth="1"/>
    <col min="10" max="16384" width="9" style="27"/>
  </cols>
  <sheetData>
    <row r="1" spans="2:10" s="26" customFormat="1" ht="27.75" customHeight="1" x14ac:dyDescent="0.15">
      <c r="B1" s="57" t="s">
        <v>0</v>
      </c>
      <c r="C1" s="57"/>
      <c r="D1" s="57"/>
      <c r="E1" s="57"/>
      <c r="F1" s="57"/>
      <c r="G1" s="57"/>
      <c r="H1" s="57"/>
      <c r="I1" s="57"/>
    </row>
    <row r="2" spans="2:10" ht="14.25" customHeight="1" x14ac:dyDescent="0.15">
      <c r="B2" s="58" t="s">
        <v>1</v>
      </c>
      <c r="C2" s="58"/>
      <c r="D2" s="58"/>
      <c r="E2" s="58"/>
      <c r="F2" s="58"/>
      <c r="G2" s="58"/>
      <c r="H2" s="58"/>
      <c r="I2" s="58"/>
    </row>
    <row r="3" spans="2:10" ht="30" customHeight="1" x14ac:dyDescent="0.15">
      <c r="B3" s="29" t="s">
        <v>2</v>
      </c>
      <c r="C3" s="30" t="s">
        <v>3</v>
      </c>
      <c r="D3" s="30" t="s">
        <v>4</v>
      </c>
      <c r="E3" s="30" t="s">
        <v>5</v>
      </c>
      <c r="F3" s="31" t="s">
        <v>6</v>
      </c>
      <c r="G3" s="31" t="s">
        <v>7</v>
      </c>
      <c r="H3" s="30" t="s">
        <v>8</v>
      </c>
      <c r="I3" s="47" t="s">
        <v>9</v>
      </c>
    </row>
    <row r="4" spans="2:10" ht="25.5" customHeight="1" x14ac:dyDescent="0.15">
      <c r="B4" s="32">
        <v>1</v>
      </c>
      <c r="C4" s="33">
        <v>43363</v>
      </c>
      <c r="D4" s="34">
        <v>3000</v>
      </c>
      <c r="E4" s="35">
        <v>0</v>
      </c>
      <c r="F4" s="36" t="s">
        <v>10</v>
      </c>
      <c r="G4" s="36" t="s">
        <v>11</v>
      </c>
      <c r="H4" s="37">
        <v>3000</v>
      </c>
      <c r="I4" s="48"/>
    </row>
    <row r="5" spans="2:10" ht="25.5" customHeight="1" x14ac:dyDescent="0.15">
      <c r="B5" s="38">
        <v>1</v>
      </c>
      <c r="C5" s="33">
        <v>43363</v>
      </c>
      <c r="D5" s="35"/>
      <c r="E5" s="39">
        <v>35</v>
      </c>
      <c r="F5" s="40" t="s">
        <v>12</v>
      </c>
      <c r="G5" s="40" t="s">
        <v>13</v>
      </c>
      <c r="H5" s="37">
        <f>$H$4+SUM($D$5:D5)-SUM($E$5:E5)</f>
        <v>2965</v>
      </c>
      <c r="I5" s="49"/>
      <c r="J5" s="50"/>
    </row>
    <row r="6" spans="2:10" ht="25.5" customHeight="1" x14ac:dyDescent="0.15">
      <c r="B6" s="38">
        <v>2</v>
      </c>
      <c r="C6" s="33">
        <v>43364</v>
      </c>
      <c r="D6" s="35"/>
      <c r="E6" s="41">
        <v>162</v>
      </c>
      <c r="F6" s="40" t="s">
        <v>14</v>
      </c>
      <c r="G6" s="40" t="s">
        <v>15</v>
      </c>
      <c r="H6" s="37">
        <f>$H$4+SUM($D$5:D6)-SUM($E$5:E6)</f>
        <v>2803</v>
      </c>
      <c r="I6" s="49"/>
      <c r="J6" s="50"/>
    </row>
    <row r="7" spans="2:10" ht="25.5" customHeight="1" x14ac:dyDescent="0.15">
      <c r="B7" s="38">
        <v>3</v>
      </c>
      <c r="C7" s="33">
        <v>43368</v>
      </c>
      <c r="D7" s="35"/>
      <c r="E7" s="39">
        <v>20</v>
      </c>
      <c r="F7" s="40" t="s">
        <v>16</v>
      </c>
      <c r="G7" s="40" t="s">
        <v>17</v>
      </c>
      <c r="H7" s="37">
        <f>$H$4+SUM($D$5:D7)-SUM($E$5:E7)</f>
        <v>2783</v>
      </c>
      <c r="I7" s="49"/>
      <c r="J7" s="50"/>
    </row>
    <row r="8" spans="2:10" ht="25.5" customHeight="1" x14ac:dyDescent="0.15">
      <c r="B8" s="38">
        <v>4</v>
      </c>
      <c r="C8" s="33">
        <v>43369</v>
      </c>
      <c r="D8" s="35"/>
      <c r="E8" s="39">
        <v>155</v>
      </c>
      <c r="F8" s="42" t="s">
        <v>18</v>
      </c>
      <c r="G8" s="40" t="s">
        <v>15</v>
      </c>
      <c r="H8" s="37">
        <f>$H$4+SUM($D$5:D8)-SUM($E$5:E8)</f>
        <v>2628</v>
      </c>
      <c r="I8" s="49"/>
      <c r="J8" s="50"/>
    </row>
    <row r="9" spans="2:10" ht="25.5" customHeight="1" x14ac:dyDescent="0.15">
      <c r="B9" s="38">
        <v>5</v>
      </c>
      <c r="C9" s="33">
        <v>43370</v>
      </c>
      <c r="D9" s="35"/>
      <c r="E9" s="39">
        <v>33</v>
      </c>
      <c r="F9" s="43" t="s">
        <v>19</v>
      </c>
      <c r="G9" s="40" t="s">
        <v>15</v>
      </c>
      <c r="H9" s="37">
        <f>$H$4+SUM($D$5:D9)-SUM($E$5:E9)</f>
        <v>2595</v>
      </c>
      <c r="I9" s="49"/>
      <c r="J9" s="50"/>
    </row>
    <row r="10" spans="2:10" ht="25.5" customHeight="1" x14ac:dyDescent="0.15">
      <c r="B10" s="38">
        <v>6</v>
      </c>
      <c r="C10" s="33">
        <v>43371</v>
      </c>
      <c r="D10" s="35"/>
      <c r="E10" s="39">
        <v>44</v>
      </c>
      <c r="F10" s="43" t="s">
        <v>20</v>
      </c>
      <c r="G10" s="40" t="s">
        <v>15</v>
      </c>
      <c r="H10" s="37">
        <f>$H$4+SUM($D$5:D10)-SUM($E$5:E10)</f>
        <v>2551</v>
      </c>
      <c r="I10" s="49"/>
      <c r="J10" s="50"/>
    </row>
    <row r="11" spans="2:10" ht="25.5" customHeight="1" x14ac:dyDescent="0.15">
      <c r="B11" s="38">
        <v>7</v>
      </c>
      <c r="C11" s="33">
        <v>43372</v>
      </c>
      <c r="D11" s="35"/>
      <c r="E11" s="39">
        <v>133</v>
      </c>
      <c r="F11" s="43" t="s">
        <v>21</v>
      </c>
      <c r="G11" s="40" t="s">
        <v>15</v>
      </c>
      <c r="H11" s="37">
        <f>$H$4+SUM($D$5:D11)-SUM($E$5:E11)</f>
        <v>2418</v>
      </c>
      <c r="I11" s="49"/>
      <c r="J11" s="50"/>
    </row>
    <row r="12" spans="2:10" ht="25.5" customHeight="1" x14ac:dyDescent="0.15">
      <c r="B12" s="38">
        <v>1</v>
      </c>
      <c r="C12" s="33">
        <v>43375</v>
      </c>
      <c r="D12" s="35"/>
      <c r="E12" s="39">
        <v>49</v>
      </c>
      <c r="F12" s="43" t="s">
        <v>16</v>
      </c>
      <c r="G12" s="40" t="s">
        <v>22</v>
      </c>
      <c r="H12" s="37">
        <f>$H$4+SUM($D$5:D12)-SUM($E$5:E12)</f>
        <v>2369</v>
      </c>
      <c r="I12" s="49"/>
      <c r="J12" s="50"/>
    </row>
    <row r="13" spans="2:10" ht="25.5" customHeight="1" x14ac:dyDescent="0.15">
      <c r="B13" s="38">
        <v>2</v>
      </c>
      <c r="C13" s="33">
        <v>43376</v>
      </c>
      <c r="D13" s="35"/>
      <c r="E13" s="39">
        <v>12</v>
      </c>
      <c r="F13" s="43" t="s">
        <v>16</v>
      </c>
      <c r="G13" s="40" t="s">
        <v>23</v>
      </c>
      <c r="H13" s="37">
        <f>$H$4+SUM($D$5:D13)-SUM($E$5:E13)</f>
        <v>2357</v>
      </c>
      <c r="I13" s="49"/>
      <c r="J13" s="50"/>
    </row>
    <row r="14" spans="2:10" ht="25.5" customHeight="1" x14ac:dyDescent="0.15">
      <c r="B14" s="38">
        <v>3</v>
      </c>
      <c r="C14" s="33">
        <v>43377</v>
      </c>
      <c r="D14" s="35"/>
      <c r="E14" s="39">
        <v>112</v>
      </c>
      <c r="F14" s="43" t="s">
        <v>24</v>
      </c>
      <c r="G14" s="40" t="s">
        <v>25</v>
      </c>
      <c r="H14" s="37">
        <f>$H$4+SUM($D$5:D14)-SUM($E$5:E14)</f>
        <v>2245</v>
      </c>
      <c r="I14" s="49"/>
      <c r="J14" s="50"/>
    </row>
    <row r="15" spans="2:10" ht="25.5" customHeight="1" x14ac:dyDescent="0.15">
      <c r="B15" s="38">
        <v>4</v>
      </c>
      <c r="C15" s="33">
        <v>43378</v>
      </c>
      <c r="D15" s="35"/>
      <c r="E15" s="39">
        <v>38</v>
      </c>
      <c r="F15" s="43" t="s">
        <v>19</v>
      </c>
      <c r="G15" s="40" t="s">
        <v>15</v>
      </c>
      <c r="H15" s="37">
        <f>$H$4+SUM($D$5:D15)-SUM($E$5:E15)</f>
        <v>2207</v>
      </c>
      <c r="I15" s="49"/>
      <c r="J15" s="50"/>
    </row>
    <row r="16" spans="2:10" ht="25.5" customHeight="1" x14ac:dyDescent="0.15">
      <c r="B16" s="38">
        <v>5</v>
      </c>
      <c r="C16" s="33">
        <v>43379</v>
      </c>
      <c r="D16" s="35"/>
      <c r="E16" s="39">
        <v>47</v>
      </c>
      <c r="F16" s="40" t="s">
        <v>19</v>
      </c>
      <c r="G16" s="40" t="s">
        <v>26</v>
      </c>
      <c r="H16" s="37">
        <f>$H$4+SUM($D$5:D16)-SUM($E$5:E16)</f>
        <v>2160</v>
      </c>
      <c r="I16" s="49"/>
      <c r="J16" s="50"/>
    </row>
    <row r="17" spans="2:10" ht="25.5" customHeight="1" x14ac:dyDescent="0.15">
      <c r="B17" s="38">
        <v>6</v>
      </c>
      <c r="C17" s="33">
        <v>43380</v>
      </c>
      <c r="D17" s="35"/>
      <c r="E17" s="39">
        <v>169</v>
      </c>
      <c r="F17" s="40" t="s">
        <v>27</v>
      </c>
      <c r="G17" s="40" t="s">
        <v>15</v>
      </c>
      <c r="H17" s="37">
        <f>$H$4+SUM($D$5:D17)-SUM($E$5:E17)</f>
        <v>1991</v>
      </c>
      <c r="I17" s="49"/>
      <c r="J17" s="50"/>
    </row>
    <row r="18" spans="2:10" ht="25.5" customHeight="1" x14ac:dyDescent="0.15">
      <c r="B18" s="38">
        <v>7</v>
      </c>
      <c r="C18" s="33">
        <v>43381</v>
      </c>
      <c r="D18" s="35"/>
      <c r="E18" s="39">
        <v>168</v>
      </c>
      <c r="F18" s="40" t="s">
        <v>24</v>
      </c>
      <c r="G18" s="40" t="s">
        <v>28</v>
      </c>
      <c r="H18" s="37">
        <f>$H$4+SUM($D$5:D18)-SUM($E$5:E18)</f>
        <v>1823</v>
      </c>
      <c r="I18" s="49"/>
      <c r="J18" s="50"/>
    </row>
    <row r="19" spans="2:10" ht="25.5" customHeight="1" x14ac:dyDescent="0.15">
      <c r="B19" s="38">
        <v>8</v>
      </c>
      <c r="C19" s="33">
        <v>43382</v>
      </c>
      <c r="D19" s="35"/>
      <c r="E19" s="39">
        <v>485</v>
      </c>
      <c r="F19" s="40" t="s">
        <v>29</v>
      </c>
      <c r="G19" s="40" t="s">
        <v>30</v>
      </c>
      <c r="H19" s="37">
        <f>$H$4+SUM($D$5:D19)-SUM($E$5:E19)</f>
        <v>1338</v>
      </c>
      <c r="I19" s="49"/>
      <c r="J19" s="50"/>
    </row>
    <row r="20" spans="2:10" ht="25.5" customHeight="1" x14ac:dyDescent="0.15">
      <c r="B20" s="38">
        <v>9</v>
      </c>
      <c r="C20" s="33">
        <v>43383</v>
      </c>
      <c r="D20" s="35"/>
      <c r="E20" s="39">
        <v>48.6</v>
      </c>
      <c r="F20" s="40" t="s">
        <v>19</v>
      </c>
      <c r="G20" s="40" t="s">
        <v>26</v>
      </c>
      <c r="H20" s="37">
        <f>$H$4+SUM($D$5:D20)-SUM($E$5:E20)</f>
        <v>1289.4000000000001</v>
      </c>
      <c r="I20" s="49"/>
      <c r="J20" s="50"/>
    </row>
    <row r="21" spans="2:10" ht="25.5" customHeight="1" x14ac:dyDescent="0.15">
      <c r="B21" s="38">
        <v>10</v>
      </c>
      <c r="C21" s="33">
        <v>43384</v>
      </c>
      <c r="D21" s="35"/>
      <c r="E21" s="39">
        <v>290.5</v>
      </c>
      <c r="F21" s="40" t="s">
        <v>31</v>
      </c>
      <c r="G21" s="40" t="s">
        <v>15</v>
      </c>
      <c r="H21" s="37">
        <f>$H$4+SUM($D$5:D21)-SUM($E$5:E21)</f>
        <v>998.90000000000009</v>
      </c>
      <c r="I21" s="49"/>
      <c r="J21" s="50"/>
    </row>
    <row r="22" spans="2:10" ht="25.5" customHeight="1" x14ac:dyDescent="0.15">
      <c r="B22" s="38">
        <v>11</v>
      </c>
      <c r="C22" s="33">
        <v>43386</v>
      </c>
      <c r="D22" s="35"/>
      <c r="E22" s="39">
        <v>30</v>
      </c>
      <c r="F22" s="40" t="s">
        <v>19</v>
      </c>
      <c r="G22" s="40" t="s">
        <v>15</v>
      </c>
      <c r="H22" s="37">
        <f>$H$4+SUM($D$5:D22)-SUM($E$5:E22)</f>
        <v>968.90000000000009</v>
      </c>
      <c r="I22" s="49"/>
      <c r="J22" s="50"/>
    </row>
    <row r="23" spans="2:10" ht="25.5" customHeight="1" x14ac:dyDescent="0.15">
      <c r="B23" s="38">
        <v>12</v>
      </c>
      <c r="C23" s="33">
        <v>43387</v>
      </c>
      <c r="D23" s="35"/>
      <c r="E23" s="39">
        <v>210</v>
      </c>
      <c r="F23" s="40" t="s">
        <v>32</v>
      </c>
      <c r="G23" s="40" t="s">
        <v>33</v>
      </c>
      <c r="H23" s="37">
        <f>$H$4+SUM($D$5:D23)-SUM($E$5:E23)</f>
        <v>758.90000000000009</v>
      </c>
      <c r="I23" s="49"/>
      <c r="J23" s="50"/>
    </row>
    <row r="24" spans="2:10" ht="25.5" customHeight="1" x14ac:dyDescent="0.15">
      <c r="B24" s="38">
        <v>13</v>
      </c>
      <c r="C24" s="33">
        <v>43388</v>
      </c>
      <c r="D24" s="35"/>
      <c r="E24" s="39">
        <v>102</v>
      </c>
      <c r="F24" s="40" t="s">
        <v>34</v>
      </c>
      <c r="G24" s="40"/>
      <c r="H24" s="37">
        <f>$H$4+SUM($D$5:D24)-SUM($E$5:E24)</f>
        <v>656.90000000000009</v>
      </c>
      <c r="I24" s="49"/>
      <c r="J24" s="50"/>
    </row>
    <row r="25" spans="2:10" ht="25.5" customHeight="1" x14ac:dyDescent="0.15">
      <c r="B25" s="38">
        <v>14</v>
      </c>
      <c r="C25" s="33">
        <v>43389</v>
      </c>
      <c r="D25" s="35"/>
      <c r="E25" s="39">
        <v>38</v>
      </c>
      <c r="F25" s="40" t="s">
        <v>19</v>
      </c>
      <c r="G25" s="40" t="s">
        <v>15</v>
      </c>
      <c r="H25" s="37">
        <f>$H$4+SUM($D$5:D25)-SUM($E$5:E25)</f>
        <v>618.90000000000009</v>
      </c>
      <c r="I25" s="49"/>
      <c r="J25" s="50"/>
    </row>
    <row r="26" spans="2:10" ht="25.5" customHeight="1" x14ac:dyDescent="0.15">
      <c r="B26" s="38">
        <v>15</v>
      </c>
      <c r="C26" s="33">
        <v>43390</v>
      </c>
      <c r="D26" s="35"/>
      <c r="E26" s="39">
        <v>53.1</v>
      </c>
      <c r="F26" s="40" t="s">
        <v>19</v>
      </c>
      <c r="G26" s="40" t="s">
        <v>26</v>
      </c>
      <c r="H26" s="37">
        <f>$H$4+SUM($D$5:D26)-SUM($E$5:E26)</f>
        <v>565.80000000000018</v>
      </c>
      <c r="I26" s="49"/>
      <c r="J26" s="50"/>
    </row>
    <row r="27" spans="2:10" ht="25.5" customHeight="1" x14ac:dyDescent="0.15">
      <c r="B27" s="38">
        <v>16</v>
      </c>
      <c r="C27" s="33">
        <v>43391</v>
      </c>
      <c r="D27" s="35"/>
      <c r="E27" s="39">
        <v>134</v>
      </c>
      <c r="F27" s="40" t="s">
        <v>35</v>
      </c>
      <c r="G27" s="40" t="s">
        <v>26</v>
      </c>
      <c r="H27" s="37">
        <f>$H$4+SUM($D$5:D27)-SUM($E$5:E27)</f>
        <v>431.80000000000018</v>
      </c>
      <c r="I27" s="49"/>
      <c r="J27" s="50"/>
    </row>
    <row r="28" spans="2:10" ht="25.5" customHeight="1" x14ac:dyDescent="0.15">
      <c r="B28" s="38">
        <v>17</v>
      </c>
      <c r="C28" s="33">
        <v>43392</v>
      </c>
      <c r="D28" s="35"/>
      <c r="E28" s="39">
        <v>38</v>
      </c>
      <c r="F28" s="40" t="s">
        <v>19</v>
      </c>
      <c r="G28" s="40" t="s">
        <v>26</v>
      </c>
      <c r="H28" s="37">
        <f>$H$4+SUM($D$5:D28)-SUM($E$5:E28)</f>
        <v>393.80000000000018</v>
      </c>
      <c r="I28" s="49"/>
      <c r="J28" s="50"/>
    </row>
    <row r="29" spans="2:10" ht="25.5" customHeight="1" x14ac:dyDescent="0.15">
      <c r="B29" s="38">
        <v>18</v>
      </c>
      <c r="C29" s="33">
        <v>43394</v>
      </c>
      <c r="D29" s="35"/>
      <c r="E29" s="39">
        <v>109</v>
      </c>
      <c r="F29" s="40" t="s">
        <v>36</v>
      </c>
      <c r="G29" s="40" t="s">
        <v>37</v>
      </c>
      <c r="H29" s="37">
        <f>$H$4+SUM($D$5:D29)-SUM($E$5:E29)</f>
        <v>284.80000000000018</v>
      </c>
      <c r="I29" s="49"/>
      <c r="J29" s="50"/>
    </row>
    <row r="30" spans="2:10" ht="25.5" customHeight="1" x14ac:dyDescent="0.15">
      <c r="B30" s="38">
        <v>19</v>
      </c>
      <c r="C30" s="33">
        <v>43395</v>
      </c>
      <c r="D30" s="35"/>
      <c r="E30" s="39">
        <v>29</v>
      </c>
      <c r="F30" s="40" t="s">
        <v>38</v>
      </c>
      <c r="G30" s="40" t="s">
        <v>39</v>
      </c>
      <c r="H30" s="37">
        <f>$H$4+SUM($D$5:D30)-SUM($E$5:E30)</f>
        <v>255.80000000000018</v>
      </c>
      <c r="I30" s="49"/>
      <c r="J30" s="50"/>
    </row>
    <row r="31" spans="2:10" ht="25.5" customHeight="1" x14ac:dyDescent="0.15">
      <c r="B31" s="38">
        <v>20</v>
      </c>
      <c r="C31" s="33">
        <v>43396</v>
      </c>
      <c r="D31" s="35"/>
      <c r="E31" s="39">
        <v>55.5</v>
      </c>
      <c r="F31" s="40" t="s">
        <v>40</v>
      </c>
      <c r="G31" s="40"/>
      <c r="H31" s="37">
        <f>$H$4+SUM($D$5:D31)-SUM($E$5:E31)</f>
        <v>200.30000000000018</v>
      </c>
      <c r="I31" s="49"/>
      <c r="J31" s="50"/>
    </row>
    <row r="32" spans="2:10" ht="25.5" customHeight="1" x14ac:dyDescent="0.15">
      <c r="B32" s="38">
        <v>21</v>
      </c>
      <c r="C32" s="33">
        <v>43397</v>
      </c>
      <c r="D32" s="35"/>
      <c r="E32" s="39">
        <v>44.7</v>
      </c>
      <c r="F32" s="40" t="s">
        <v>19</v>
      </c>
      <c r="G32" s="40"/>
      <c r="H32" s="37">
        <f>$H$4+SUM($D$5:D32)-SUM($E$5:E32)</f>
        <v>155.60000000000036</v>
      </c>
      <c r="I32" s="49"/>
      <c r="J32" s="50"/>
    </row>
    <row r="33" spans="2:10" ht="25.5" customHeight="1" x14ac:dyDescent="0.15">
      <c r="B33" s="38">
        <v>22</v>
      </c>
      <c r="C33" s="33">
        <v>43398</v>
      </c>
      <c r="D33" s="35"/>
      <c r="E33" s="39">
        <f>24+45</f>
        <v>69</v>
      </c>
      <c r="F33" s="40" t="s">
        <v>41</v>
      </c>
      <c r="G33" s="40"/>
      <c r="H33" s="37">
        <f>$H$4+SUM($D$5:D33)-SUM($E$5:E33)</f>
        <v>86.600000000000364</v>
      </c>
      <c r="I33" s="49"/>
      <c r="J33" s="50"/>
    </row>
    <row r="34" spans="2:10" ht="25.5" customHeight="1" x14ac:dyDescent="0.15">
      <c r="B34" s="38">
        <v>23</v>
      </c>
      <c r="C34" s="33">
        <v>43399</v>
      </c>
      <c r="D34" s="35"/>
      <c r="E34" s="39">
        <v>34</v>
      </c>
      <c r="F34" s="40" t="s">
        <v>19</v>
      </c>
      <c r="G34" s="40"/>
      <c r="H34" s="37">
        <f>$H$4+SUM($D$5:D34)-SUM($E$5:E34)</f>
        <v>52.600000000000364</v>
      </c>
      <c r="I34" s="49"/>
      <c r="J34" s="50"/>
    </row>
    <row r="35" spans="2:10" ht="25.5" customHeight="1" x14ac:dyDescent="0.15">
      <c r="B35" s="38">
        <v>24</v>
      </c>
      <c r="C35" s="33">
        <v>43402</v>
      </c>
      <c r="D35" s="35">
        <v>3859.4</v>
      </c>
      <c r="E35" s="39"/>
      <c r="F35" s="40" t="s">
        <v>42</v>
      </c>
      <c r="G35" s="40" t="s">
        <v>11</v>
      </c>
      <c r="H35" s="37">
        <f>$H$4+SUM($D$5:D35)-SUM($E$5:E35)</f>
        <v>3912</v>
      </c>
      <c r="I35" s="49"/>
      <c r="J35" s="50"/>
    </row>
    <row r="36" spans="2:10" ht="25.5" customHeight="1" x14ac:dyDescent="0.15">
      <c r="B36" s="38">
        <v>25</v>
      </c>
      <c r="C36" s="44">
        <v>43402</v>
      </c>
      <c r="D36" s="35"/>
      <c r="E36" s="45">
        <v>62</v>
      </c>
      <c r="F36" s="46" t="s">
        <v>19</v>
      </c>
      <c r="G36" s="46" t="s">
        <v>39</v>
      </c>
      <c r="H36" s="37">
        <f>$H$4+SUM($D$5:D36)-SUM($E$5:E36)</f>
        <v>3850</v>
      </c>
      <c r="I36" s="51"/>
      <c r="J36" s="50"/>
    </row>
    <row r="37" spans="2:10" ht="25.5" customHeight="1" x14ac:dyDescent="0.15">
      <c r="B37" s="38">
        <v>26</v>
      </c>
      <c r="C37" s="44">
        <v>43402</v>
      </c>
      <c r="D37" s="35"/>
      <c r="E37" s="45">
        <v>105</v>
      </c>
      <c r="F37" s="46" t="s">
        <v>43</v>
      </c>
      <c r="G37" s="46" t="s">
        <v>39</v>
      </c>
      <c r="H37" s="37">
        <f>$H$4+SUM($D$5:D37)-SUM($E$5:E37)</f>
        <v>3745</v>
      </c>
      <c r="I37" s="51"/>
      <c r="J37" s="50"/>
    </row>
    <row r="38" spans="2:10" ht="25.5" customHeight="1" x14ac:dyDescent="0.15">
      <c r="B38" s="38">
        <v>27</v>
      </c>
      <c r="C38" s="33">
        <v>43402</v>
      </c>
      <c r="D38" s="35"/>
      <c r="E38" s="39">
        <v>55</v>
      </c>
      <c r="F38" s="40" t="s">
        <v>44</v>
      </c>
      <c r="G38" s="40" t="s">
        <v>39</v>
      </c>
      <c r="H38" s="37">
        <f>$H$4+SUM($D$5:D38)-SUM($E$5:E38)</f>
        <v>3690</v>
      </c>
      <c r="I38" s="49"/>
      <c r="J38" s="50"/>
    </row>
    <row r="39" spans="2:10" ht="25.5" customHeight="1" x14ac:dyDescent="0.15">
      <c r="B39" s="38">
        <v>28</v>
      </c>
      <c r="C39" s="33">
        <v>43403</v>
      </c>
      <c r="D39" s="35"/>
      <c r="E39" s="39">
        <v>252</v>
      </c>
      <c r="F39" s="40" t="s">
        <v>24</v>
      </c>
      <c r="G39" s="40" t="s">
        <v>11</v>
      </c>
      <c r="H39" s="37">
        <f>$H$4+SUM($D$5:D39)-SUM($E$5:E39)</f>
        <v>3438</v>
      </c>
      <c r="I39" s="49"/>
      <c r="J39" s="50"/>
    </row>
    <row r="40" spans="2:10" ht="25.5" customHeight="1" x14ac:dyDescent="0.15">
      <c r="B40" s="38">
        <v>29</v>
      </c>
      <c r="C40" s="33">
        <v>43405</v>
      </c>
      <c r="D40" s="35"/>
      <c r="E40" s="39">
        <v>299.7</v>
      </c>
      <c r="F40" s="40" t="s">
        <v>45</v>
      </c>
      <c r="G40" s="40" t="s">
        <v>46</v>
      </c>
      <c r="H40" s="37">
        <f>$H$4+SUM($D$5:D40)-SUM($E$5:E40)</f>
        <v>3138.3</v>
      </c>
      <c r="I40" s="49"/>
      <c r="J40" s="50"/>
    </row>
    <row r="41" spans="2:10" ht="25.5" customHeight="1" x14ac:dyDescent="0.15">
      <c r="B41" s="38">
        <v>30</v>
      </c>
      <c r="C41" s="33">
        <v>43405</v>
      </c>
      <c r="D41" s="35"/>
      <c r="E41" s="39">
        <v>81</v>
      </c>
      <c r="F41" s="40" t="s">
        <v>47</v>
      </c>
      <c r="G41" s="40" t="s">
        <v>46</v>
      </c>
      <c r="H41" s="37">
        <f>$H$4+SUM($D$5:D41)-SUM($E$5:E41)</f>
        <v>3057.3</v>
      </c>
      <c r="I41" s="49"/>
      <c r="J41" s="50"/>
    </row>
    <row r="42" spans="2:10" ht="25.5" customHeight="1" x14ac:dyDescent="0.15">
      <c r="B42" s="38">
        <v>31</v>
      </c>
      <c r="C42" s="33">
        <v>43405</v>
      </c>
      <c r="D42" s="35"/>
      <c r="E42" s="39">
        <v>110</v>
      </c>
      <c r="F42" s="40" t="s">
        <v>48</v>
      </c>
      <c r="G42" s="40" t="s">
        <v>39</v>
      </c>
      <c r="H42" s="37">
        <f>$H$4+SUM($D$5:D42)-SUM($E$5:E42)</f>
        <v>2947.3</v>
      </c>
      <c r="I42" s="49"/>
      <c r="J42" s="50"/>
    </row>
    <row r="43" spans="2:10" ht="25.5" customHeight="1" x14ac:dyDescent="0.15">
      <c r="B43" s="38">
        <v>32</v>
      </c>
      <c r="C43" s="33">
        <v>43405</v>
      </c>
      <c r="D43" s="35"/>
      <c r="E43" s="39">
        <v>58</v>
      </c>
      <c r="F43" s="40" t="s">
        <v>49</v>
      </c>
      <c r="G43" s="40"/>
      <c r="H43" s="37">
        <f>$H$4+SUM($D$5:D43)-SUM($E$5:E43)</f>
        <v>2889.3</v>
      </c>
      <c r="I43" s="49"/>
      <c r="J43" s="50"/>
    </row>
    <row r="44" spans="2:10" ht="25.5" customHeight="1" x14ac:dyDescent="0.15">
      <c r="B44" s="38">
        <v>33</v>
      </c>
      <c r="C44" s="33">
        <v>43408</v>
      </c>
      <c r="D44" s="35"/>
      <c r="E44" s="39">
        <v>45</v>
      </c>
      <c r="F44" s="40" t="s">
        <v>50</v>
      </c>
      <c r="G44" s="40"/>
      <c r="H44" s="37">
        <f>$H$4+SUM($D$5:D44)-SUM($E$5:E44)</f>
        <v>2844.3</v>
      </c>
      <c r="I44" s="49"/>
      <c r="J44" s="50"/>
    </row>
    <row r="45" spans="2:10" ht="25.5" customHeight="1" x14ac:dyDescent="0.15">
      <c r="B45" s="38">
        <v>34</v>
      </c>
      <c r="C45" s="33">
        <v>43408</v>
      </c>
      <c r="D45" s="35"/>
      <c r="E45" s="39">
        <v>38</v>
      </c>
      <c r="F45" s="40" t="s">
        <v>19</v>
      </c>
      <c r="G45" s="40" t="s">
        <v>46</v>
      </c>
      <c r="H45" s="37">
        <f>$H$4+SUM($D$5:D45)-SUM($E$5:E45)</f>
        <v>2806.3</v>
      </c>
      <c r="I45" s="49"/>
      <c r="J45" s="50"/>
    </row>
    <row r="46" spans="2:10" ht="25.5" customHeight="1" x14ac:dyDescent="0.15">
      <c r="B46" s="38">
        <v>35</v>
      </c>
      <c r="C46" s="33">
        <v>43409</v>
      </c>
      <c r="D46" s="35"/>
      <c r="E46" s="39">
        <v>42</v>
      </c>
      <c r="F46" s="40" t="s">
        <v>19</v>
      </c>
      <c r="G46" s="40" t="s">
        <v>11</v>
      </c>
      <c r="H46" s="37">
        <f>$H$4+SUM($D$5:D46)-SUM($E$5:E46)</f>
        <v>2764.3</v>
      </c>
      <c r="I46" s="49"/>
      <c r="J46" s="50"/>
    </row>
    <row r="47" spans="2:10" ht="25.5" customHeight="1" x14ac:dyDescent="0.15">
      <c r="B47" s="38">
        <v>36</v>
      </c>
      <c r="C47" s="33">
        <v>43411</v>
      </c>
      <c r="D47" s="35"/>
      <c r="E47" s="39">
        <v>61.6</v>
      </c>
      <c r="F47" s="40" t="s">
        <v>19</v>
      </c>
      <c r="G47" s="40" t="s">
        <v>46</v>
      </c>
      <c r="H47" s="37">
        <f>$H$4+SUM($D$5:D47)-SUM($E$5:E47)</f>
        <v>2702.7</v>
      </c>
      <c r="I47" s="49"/>
      <c r="J47" s="50"/>
    </row>
    <row r="48" spans="2:10" ht="25.5" customHeight="1" x14ac:dyDescent="0.15">
      <c r="B48" s="38">
        <v>37</v>
      </c>
      <c r="C48" s="33">
        <v>43415</v>
      </c>
      <c r="D48" s="35"/>
      <c r="E48" s="39">
        <v>29.4</v>
      </c>
      <c r="F48" s="40" t="s">
        <v>19</v>
      </c>
      <c r="G48" s="40" t="s">
        <v>46</v>
      </c>
      <c r="H48" s="37">
        <f>$H$4+SUM($D$5:D48)-SUM($E$5:E48)</f>
        <v>2673.3</v>
      </c>
      <c r="I48" s="49"/>
      <c r="J48" s="50"/>
    </row>
    <row r="49" spans="2:10" ht="25.5" customHeight="1" x14ac:dyDescent="0.15">
      <c r="B49" s="38">
        <v>39</v>
      </c>
      <c r="C49" s="33">
        <v>43415</v>
      </c>
      <c r="D49" s="35"/>
      <c r="E49" s="39">
        <v>75.7</v>
      </c>
      <c r="F49" s="40" t="s">
        <v>51</v>
      </c>
      <c r="G49" s="40" t="s">
        <v>52</v>
      </c>
      <c r="H49" s="37">
        <f>$H$4+SUM($D$5:D49)-SUM($E$5:E49)</f>
        <v>2597.6000000000004</v>
      </c>
      <c r="I49" s="49"/>
      <c r="J49" s="50"/>
    </row>
    <row r="50" spans="2:10" ht="25.5" customHeight="1" x14ac:dyDescent="0.15">
      <c r="B50" s="38">
        <v>40</v>
      </c>
      <c r="C50" s="33">
        <v>43415</v>
      </c>
      <c r="D50" s="35"/>
      <c r="E50" s="39">
        <v>100</v>
      </c>
      <c r="F50" s="40" t="s">
        <v>53</v>
      </c>
      <c r="G50" s="40" t="s">
        <v>11</v>
      </c>
      <c r="H50" s="37">
        <f>$H$4+SUM($D$5:D50)-SUM($E$5:E50)</f>
        <v>2497.6000000000004</v>
      </c>
      <c r="I50" s="49"/>
      <c r="J50" s="50"/>
    </row>
    <row r="51" spans="2:10" ht="25.5" customHeight="1" x14ac:dyDescent="0.15">
      <c r="B51" s="38">
        <v>38</v>
      </c>
      <c r="C51" s="33">
        <v>43416</v>
      </c>
      <c r="D51" s="35"/>
      <c r="E51" s="39">
        <v>26.8</v>
      </c>
      <c r="F51" s="40" t="s">
        <v>19</v>
      </c>
      <c r="G51" s="40" t="s">
        <v>46</v>
      </c>
      <c r="H51" s="37">
        <f>$H$4+SUM($D$5:D51)-SUM($E$5:E51)</f>
        <v>2470.8000000000002</v>
      </c>
      <c r="I51" s="49"/>
      <c r="J51" s="50"/>
    </row>
    <row r="52" spans="2:10" ht="25.5" customHeight="1" x14ac:dyDescent="0.15">
      <c r="B52" s="38">
        <v>41</v>
      </c>
      <c r="C52" s="33">
        <v>43417</v>
      </c>
      <c r="D52" s="35"/>
      <c r="E52" s="39">
        <v>33</v>
      </c>
      <c r="F52" s="40" t="s">
        <v>54</v>
      </c>
      <c r="G52" s="40" t="s">
        <v>46</v>
      </c>
      <c r="H52" s="37">
        <f>$H$4+SUM($D$5:D52)-SUM($E$5:E52)</f>
        <v>2437.8000000000002</v>
      </c>
      <c r="I52" s="49"/>
      <c r="J52" s="50"/>
    </row>
    <row r="53" spans="2:10" ht="25.5" customHeight="1" x14ac:dyDescent="0.15">
      <c r="B53" s="38">
        <v>42</v>
      </c>
      <c r="C53" s="33">
        <v>43417</v>
      </c>
      <c r="D53" s="35"/>
      <c r="E53" s="39">
        <v>297.3</v>
      </c>
      <c r="F53" s="42" t="s">
        <v>55</v>
      </c>
      <c r="G53" s="40" t="s">
        <v>46</v>
      </c>
      <c r="H53" s="37">
        <f>$H$4+SUM($D$5:D53)-SUM($E$5:E53)</f>
        <v>2140.5</v>
      </c>
      <c r="I53" s="49"/>
      <c r="J53" s="50"/>
    </row>
    <row r="54" spans="2:10" ht="25.5" customHeight="1" x14ac:dyDescent="0.15">
      <c r="B54" s="38">
        <v>43</v>
      </c>
      <c r="C54" s="33">
        <v>43422</v>
      </c>
      <c r="D54" s="35"/>
      <c r="E54" s="39">
        <v>23</v>
      </c>
      <c r="F54" s="40" t="s">
        <v>19</v>
      </c>
      <c r="G54" s="40" t="s">
        <v>46</v>
      </c>
      <c r="H54" s="37">
        <f>$H$4+SUM($D$5:D54)-SUM($E$5:E54)</f>
        <v>2117.5</v>
      </c>
      <c r="I54" s="49"/>
      <c r="J54" s="50"/>
    </row>
    <row r="55" spans="2:10" ht="25.5" customHeight="1" x14ac:dyDescent="0.15">
      <c r="B55" s="38">
        <v>45</v>
      </c>
      <c r="C55" s="33">
        <v>43422</v>
      </c>
      <c r="D55" s="35"/>
      <c r="E55" s="39">
        <v>42.5</v>
      </c>
      <c r="F55" s="40" t="s">
        <v>56</v>
      </c>
      <c r="G55" s="40" t="s">
        <v>11</v>
      </c>
      <c r="H55" s="37">
        <f>$H$4+SUM($D$5:D55)-SUM($E$5:E55)</f>
        <v>2075</v>
      </c>
      <c r="I55" s="49"/>
      <c r="J55" s="50"/>
    </row>
    <row r="56" spans="2:10" ht="25.5" customHeight="1" x14ac:dyDescent="0.15">
      <c r="B56" s="38">
        <v>46</v>
      </c>
      <c r="C56" s="33">
        <v>43422</v>
      </c>
      <c r="D56" s="35"/>
      <c r="E56" s="39">
        <v>18</v>
      </c>
      <c r="F56" s="40" t="s">
        <v>57</v>
      </c>
      <c r="G56" s="40" t="s">
        <v>39</v>
      </c>
      <c r="H56" s="37">
        <f>$H$4+SUM($D$5:D56)-SUM($E$5:E56)</f>
        <v>2057</v>
      </c>
      <c r="I56" s="49"/>
      <c r="J56" s="50"/>
    </row>
    <row r="57" spans="2:10" ht="25.5" customHeight="1" x14ac:dyDescent="0.15">
      <c r="B57" s="38">
        <v>44</v>
      </c>
      <c r="C57" s="33">
        <v>43423</v>
      </c>
      <c r="D57" s="35"/>
      <c r="E57" s="39">
        <v>65</v>
      </c>
      <c r="F57" s="40" t="s">
        <v>19</v>
      </c>
      <c r="G57" s="40" t="s">
        <v>46</v>
      </c>
      <c r="H57" s="37">
        <f>$H$4+SUM($D$5:D57)-SUM($E$5:E57)</f>
        <v>1992</v>
      </c>
      <c r="I57" s="49"/>
      <c r="J57" s="50"/>
    </row>
    <row r="58" spans="2:10" ht="25.5" customHeight="1" x14ac:dyDescent="0.15">
      <c r="B58" s="38">
        <v>47</v>
      </c>
      <c r="C58" s="33">
        <v>43423</v>
      </c>
      <c r="D58" s="39">
        <v>2300</v>
      </c>
      <c r="E58" s="35"/>
      <c r="F58" s="40" t="s">
        <v>58</v>
      </c>
      <c r="G58" s="40" t="s">
        <v>11</v>
      </c>
      <c r="H58" s="37">
        <f>$H$4+SUM($D$5:D58)-SUM($E$5:E58)</f>
        <v>4292</v>
      </c>
      <c r="I58" s="49"/>
      <c r="J58" s="50"/>
    </row>
    <row r="59" spans="2:10" ht="25.5" customHeight="1" x14ac:dyDescent="0.15">
      <c r="B59" s="38">
        <v>48</v>
      </c>
      <c r="C59" s="33">
        <v>43424</v>
      </c>
      <c r="D59" s="35"/>
      <c r="E59" s="35">
        <v>22.3</v>
      </c>
      <c r="F59" s="40" t="s">
        <v>19</v>
      </c>
      <c r="G59" s="40" t="s">
        <v>46</v>
      </c>
      <c r="H59" s="37">
        <f>$H$4+SUM($D$5:D59)-SUM($E$5:E59)</f>
        <v>4269.7</v>
      </c>
      <c r="I59" s="49"/>
      <c r="J59" s="50"/>
    </row>
    <row r="60" spans="2:10" ht="25.5" customHeight="1" x14ac:dyDescent="0.15">
      <c r="B60" s="38">
        <v>49</v>
      </c>
      <c r="C60" s="33">
        <v>43424</v>
      </c>
      <c r="D60" s="35"/>
      <c r="E60" s="35">
        <v>187</v>
      </c>
      <c r="F60" s="40" t="s">
        <v>59</v>
      </c>
      <c r="G60" s="40" t="s">
        <v>46</v>
      </c>
      <c r="H60" s="37">
        <f>$H$4+SUM($D$5:D60)-SUM($E$5:E60)</f>
        <v>4082.7</v>
      </c>
      <c r="I60" s="49"/>
      <c r="J60" s="50"/>
    </row>
    <row r="61" spans="2:10" ht="25.5" customHeight="1" x14ac:dyDescent="0.15">
      <c r="B61" s="38">
        <v>50</v>
      </c>
      <c r="C61" s="33">
        <v>43425</v>
      </c>
      <c r="D61" s="39">
        <v>18900</v>
      </c>
      <c r="E61" s="35"/>
      <c r="F61" s="40" t="s">
        <v>60</v>
      </c>
      <c r="G61" s="40" t="s">
        <v>11</v>
      </c>
      <c r="H61" s="37">
        <f>$H$4+SUM($D$5:D61)-SUM($E$5:E61)</f>
        <v>22982.7</v>
      </c>
      <c r="I61" s="49"/>
      <c r="J61" s="50"/>
    </row>
    <row r="62" spans="2:10" ht="25.5" customHeight="1" x14ac:dyDescent="0.15">
      <c r="B62" s="38">
        <v>51</v>
      </c>
      <c r="C62" s="33">
        <v>43426</v>
      </c>
      <c r="D62" s="39"/>
      <c r="E62" s="35">
        <v>222.4</v>
      </c>
      <c r="F62" s="40" t="s">
        <v>61</v>
      </c>
      <c r="G62" s="40" t="s">
        <v>52</v>
      </c>
      <c r="H62" s="37">
        <f>$H$4+SUM($D$5:D62)-SUM($E$5:E62)</f>
        <v>22760.300000000003</v>
      </c>
      <c r="I62" s="49"/>
      <c r="J62" s="50"/>
    </row>
    <row r="63" spans="2:10" ht="25.5" customHeight="1" x14ac:dyDescent="0.15">
      <c r="B63" s="38">
        <v>52</v>
      </c>
      <c r="C63" s="33">
        <v>43426</v>
      </c>
      <c r="D63" s="39"/>
      <c r="E63" s="35">
        <v>47.7</v>
      </c>
      <c r="F63" s="40" t="s">
        <v>19</v>
      </c>
      <c r="G63" s="40" t="s">
        <v>62</v>
      </c>
      <c r="H63" s="37">
        <f>$H$4+SUM($D$5:D63)-SUM($E$5:E63)</f>
        <v>22712.600000000002</v>
      </c>
      <c r="I63" s="49"/>
      <c r="J63" s="50"/>
    </row>
    <row r="64" spans="2:10" ht="25.5" customHeight="1" x14ac:dyDescent="0.15">
      <c r="B64" s="38">
        <v>53</v>
      </c>
      <c r="C64" s="33">
        <v>43426</v>
      </c>
      <c r="D64" s="39"/>
      <c r="E64" s="35">
        <v>18</v>
      </c>
      <c r="F64" s="40" t="s">
        <v>63</v>
      </c>
      <c r="G64" s="40" t="s">
        <v>11</v>
      </c>
      <c r="H64" s="37">
        <f>$H$4+SUM($D$5:D64)-SUM($E$5:E64)</f>
        <v>22694.600000000002</v>
      </c>
      <c r="I64" s="49"/>
      <c r="J64" s="50"/>
    </row>
    <row r="65" spans="2:10" ht="25.5" customHeight="1" x14ac:dyDescent="0.15">
      <c r="B65" s="38">
        <v>54</v>
      </c>
      <c r="C65" s="33">
        <v>43426</v>
      </c>
      <c r="D65" s="39"/>
      <c r="E65" s="35">
        <v>97</v>
      </c>
      <c r="F65" s="40" t="s">
        <v>64</v>
      </c>
      <c r="G65" s="40" t="s">
        <v>52</v>
      </c>
      <c r="H65" s="37">
        <f>$H$4+SUM($D$5:D65)-SUM($E$5:E65)</f>
        <v>22597.600000000002</v>
      </c>
      <c r="I65" s="49"/>
      <c r="J65" s="50"/>
    </row>
    <row r="66" spans="2:10" ht="25.5" customHeight="1" x14ac:dyDescent="0.15">
      <c r="B66" s="38">
        <v>55</v>
      </c>
      <c r="C66" s="33">
        <v>43429</v>
      </c>
      <c r="D66" s="39"/>
      <c r="E66" s="35">
        <v>95</v>
      </c>
      <c r="F66" s="40" t="s">
        <v>65</v>
      </c>
      <c r="G66" s="40" t="s">
        <v>11</v>
      </c>
      <c r="H66" s="37">
        <f>$H$4+SUM($D$5:D66)-SUM($E$5:E66)</f>
        <v>22502.600000000002</v>
      </c>
      <c r="I66" s="49"/>
      <c r="J66" s="50"/>
    </row>
    <row r="67" spans="2:10" ht="25.5" customHeight="1" x14ac:dyDescent="0.15">
      <c r="B67" s="38">
        <v>56</v>
      </c>
      <c r="C67" s="33">
        <v>43430</v>
      </c>
      <c r="D67" s="39"/>
      <c r="E67" s="35">
        <v>36.299999999999997</v>
      </c>
      <c r="F67" s="40" t="s">
        <v>66</v>
      </c>
      <c r="G67" s="40" t="s">
        <v>62</v>
      </c>
      <c r="H67" s="37">
        <f>$H$4+SUM($D$5:D67)-SUM($E$5:E67)</f>
        <v>22466.300000000003</v>
      </c>
      <c r="I67" s="49"/>
      <c r="J67" s="50"/>
    </row>
    <row r="68" spans="2:10" ht="25.5" customHeight="1" x14ac:dyDescent="0.15">
      <c r="B68" s="38">
        <v>57</v>
      </c>
      <c r="C68" s="33">
        <v>43430</v>
      </c>
      <c r="D68" s="39"/>
      <c r="E68" s="35">
        <v>100</v>
      </c>
      <c r="F68" s="40" t="s">
        <v>19</v>
      </c>
      <c r="G68" s="40" t="s">
        <v>52</v>
      </c>
      <c r="H68" s="37">
        <f>$H$4+SUM($D$5:D68)-SUM($E$5:E68)</f>
        <v>22366.300000000003</v>
      </c>
      <c r="I68" s="49"/>
      <c r="J68" s="50"/>
    </row>
    <row r="69" spans="2:10" ht="25.5" customHeight="1" x14ac:dyDescent="0.15">
      <c r="B69" s="38">
        <v>58</v>
      </c>
      <c r="C69" s="33">
        <v>43431</v>
      </c>
      <c r="D69" s="39">
        <v>2927</v>
      </c>
      <c r="E69" s="35"/>
      <c r="F69" s="40" t="s">
        <v>67</v>
      </c>
      <c r="G69" s="40" t="s">
        <v>11</v>
      </c>
      <c r="H69" s="37">
        <f>$H$4+SUM($D$5:D69)-SUM($E$5:E69)</f>
        <v>25293.300000000003</v>
      </c>
      <c r="I69" s="49"/>
      <c r="J69" s="50"/>
    </row>
    <row r="70" spans="2:10" ht="25.5" customHeight="1" x14ac:dyDescent="0.15">
      <c r="B70" s="38">
        <v>59</v>
      </c>
      <c r="C70" s="33">
        <v>43431</v>
      </c>
      <c r="D70" s="39">
        <f>2343+665</f>
        <v>3008</v>
      </c>
      <c r="E70" s="35"/>
      <c r="F70" s="40" t="s">
        <v>68</v>
      </c>
      <c r="G70" s="40" t="s">
        <v>11</v>
      </c>
      <c r="H70" s="37">
        <f>$H$4+SUM($D$5:D70)-SUM($E$5:E70)</f>
        <v>28301.300000000003</v>
      </c>
      <c r="I70" s="49"/>
      <c r="J70" s="50"/>
    </row>
    <row r="71" spans="2:10" ht="25.5" customHeight="1" x14ac:dyDescent="0.15">
      <c r="B71" s="38">
        <v>60</v>
      </c>
      <c r="C71" s="33">
        <v>43431</v>
      </c>
      <c r="D71" s="39"/>
      <c r="E71" s="35">
        <v>3000</v>
      </c>
      <c r="F71" s="40" t="s">
        <v>69</v>
      </c>
      <c r="G71" s="40" t="s">
        <v>11</v>
      </c>
      <c r="H71" s="37">
        <f>$H$4+SUM($D$5:D71)-SUM($E$5:E71)</f>
        <v>25301.300000000003</v>
      </c>
      <c r="I71" s="49"/>
      <c r="J71" s="50"/>
    </row>
    <row r="72" spans="2:10" ht="25.5" customHeight="1" x14ac:dyDescent="0.15">
      <c r="B72" s="38">
        <v>61</v>
      </c>
      <c r="C72" s="33">
        <v>43431</v>
      </c>
      <c r="D72" s="39"/>
      <c r="E72" s="35">
        <v>2480</v>
      </c>
      <c r="F72" s="40" t="s">
        <v>70</v>
      </c>
      <c r="G72" s="40" t="s">
        <v>11</v>
      </c>
      <c r="H72" s="37">
        <f>$H$4+SUM($D$5:D72)-SUM($E$5:E72)</f>
        <v>22821.300000000003</v>
      </c>
      <c r="I72" s="49"/>
      <c r="J72" s="50"/>
    </row>
    <row r="73" spans="2:10" ht="25.5" customHeight="1" x14ac:dyDescent="0.15">
      <c r="B73" s="38">
        <v>62</v>
      </c>
      <c r="C73" s="33">
        <v>43431</v>
      </c>
      <c r="D73" s="39"/>
      <c r="E73" s="35">
        <v>600</v>
      </c>
      <c r="F73" s="40" t="s">
        <v>71</v>
      </c>
      <c r="G73" s="40" t="s">
        <v>11</v>
      </c>
      <c r="H73" s="37">
        <f>$H$4+SUM($D$5:D73)-SUM($E$5:E73)</f>
        <v>22221.300000000003</v>
      </c>
      <c r="I73" s="49"/>
      <c r="J73" s="50"/>
    </row>
    <row r="74" spans="2:10" ht="25.5" customHeight="1" x14ac:dyDescent="0.15">
      <c r="B74" s="38">
        <v>63</v>
      </c>
      <c r="C74" s="33">
        <v>43431</v>
      </c>
      <c r="D74" s="39"/>
      <c r="E74" s="35">
        <v>5900</v>
      </c>
      <c r="F74" s="42" t="s">
        <v>72</v>
      </c>
      <c r="G74" s="40" t="s">
        <v>11</v>
      </c>
      <c r="H74" s="37">
        <f>$H$4+SUM($D$5:D74)-SUM($E$5:E74)</f>
        <v>16321.300000000003</v>
      </c>
      <c r="I74" s="49"/>
      <c r="J74" s="50"/>
    </row>
    <row r="75" spans="2:10" ht="25.5" customHeight="1" x14ac:dyDescent="0.15">
      <c r="B75" s="38">
        <v>64</v>
      </c>
      <c r="C75" s="33">
        <v>43431</v>
      </c>
      <c r="D75" s="39"/>
      <c r="E75" s="35">
        <v>1100</v>
      </c>
      <c r="F75" s="42" t="s">
        <v>73</v>
      </c>
      <c r="G75" s="40" t="s">
        <v>11</v>
      </c>
      <c r="H75" s="37">
        <f>$H$4+SUM($D$5:D75)-SUM($E$5:E75)</f>
        <v>15221.300000000003</v>
      </c>
      <c r="I75" s="49"/>
      <c r="J75" s="50"/>
    </row>
    <row r="76" spans="2:10" ht="25.5" customHeight="1" x14ac:dyDescent="0.15">
      <c r="B76" s="38">
        <v>65</v>
      </c>
      <c r="C76" s="33">
        <v>43432</v>
      </c>
      <c r="D76" s="39"/>
      <c r="E76" s="35">
        <v>29.8</v>
      </c>
      <c r="F76" s="42" t="s">
        <v>74</v>
      </c>
      <c r="G76" s="40" t="s">
        <v>46</v>
      </c>
      <c r="H76" s="37">
        <f>$H$4+SUM($D$5:D76)-SUM($E$5:E76)</f>
        <v>15191.500000000004</v>
      </c>
      <c r="I76" s="49"/>
      <c r="J76" s="50"/>
    </row>
    <row r="77" spans="2:10" ht="25.5" customHeight="1" x14ac:dyDescent="0.15">
      <c r="B77" s="38">
        <v>66</v>
      </c>
      <c r="C77" s="33">
        <v>43433</v>
      </c>
      <c r="D77" s="39"/>
      <c r="E77" s="35">
        <v>10</v>
      </c>
      <c r="F77" s="42">
        <v>41</v>
      </c>
      <c r="G77" s="40" t="s">
        <v>62</v>
      </c>
      <c r="H77" s="37">
        <f>$H$4+SUM($D$5:D77)-SUM($E$5:E77)</f>
        <v>15181.500000000004</v>
      </c>
      <c r="I77" s="49"/>
      <c r="J77" s="50"/>
    </row>
    <row r="78" spans="2:10" ht="25.5" customHeight="1" x14ac:dyDescent="0.15">
      <c r="B78" s="38">
        <v>67</v>
      </c>
      <c r="C78" s="33">
        <v>43434</v>
      </c>
      <c r="D78" s="39"/>
      <c r="E78" s="35">
        <v>190</v>
      </c>
      <c r="F78" s="42" t="s">
        <v>75</v>
      </c>
      <c r="G78" s="40" t="s">
        <v>11</v>
      </c>
      <c r="H78" s="37">
        <f>$H$4+SUM($D$5:D78)-SUM($E$5:E78)</f>
        <v>14991.500000000004</v>
      </c>
      <c r="I78" s="49"/>
      <c r="J78" s="50"/>
    </row>
    <row r="79" spans="2:10" ht="25.5" customHeight="1" x14ac:dyDescent="0.15">
      <c r="B79" s="38">
        <v>68</v>
      </c>
      <c r="C79" s="33">
        <v>43435</v>
      </c>
      <c r="D79" s="39"/>
      <c r="E79" s="35">
        <v>25</v>
      </c>
      <c r="F79" s="42" t="s">
        <v>76</v>
      </c>
      <c r="G79" s="40" t="s">
        <v>77</v>
      </c>
      <c r="H79" s="37">
        <f>$H$4+SUM($D$5:D79)-SUM($E$5:E79)</f>
        <v>14966.500000000004</v>
      </c>
      <c r="I79" s="49"/>
      <c r="J79" s="50"/>
    </row>
    <row r="80" spans="2:10" ht="25.5" customHeight="1" x14ac:dyDescent="0.15">
      <c r="B80" s="38">
        <v>71</v>
      </c>
      <c r="C80" s="33">
        <v>43435</v>
      </c>
      <c r="D80" s="39"/>
      <c r="E80" s="35">
        <v>25</v>
      </c>
      <c r="F80" s="42" t="s">
        <v>78</v>
      </c>
      <c r="G80" s="40" t="s">
        <v>52</v>
      </c>
      <c r="H80" s="37">
        <f>$H$4+SUM($D$5:D80)-SUM($E$5:E80)</f>
        <v>14941.500000000004</v>
      </c>
      <c r="I80" s="49"/>
      <c r="J80" s="50"/>
    </row>
    <row r="81" spans="2:10" ht="25.5" customHeight="1" x14ac:dyDescent="0.15">
      <c r="B81" s="38">
        <v>69</v>
      </c>
      <c r="C81" s="33">
        <v>43437</v>
      </c>
      <c r="D81" s="39"/>
      <c r="E81" s="35">
        <v>164</v>
      </c>
      <c r="F81" s="42" t="s">
        <v>79</v>
      </c>
      <c r="G81" s="40" t="s">
        <v>11</v>
      </c>
      <c r="H81" s="37">
        <f>$H$4+SUM($D$5:D81)-SUM($E$5:E81)</f>
        <v>14777.500000000004</v>
      </c>
      <c r="I81" s="49"/>
      <c r="J81" s="50"/>
    </row>
    <row r="82" spans="2:10" ht="25.5" customHeight="1" x14ac:dyDescent="0.15">
      <c r="B82" s="38">
        <v>70</v>
      </c>
      <c r="C82" s="33">
        <v>43438</v>
      </c>
      <c r="D82" s="39"/>
      <c r="E82" s="35">
        <v>29.4</v>
      </c>
      <c r="F82" s="42" t="s">
        <v>19</v>
      </c>
      <c r="G82" s="40" t="s">
        <v>46</v>
      </c>
      <c r="H82" s="37">
        <f>$H$4+SUM($D$5:D82)-SUM($E$5:E82)</f>
        <v>14748.100000000002</v>
      </c>
      <c r="I82" s="49"/>
      <c r="J82" s="50"/>
    </row>
    <row r="83" spans="2:10" ht="25.5" customHeight="1" x14ac:dyDescent="0.15">
      <c r="B83" s="38">
        <v>72</v>
      </c>
      <c r="C83" s="33">
        <v>43438</v>
      </c>
      <c r="D83" s="39"/>
      <c r="E83" s="35">
        <v>288</v>
      </c>
      <c r="F83" s="42" t="s">
        <v>80</v>
      </c>
      <c r="G83" s="40" t="s">
        <v>11</v>
      </c>
      <c r="H83" s="37">
        <f>$H$4+SUM($D$5:D83)-SUM($E$5:E83)</f>
        <v>14460.100000000002</v>
      </c>
      <c r="I83" s="49"/>
      <c r="J83" s="50"/>
    </row>
    <row r="84" spans="2:10" ht="25.5" customHeight="1" x14ac:dyDescent="0.15">
      <c r="B84" s="38">
        <v>73</v>
      </c>
      <c r="C84" s="33">
        <v>43439</v>
      </c>
      <c r="D84" s="39"/>
      <c r="E84" s="35">
        <v>210</v>
      </c>
      <c r="F84" s="42" t="s">
        <v>81</v>
      </c>
      <c r="G84" s="40" t="s">
        <v>11</v>
      </c>
      <c r="H84" s="37">
        <f>$H$4+SUM($D$5:D84)-SUM($E$5:E84)</f>
        <v>14250.100000000002</v>
      </c>
      <c r="I84" s="49"/>
      <c r="J84" s="50"/>
    </row>
    <row r="85" spans="2:10" ht="25.5" customHeight="1" x14ac:dyDescent="0.15">
      <c r="B85" s="38">
        <v>74</v>
      </c>
      <c r="C85" s="33">
        <v>43440</v>
      </c>
      <c r="D85" s="39"/>
      <c r="E85" s="35">
        <v>48</v>
      </c>
      <c r="F85" s="42" t="s">
        <v>50</v>
      </c>
      <c r="G85" s="40" t="s">
        <v>11</v>
      </c>
      <c r="H85" s="37">
        <f>$H$4+SUM($D$5:D85)-SUM($E$5:E85)</f>
        <v>14202.100000000002</v>
      </c>
      <c r="I85" s="49"/>
      <c r="J85" s="50"/>
    </row>
    <row r="86" spans="2:10" ht="25.5" customHeight="1" x14ac:dyDescent="0.15">
      <c r="B86" s="38">
        <v>75</v>
      </c>
      <c r="C86" s="33">
        <v>43442</v>
      </c>
      <c r="D86" s="39"/>
      <c r="E86" s="35">
        <v>144</v>
      </c>
      <c r="F86" s="42" t="s">
        <v>82</v>
      </c>
      <c r="G86" s="40" t="s">
        <v>39</v>
      </c>
      <c r="H86" s="37">
        <f>$H$4+SUM($D$5:D86)-SUM($E$5:E86)</f>
        <v>14058.100000000002</v>
      </c>
      <c r="I86" s="49"/>
      <c r="J86" s="50"/>
    </row>
    <row r="87" spans="2:10" ht="25.5" customHeight="1" x14ac:dyDescent="0.15">
      <c r="B87" s="38">
        <v>76</v>
      </c>
      <c r="C87" s="33">
        <v>43443</v>
      </c>
      <c r="D87" s="39"/>
      <c r="E87" s="35">
        <v>60</v>
      </c>
      <c r="F87" s="42" t="s">
        <v>83</v>
      </c>
      <c r="G87" s="40" t="s">
        <v>11</v>
      </c>
      <c r="H87" s="37">
        <f>$H$4+SUM($D$5:D87)-SUM($E$5:E87)</f>
        <v>13998.100000000002</v>
      </c>
      <c r="I87" s="49"/>
      <c r="J87" s="50"/>
    </row>
    <row r="88" spans="2:10" ht="25.5" customHeight="1" x14ac:dyDescent="0.15">
      <c r="B88" s="38">
        <v>77</v>
      </c>
      <c r="C88" s="33">
        <v>43444</v>
      </c>
      <c r="D88" s="39"/>
      <c r="E88" s="35">
        <v>48</v>
      </c>
      <c r="F88" s="42" t="s">
        <v>84</v>
      </c>
      <c r="G88" s="40" t="s">
        <v>11</v>
      </c>
      <c r="H88" s="37">
        <f>$H$4+SUM($D$5:D88)-SUM($E$5:E88)</f>
        <v>13950.100000000002</v>
      </c>
      <c r="I88" s="49"/>
      <c r="J88" s="50"/>
    </row>
    <row r="89" spans="2:10" ht="25.5" customHeight="1" x14ac:dyDescent="0.15">
      <c r="B89" s="38">
        <v>78</v>
      </c>
      <c r="C89" s="33">
        <v>43445</v>
      </c>
      <c r="D89" s="39"/>
      <c r="E89" s="35">
        <v>199</v>
      </c>
      <c r="F89" s="42" t="s">
        <v>85</v>
      </c>
      <c r="G89" s="40" t="s">
        <v>11</v>
      </c>
      <c r="H89" s="37">
        <f>$H$4+SUM($D$5:D89)-SUM($E$5:E89)</f>
        <v>13751.100000000002</v>
      </c>
      <c r="I89" s="49"/>
      <c r="J89" s="50"/>
    </row>
    <row r="90" spans="2:10" ht="25.5" customHeight="1" x14ac:dyDescent="0.15">
      <c r="B90" s="38">
        <v>79</v>
      </c>
      <c r="C90" s="33">
        <v>43446</v>
      </c>
      <c r="D90" s="39"/>
      <c r="E90" s="35">
        <v>112</v>
      </c>
      <c r="F90" s="42" t="s">
        <v>86</v>
      </c>
      <c r="G90" s="40" t="s">
        <v>11</v>
      </c>
      <c r="H90" s="37">
        <f>$H$4+SUM($D$5:D90)-SUM($E$5:E90)</f>
        <v>13639.100000000002</v>
      </c>
      <c r="I90" s="49"/>
      <c r="J90" s="50"/>
    </row>
    <row r="91" spans="2:10" ht="25.5" customHeight="1" x14ac:dyDescent="0.15">
      <c r="B91" s="38">
        <v>80</v>
      </c>
      <c r="C91" s="33">
        <v>43446</v>
      </c>
      <c r="D91" s="39"/>
      <c r="E91" s="35">
        <v>74</v>
      </c>
      <c r="F91" s="42" t="s">
        <v>87</v>
      </c>
      <c r="G91" s="40" t="s">
        <v>11</v>
      </c>
      <c r="H91" s="37">
        <f>$H$4+SUM($D$5:D91)-SUM($E$5:E91)</f>
        <v>13565.100000000002</v>
      </c>
      <c r="I91" s="49"/>
      <c r="J91" s="50"/>
    </row>
    <row r="92" spans="2:10" ht="25.5" customHeight="1" x14ac:dyDescent="0.15">
      <c r="B92" s="38">
        <v>81</v>
      </c>
      <c r="C92" s="33">
        <v>43447</v>
      </c>
      <c r="D92" s="39"/>
      <c r="E92" s="35">
        <v>80</v>
      </c>
      <c r="F92" s="42" t="s">
        <v>88</v>
      </c>
      <c r="G92" s="40" t="s">
        <v>11</v>
      </c>
      <c r="H92" s="37">
        <f>$H$4+SUM($D$5:D92)-SUM($E$5:E92)</f>
        <v>13485.100000000002</v>
      </c>
      <c r="I92" s="49"/>
      <c r="J92" s="50"/>
    </row>
    <row r="93" spans="2:10" ht="25.5" customHeight="1" x14ac:dyDescent="0.15">
      <c r="B93" s="38">
        <v>82</v>
      </c>
      <c r="C93" s="33">
        <v>43448</v>
      </c>
      <c r="D93" s="39"/>
      <c r="E93" s="35">
        <v>60</v>
      </c>
      <c r="F93" s="42" t="s">
        <v>89</v>
      </c>
      <c r="G93" s="40" t="s">
        <v>39</v>
      </c>
      <c r="H93" s="37">
        <f>$H$4+SUM($D$5:D93)-SUM($E$5:E93)</f>
        <v>13425.100000000002</v>
      </c>
      <c r="I93" s="49"/>
      <c r="J93" s="50"/>
    </row>
    <row r="94" spans="2:10" ht="25.5" customHeight="1" x14ac:dyDescent="0.15">
      <c r="B94" s="38">
        <v>83</v>
      </c>
      <c r="C94" s="33">
        <v>43448</v>
      </c>
      <c r="D94" s="39"/>
      <c r="E94" s="35">
        <v>150</v>
      </c>
      <c r="F94" s="42" t="s">
        <v>90</v>
      </c>
      <c r="G94" s="40" t="s">
        <v>39</v>
      </c>
      <c r="H94" s="37">
        <f>$H$4+SUM($D$5:D94)-SUM($E$5:E94)</f>
        <v>13275.100000000002</v>
      </c>
      <c r="I94" s="49"/>
      <c r="J94" s="50"/>
    </row>
    <row r="95" spans="2:10" ht="25.5" customHeight="1" x14ac:dyDescent="0.15">
      <c r="B95" s="38">
        <v>84</v>
      </c>
      <c r="C95" s="33">
        <v>43449</v>
      </c>
      <c r="D95" s="39"/>
      <c r="E95" s="35">
        <v>30</v>
      </c>
      <c r="F95" s="42" t="s">
        <v>91</v>
      </c>
      <c r="G95" s="40" t="s">
        <v>46</v>
      </c>
      <c r="H95" s="37">
        <f>$H$4+SUM($D$5:D95)-SUM($E$5:E95)</f>
        <v>13245.100000000002</v>
      </c>
      <c r="I95" s="49"/>
      <c r="J95" s="50"/>
    </row>
    <row r="96" spans="2:10" ht="25.5" customHeight="1" x14ac:dyDescent="0.15">
      <c r="B96" s="38">
        <v>85</v>
      </c>
      <c r="C96" s="33">
        <v>43451</v>
      </c>
      <c r="D96" s="39"/>
      <c r="E96" s="35">
        <v>70</v>
      </c>
      <c r="F96" s="42" t="s">
        <v>92</v>
      </c>
      <c r="G96" s="40" t="s">
        <v>11</v>
      </c>
      <c r="H96" s="37">
        <f>$H$4+SUM($D$5:D96)-SUM($E$5:E96)</f>
        <v>13175.100000000002</v>
      </c>
      <c r="I96" s="49"/>
      <c r="J96" s="50"/>
    </row>
    <row r="97" spans="2:10" ht="25.5" customHeight="1" x14ac:dyDescent="0.15">
      <c r="B97" s="38">
        <v>86</v>
      </c>
      <c r="C97" s="33">
        <v>43451</v>
      </c>
      <c r="D97" s="39">
        <v>2300</v>
      </c>
      <c r="E97" s="39"/>
      <c r="F97" s="42" t="s">
        <v>93</v>
      </c>
      <c r="G97" s="40" t="s">
        <v>11</v>
      </c>
      <c r="H97" s="37">
        <f>$H$4+SUM($D$5:D97)-SUM($E$5:E97)</f>
        <v>15475.100000000002</v>
      </c>
      <c r="I97" s="49"/>
      <c r="J97" s="50"/>
    </row>
    <row r="98" spans="2:10" ht="25.5" customHeight="1" x14ac:dyDescent="0.15">
      <c r="B98" s="38">
        <v>87</v>
      </c>
      <c r="C98" s="33">
        <v>43452</v>
      </c>
      <c r="D98" s="39"/>
      <c r="E98" s="39">
        <v>30.6</v>
      </c>
      <c r="F98" s="42" t="s">
        <v>19</v>
      </c>
      <c r="G98" s="40" t="s">
        <v>11</v>
      </c>
      <c r="H98" s="37">
        <f>$H$4+SUM($D$5:D98)-SUM($E$5:E98)</f>
        <v>15444.500000000004</v>
      </c>
      <c r="I98" s="49"/>
      <c r="J98" s="50"/>
    </row>
    <row r="99" spans="2:10" ht="25.5" customHeight="1" x14ac:dyDescent="0.15">
      <c r="B99" s="38">
        <v>88</v>
      </c>
      <c r="C99" s="33">
        <v>43453</v>
      </c>
      <c r="D99" s="39"/>
      <c r="E99" s="39">
        <v>339.5</v>
      </c>
      <c r="F99" s="42" t="s">
        <v>94</v>
      </c>
      <c r="G99" s="40" t="s">
        <v>95</v>
      </c>
      <c r="H99" s="37">
        <f>$H$4+SUM($D$5:D99)-SUM($E$5:E99)</f>
        <v>15105.000000000004</v>
      </c>
      <c r="I99" s="49"/>
      <c r="J99" s="50"/>
    </row>
    <row r="100" spans="2:10" ht="25.5" customHeight="1" x14ac:dyDescent="0.15">
      <c r="B100" s="38">
        <v>89</v>
      </c>
      <c r="C100" s="33">
        <v>43454</v>
      </c>
      <c r="D100" s="39"/>
      <c r="E100" s="39">
        <v>46</v>
      </c>
      <c r="F100" s="42" t="s">
        <v>19</v>
      </c>
      <c r="G100" s="40" t="s">
        <v>11</v>
      </c>
      <c r="H100" s="37">
        <f>$H$4+SUM($D$5:D100)-SUM($E$5:E100)</f>
        <v>15059.000000000004</v>
      </c>
      <c r="I100" s="49"/>
      <c r="J100" s="50"/>
    </row>
    <row r="101" spans="2:10" ht="25.5" customHeight="1" x14ac:dyDescent="0.15">
      <c r="B101" s="38">
        <v>90</v>
      </c>
      <c r="C101" s="33">
        <v>43455</v>
      </c>
      <c r="D101" s="39"/>
      <c r="E101" s="39">
        <v>136</v>
      </c>
      <c r="F101" s="42" t="s">
        <v>96</v>
      </c>
      <c r="G101" s="40" t="s">
        <v>52</v>
      </c>
      <c r="H101" s="37">
        <f>$H$4+SUM($D$5:D101)-SUM($E$5:E101)</f>
        <v>14923.000000000004</v>
      </c>
      <c r="I101" s="49"/>
      <c r="J101" s="50"/>
    </row>
    <row r="102" spans="2:10" ht="25.5" customHeight="1" x14ac:dyDescent="0.15">
      <c r="B102" s="38">
        <v>91</v>
      </c>
      <c r="C102" s="33">
        <v>43457</v>
      </c>
      <c r="D102" s="39"/>
      <c r="E102" s="39">
        <v>30</v>
      </c>
      <c r="F102" s="42" t="s">
        <v>97</v>
      </c>
      <c r="G102" s="40" t="s">
        <v>11</v>
      </c>
      <c r="H102" s="37">
        <f>$H$4+SUM($D$5:D102)-SUM($E$5:E102)</f>
        <v>14893.000000000004</v>
      </c>
      <c r="I102" s="49"/>
      <c r="J102" s="50"/>
    </row>
    <row r="103" spans="2:10" ht="25.5" customHeight="1" x14ac:dyDescent="0.15">
      <c r="B103" s="38">
        <v>92</v>
      </c>
      <c r="C103" s="33">
        <v>43458</v>
      </c>
      <c r="D103" s="39"/>
      <c r="E103" s="39">
        <v>50</v>
      </c>
      <c r="F103" s="42" t="s">
        <v>19</v>
      </c>
      <c r="G103" s="40" t="s">
        <v>11</v>
      </c>
      <c r="H103" s="37">
        <f>$H$4+SUM($D$5:D103)-SUM($E$5:E103)</f>
        <v>14843.000000000004</v>
      </c>
      <c r="I103" s="49"/>
      <c r="J103" s="50"/>
    </row>
    <row r="104" spans="2:10" ht="25.5" customHeight="1" x14ac:dyDescent="0.15">
      <c r="B104" s="38">
        <v>93</v>
      </c>
      <c r="C104" s="33">
        <v>43459</v>
      </c>
      <c r="D104" s="39"/>
      <c r="E104" s="39">
        <v>42.6</v>
      </c>
      <c r="F104" s="42" t="s">
        <v>98</v>
      </c>
      <c r="G104" s="40" t="s">
        <v>52</v>
      </c>
      <c r="H104" s="37">
        <f>$H$4+SUM($D$5:D104)-SUM($E$5:E104)</f>
        <v>14800.400000000005</v>
      </c>
      <c r="I104" s="49"/>
      <c r="J104" s="50"/>
    </row>
    <row r="105" spans="2:10" ht="25.5" customHeight="1" x14ac:dyDescent="0.15">
      <c r="B105" s="38">
        <v>94</v>
      </c>
      <c r="C105" s="33">
        <v>43459</v>
      </c>
      <c r="D105" s="39"/>
      <c r="E105" s="39">
        <v>61.9</v>
      </c>
      <c r="F105" s="42" t="s">
        <v>99</v>
      </c>
      <c r="G105" s="40" t="s">
        <v>52</v>
      </c>
      <c r="H105" s="37">
        <f>$H$4+SUM($D$5:D105)-SUM($E$5:E105)</f>
        <v>14738.500000000004</v>
      </c>
      <c r="I105" s="49"/>
      <c r="J105" s="50"/>
    </row>
    <row r="106" spans="2:10" ht="25.5" customHeight="1" x14ac:dyDescent="0.15">
      <c r="B106" s="38">
        <v>95</v>
      </c>
      <c r="C106" s="33">
        <v>43459</v>
      </c>
      <c r="D106" s="39"/>
      <c r="E106" s="39">
        <v>65.7</v>
      </c>
      <c r="F106" s="42" t="s">
        <v>19</v>
      </c>
      <c r="G106" s="40" t="s">
        <v>11</v>
      </c>
      <c r="H106" s="37">
        <f>$H$4+SUM($D$5:D106)-SUM($E$5:E106)</f>
        <v>14672.800000000003</v>
      </c>
      <c r="I106" s="49"/>
      <c r="J106" s="50"/>
    </row>
    <row r="107" spans="2:10" ht="25.5" customHeight="1" x14ac:dyDescent="0.15">
      <c r="B107" s="38">
        <v>96</v>
      </c>
      <c r="C107" s="33">
        <v>43460</v>
      </c>
      <c r="D107" s="39"/>
      <c r="E107" s="39">
        <f>75+81.7</f>
        <v>156.69999999999999</v>
      </c>
      <c r="F107" s="42" t="s">
        <v>100</v>
      </c>
      <c r="G107" s="40" t="s">
        <v>101</v>
      </c>
      <c r="H107" s="37">
        <f>$H$4+SUM($D$5:D107)-SUM($E$5:E107)</f>
        <v>14516.100000000002</v>
      </c>
      <c r="I107" s="49"/>
      <c r="J107" s="50"/>
    </row>
    <row r="108" spans="2:10" ht="25.5" customHeight="1" x14ac:dyDescent="0.15">
      <c r="B108" s="38">
        <v>97</v>
      </c>
      <c r="C108" s="33">
        <v>43461</v>
      </c>
      <c r="D108" s="39"/>
      <c r="E108" s="39">
        <v>48.6</v>
      </c>
      <c r="F108" s="42" t="s">
        <v>19</v>
      </c>
      <c r="G108" s="40" t="s">
        <v>62</v>
      </c>
      <c r="H108" s="37">
        <f>$H$4+SUM($D$5:D108)-SUM($E$5:E108)</f>
        <v>14467.500000000004</v>
      </c>
      <c r="I108" s="49"/>
      <c r="J108" s="50"/>
    </row>
    <row r="109" spans="2:10" ht="25.5" customHeight="1" x14ac:dyDescent="0.15">
      <c r="B109" s="38">
        <v>98</v>
      </c>
      <c r="C109" s="33">
        <v>43462</v>
      </c>
      <c r="D109" s="39"/>
      <c r="E109" s="39">
        <v>55.1</v>
      </c>
      <c r="F109" s="42" t="s">
        <v>102</v>
      </c>
      <c r="G109" s="40" t="s">
        <v>11</v>
      </c>
      <c r="H109" s="37">
        <f>$H$4+SUM($D$5:D109)-SUM($E$5:E109)</f>
        <v>14412.400000000005</v>
      </c>
      <c r="I109" s="49"/>
      <c r="J109" s="50"/>
    </row>
    <row r="110" spans="2:10" ht="25.5" customHeight="1" x14ac:dyDescent="0.15">
      <c r="B110" s="38">
        <v>99</v>
      </c>
      <c r="C110" s="33">
        <v>43466</v>
      </c>
      <c r="D110" s="39"/>
      <c r="E110" s="39">
        <v>50</v>
      </c>
      <c r="F110" s="42" t="s">
        <v>103</v>
      </c>
      <c r="G110" s="40" t="s">
        <v>104</v>
      </c>
      <c r="H110" s="37">
        <f>$H$4+SUM($D$5:D110)-SUM($E$5:E110)</f>
        <v>14362.400000000005</v>
      </c>
      <c r="I110" s="49"/>
      <c r="J110" s="50"/>
    </row>
    <row r="111" spans="2:10" ht="25.5" customHeight="1" x14ac:dyDescent="0.15">
      <c r="B111" s="38">
        <v>100</v>
      </c>
      <c r="C111" s="33">
        <v>43466</v>
      </c>
      <c r="D111" s="39"/>
      <c r="E111" s="39">
        <v>86</v>
      </c>
      <c r="F111" s="42" t="s">
        <v>105</v>
      </c>
      <c r="G111" s="40" t="s">
        <v>11</v>
      </c>
      <c r="H111" s="37">
        <f>$H$4+SUM($D$5:D111)-SUM($E$5:E111)</f>
        <v>14276.400000000005</v>
      </c>
      <c r="I111" s="49"/>
      <c r="J111" s="50"/>
    </row>
    <row r="112" spans="2:10" ht="25.5" customHeight="1" x14ac:dyDescent="0.15">
      <c r="B112" s="38">
        <v>101</v>
      </c>
      <c r="C112" s="33">
        <v>43467</v>
      </c>
      <c r="D112" s="39"/>
      <c r="E112" s="39">
        <v>112</v>
      </c>
      <c r="F112" s="42" t="s">
        <v>106</v>
      </c>
      <c r="G112" s="40" t="s">
        <v>11</v>
      </c>
      <c r="H112" s="37">
        <f>$H$4+SUM($D$5:D112)-SUM($E$5:E112)</f>
        <v>14164.400000000005</v>
      </c>
      <c r="I112" s="49"/>
      <c r="J112" s="50"/>
    </row>
    <row r="113" spans="2:10" ht="25.5" customHeight="1" x14ac:dyDescent="0.15">
      <c r="B113" s="38">
        <v>102</v>
      </c>
      <c r="C113" s="33">
        <v>43468</v>
      </c>
      <c r="D113" s="39"/>
      <c r="E113" s="39">
        <v>117.3</v>
      </c>
      <c r="F113" s="42" t="s">
        <v>107</v>
      </c>
      <c r="G113" s="40" t="s">
        <v>46</v>
      </c>
      <c r="H113" s="37">
        <f>$H$4+SUM($D$5:D113)-SUM($E$5:E113)</f>
        <v>14047.100000000006</v>
      </c>
      <c r="I113" s="49"/>
      <c r="J113" s="50"/>
    </row>
    <row r="114" spans="2:10" ht="25.5" customHeight="1" x14ac:dyDescent="0.15">
      <c r="B114" s="38">
        <v>103</v>
      </c>
      <c r="C114" s="33">
        <v>43469</v>
      </c>
      <c r="D114" s="39"/>
      <c r="E114" s="39">
        <v>38.9</v>
      </c>
      <c r="F114" s="42" t="s">
        <v>108</v>
      </c>
      <c r="G114" s="40" t="s">
        <v>109</v>
      </c>
      <c r="H114" s="37">
        <f>$H$4+SUM($D$5:D114)-SUM($E$5:E114)</f>
        <v>14008.200000000004</v>
      </c>
      <c r="I114" s="49"/>
      <c r="J114" s="50"/>
    </row>
    <row r="115" spans="2:10" ht="25.5" customHeight="1" x14ac:dyDescent="0.15">
      <c r="B115" s="38">
        <v>104</v>
      </c>
      <c r="C115" s="33">
        <v>43471</v>
      </c>
      <c r="D115" s="39"/>
      <c r="E115" s="39">
        <v>73.599999999999994</v>
      </c>
      <c r="F115" s="42" t="s">
        <v>19</v>
      </c>
      <c r="G115" s="40" t="s">
        <v>11</v>
      </c>
      <c r="H115" s="37">
        <f>$H$4+SUM($D$5:D115)-SUM($E$5:E115)</f>
        <v>13934.600000000006</v>
      </c>
      <c r="I115" s="49"/>
      <c r="J115" s="50"/>
    </row>
    <row r="116" spans="2:10" ht="25.5" customHeight="1" x14ac:dyDescent="0.15">
      <c r="B116" s="38">
        <v>105</v>
      </c>
      <c r="C116" s="33">
        <v>43473</v>
      </c>
      <c r="D116" s="39"/>
      <c r="E116" s="39">
        <v>47.6</v>
      </c>
      <c r="F116" s="42" t="s">
        <v>19</v>
      </c>
      <c r="G116" s="40" t="s">
        <v>46</v>
      </c>
      <c r="H116" s="37">
        <f>$H$4+SUM($D$5:D116)-SUM($E$5:E116)</f>
        <v>13887.000000000007</v>
      </c>
      <c r="I116" s="49"/>
      <c r="J116" s="50"/>
    </row>
    <row r="117" spans="2:10" ht="25.5" customHeight="1" x14ac:dyDescent="0.15">
      <c r="B117" s="38">
        <v>106</v>
      </c>
      <c r="C117" s="33">
        <v>43474</v>
      </c>
      <c r="D117" s="39"/>
      <c r="E117" s="39">
        <v>103.9</v>
      </c>
      <c r="F117" s="42" t="s">
        <v>19</v>
      </c>
      <c r="G117" s="40" t="s">
        <v>62</v>
      </c>
      <c r="H117" s="37">
        <f>$H$4+SUM($D$5:D117)-SUM($E$5:E117)</f>
        <v>13783.100000000006</v>
      </c>
      <c r="I117" s="49"/>
      <c r="J117" s="50"/>
    </row>
    <row r="118" spans="2:10" ht="25.5" customHeight="1" x14ac:dyDescent="0.15">
      <c r="B118" s="38">
        <v>107</v>
      </c>
      <c r="C118" s="33">
        <v>43475</v>
      </c>
      <c r="D118" s="39"/>
      <c r="E118" s="39">
        <v>55.1</v>
      </c>
      <c r="F118" s="42" t="s">
        <v>19</v>
      </c>
      <c r="G118" s="40" t="s">
        <v>11</v>
      </c>
      <c r="H118" s="37">
        <f>$H$4+SUM($D$5:D118)-SUM($E$5:E118)</f>
        <v>13728.000000000007</v>
      </c>
      <c r="I118" s="49"/>
      <c r="J118" s="50"/>
    </row>
    <row r="119" spans="2:10" ht="25.5" customHeight="1" x14ac:dyDescent="0.15">
      <c r="B119" s="38">
        <v>108</v>
      </c>
      <c r="C119" s="33">
        <v>43476</v>
      </c>
      <c r="D119" s="39"/>
      <c r="E119" s="39">
        <v>105</v>
      </c>
      <c r="F119" s="42" t="s">
        <v>48</v>
      </c>
      <c r="G119" s="40" t="s">
        <v>11</v>
      </c>
      <c r="H119" s="37">
        <f>$H$4+SUM($D$5:D119)-SUM($E$5:E119)</f>
        <v>13623.000000000007</v>
      </c>
      <c r="I119" s="49"/>
      <c r="J119" s="50"/>
    </row>
    <row r="120" spans="2:10" ht="25.5" customHeight="1" x14ac:dyDescent="0.15">
      <c r="B120" s="38">
        <v>109</v>
      </c>
      <c r="C120" s="33">
        <v>43479</v>
      </c>
      <c r="D120" s="39"/>
      <c r="E120" s="39">
        <v>10</v>
      </c>
      <c r="F120" s="42" t="s">
        <v>110</v>
      </c>
      <c r="G120" s="40" t="s">
        <v>62</v>
      </c>
      <c r="H120" s="37">
        <f>$H$4+SUM($D$5:D120)-SUM($E$5:E120)</f>
        <v>13613.000000000007</v>
      </c>
      <c r="I120" s="49"/>
      <c r="J120" s="50"/>
    </row>
    <row r="121" spans="2:10" ht="25.5" customHeight="1" x14ac:dyDescent="0.15">
      <c r="B121" s="38">
        <v>110</v>
      </c>
      <c r="C121" s="33">
        <v>43480</v>
      </c>
      <c r="D121" s="39"/>
      <c r="E121" s="39">
        <v>32</v>
      </c>
      <c r="F121" s="42" t="s">
        <v>19</v>
      </c>
      <c r="G121" s="40" t="s">
        <v>46</v>
      </c>
      <c r="H121" s="37">
        <f>$H$4+SUM($D$5:D121)-SUM($E$5:E121)</f>
        <v>13581.000000000007</v>
      </c>
      <c r="I121" s="49"/>
      <c r="J121" s="50"/>
    </row>
    <row r="122" spans="2:10" ht="25.5" customHeight="1" x14ac:dyDescent="0.15">
      <c r="B122" s="38">
        <v>111</v>
      </c>
      <c r="C122" s="33">
        <v>43480</v>
      </c>
      <c r="D122" s="39">
        <v>2300</v>
      </c>
      <c r="E122" s="39"/>
      <c r="F122" s="42" t="s">
        <v>93</v>
      </c>
      <c r="G122" s="40" t="s">
        <v>11</v>
      </c>
      <c r="H122" s="37">
        <f>$H$4+SUM($D$5:D122)-SUM($E$5:E122)</f>
        <v>15881.000000000007</v>
      </c>
      <c r="I122" s="49"/>
      <c r="J122" s="50"/>
    </row>
    <row r="123" spans="2:10" ht="25.5" customHeight="1" x14ac:dyDescent="0.15">
      <c r="B123" s="38">
        <v>112</v>
      </c>
      <c r="C123" s="33">
        <v>43481</v>
      </c>
      <c r="D123" s="39"/>
      <c r="E123" s="39">
        <v>20.7</v>
      </c>
      <c r="F123" s="42" t="s">
        <v>111</v>
      </c>
      <c r="G123" s="40" t="s">
        <v>62</v>
      </c>
      <c r="H123" s="37">
        <f>$H$4+SUM($D$5:D123)-SUM($E$5:E123)</f>
        <v>15860.300000000007</v>
      </c>
      <c r="I123" s="49"/>
      <c r="J123" s="50"/>
    </row>
    <row r="124" spans="2:10" ht="25.5" customHeight="1" x14ac:dyDescent="0.15">
      <c r="B124" s="38">
        <v>113</v>
      </c>
      <c r="C124" s="33">
        <v>43481</v>
      </c>
      <c r="D124" s="39"/>
      <c r="E124" s="39">
        <v>65</v>
      </c>
      <c r="F124" s="42" t="s">
        <v>19</v>
      </c>
      <c r="G124" s="40" t="s">
        <v>11</v>
      </c>
      <c r="H124" s="37">
        <f>$H$4+SUM($D$5:D124)-SUM($E$5:E124)</f>
        <v>15795.300000000007</v>
      </c>
      <c r="I124" s="49"/>
      <c r="J124" s="50"/>
    </row>
    <row r="125" spans="2:10" ht="25.5" customHeight="1" x14ac:dyDescent="0.15">
      <c r="B125" s="38">
        <v>114</v>
      </c>
      <c r="C125" s="33">
        <v>43482</v>
      </c>
      <c r="D125" s="39"/>
      <c r="E125" s="39">
        <v>1678</v>
      </c>
      <c r="F125" s="42" t="s">
        <v>112</v>
      </c>
      <c r="G125" s="40" t="s">
        <v>11</v>
      </c>
      <c r="H125" s="37">
        <f>$H$4+SUM($D$5:D125)-SUM($E$5:E125)</f>
        <v>14117.300000000007</v>
      </c>
      <c r="I125" s="49"/>
      <c r="J125" s="50"/>
    </row>
    <row r="126" spans="2:10" ht="25.5" customHeight="1" x14ac:dyDescent="0.15">
      <c r="B126" s="38">
        <v>115</v>
      </c>
      <c r="C126" s="33">
        <v>43482</v>
      </c>
      <c r="D126" s="39"/>
      <c r="E126" s="39">
        <v>28</v>
      </c>
      <c r="F126" s="42" t="s">
        <v>19</v>
      </c>
      <c r="G126" s="40" t="s">
        <v>39</v>
      </c>
      <c r="H126" s="37">
        <f>$H$4+SUM($D$5:D126)-SUM($E$5:E126)</f>
        <v>14089.300000000007</v>
      </c>
      <c r="I126" s="49"/>
      <c r="J126" s="50"/>
    </row>
    <row r="127" spans="2:10" ht="25.5" customHeight="1" x14ac:dyDescent="0.15">
      <c r="B127" s="38">
        <v>116</v>
      </c>
      <c r="C127" s="33">
        <v>43482</v>
      </c>
      <c r="D127" s="39"/>
      <c r="E127" s="39">
        <v>156</v>
      </c>
      <c r="F127" s="42" t="s">
        <v>64</v>
      </c>
      <c r="G127" s="40" t="s">
        <v>52</v>
      </c>
      <c r="H127" s="37">
        <f>$H$4+SUM($D$5:D127)-SUM($E$5:E127)</f>
        <v>13933.300000000007</v>
      </c>
      <c r="I127" s="49"/>
      <c r="J127" s="50"/>
    </row>
    <row r="128" spans="2:10" ht="25.5" customHeight="1" x14ac:dyDescent="0.15">
      <c r="B128" s="38">
        <v>117</v>
      </c>
      <c r="C128" s="33">
        <v>43483</v>
      </c>
      <c r="D128" s="39"/>
      <c r="E128" s="39">
        <v>35.1</v>
      </c>
      <c r="F128" s="42" t="s">
        <v>19</v>
      </c>
      <c r="G128" s="40" t="s">
        <v>62</v>
      </c>
      <c r="H128" s="37">
        <f>$H$4+SUM($D$5:D128)-SUM($E$5:E128)</f>
        <v>13898.200000000008</v>
      </c>
      <c r="I128" s="49"/>
      <c r="J128" s="50"/>
    </row>
    <row r="129" spans="2:10" ht="25.5" customHeight="1" x14ac:dyDescent="0.15">
      <c r="B129" s="38">
        <v>118</v>
      </c>
      <c r="C129" s="33">
        <v>43485</v>
      </c>
      <c r="D129" s="39"/>
      <c r="E129" s="39">
        <v>1000</v>
      </c>
      <c r="F129" s="42" t="s">
        <v>113</v>
      </c>
      <c r="G129" s="40" t="s">
        <v>52</v>
      </c>
      <c r="H129" s="37">
        <f>$H$4+SUM($D$5:D129)-SUM($E$5:E129)</f>
        <v>12898.200000000008</v>
      </c>
      <c r="I129" s="49"/>
      <c r="J129" s="50"/>
    </row>
    <row r="130" spans="2:10" ht="25.5" customHeight="1" x14ac:dyDescent="0.15">
      <c r="B130" s="38">
        <v>119</v>
      </c>
      <c r="C130" s="33">
        <v>43485</v>
      </c>
      <c r="D130" s="39"/>
      <c r="E130" s="39">
        <v>39.799999999999997</v>
      </c>
      <c r="F130" s="42" t="s">
        <v>19</v>
      </c>
      <c r="G130" s="40" t="s">
        <v>46</v>
      </c>
      <c r="H130" s="37">
        <f>$H$4+SUM($D$5:D130)-SUM($E$5:E130)</f>
        <v>12858.400000000009</v>
      </c>
      <c r="I130" s="49"/>
      <c r="J130" s="50"/>
    </row>
    <row r="131" spans="2:10" ht="25.5" customHeight="1" x14ac:dyDescent="0.15">
      <c r="B131" s="38">
        <v>120</v>
      </c>
      <c r="C131" s="33">
        <v>43485</v>
      </c>
      <c r="D131" s="39"/>
      <c r="E131" s="39">
        <v>94.04</v>
      </c>
      <c r="F131" s="42" t="s">
        <v>19</v>
      </c>
      <c r="G131" s="40" t="s">
        <v>11</v>
      </c>
      <c r="H131" s="37">
        <f>$H$4+SUM($D$5:D131)-SUM($E$5:E131)</f>
        <v>12764.360000000008</v>
      </c>
      <c r="I131" s="49"/>
      <c r="J131" s="50"/>
    </row>
    <row r="132" spans="2:10" ht="25.5" customHeight="1" x14ac:dyDescent="0.15">
      <c r="B132" s="38">
        <v>121</v>
      </c>
      <c r="C132" s="33">
        <v>43487</v>
      </c>
      <c r="D132" s="39"/>
      <c r="E132" s="39">
        <v>7600</v>
      </c>
      <c r="F132" s="42" t="s">
        <v>114</v>
      </c>
      <c r="G132" s="40" t="s">
        <v>52</v>
      </c>
      <c r="H132" s="37">
        <f>$H$4+SUM($D$5:D132)-SUM($E$5:E132)</f>
        <v>5164.3600000000079</v>
      </c>
      <c r="I132" s="49"/>
      <c r="J132" s="50"/>
    </row>
    <row r="133" spans="2:10" ht="25.5" customHeight="1" x14ac:dyDescent="0.15">
      <c r="B133" s="38">
        <v>122</v>
      </c>
      <c r="C133" s="33">
        <v>43489</v>
      </c>
      <c r="D133" s="39"/>
      <c r="E133" s="39">
        <f>34.1+26.5</f>
        <v>60.6</v>
      </c>
      <c r="F133" s="42" t="s">
        <v>115</v>
      </c>
      <c r="G133" s="40" t="s">
        <v>62</v>
      </c>
      <c r="H133" s="37">
        <f>$H$4+SUM($D$5:D133)-SUM($E$5:E133)</f>
        <v>5103.7600000000093</v>
      </c>
      <c r="I133" s="49"/>
      <c r="J133" s="50"/>
    </row>
    <row r="134" spans="2:10" ht="25.5" customHeight="1" x14ac:dyDescent="0.15">
      <c r="B134" s="38">
        <v>123</v>
      </c>
      <c r="C134" s="33">
        <v>43490</v>
      </c>
      <c r="D134" s="39"/>
      <c r="E134" s="39">
        <v>28</v>
      </c>
      <c r="F134" s="42" t="s">
        <v>19</v>
      </c>
      <c r="G134" s="40" t="s">
        <v>62</v>
      </c>
      <c r="H134" s="37">
        <f>$H$4+SUM($D$5:D134)-SUM($E$5:E134)</f>
        <v>5075.7600000000093</v>
      </c>
      <c r="I134" s="49"/>
      <c r="J134" s="50"/>
    </row>
    <row r="135" spans="2:10" ht="25.5" customHeight="1" x14ac:dyDescent="0.15">
      <c r="B135" s="38">
        <v>125</v>
      </c>
      <c r="C135" s="33">
        <v>43490</v>
      </c>
      <c r="D135" s="39"/>
      <c r="E135" s="39">
        <v>30</v>
      </c>
      <c r="F135" s="42" t="s">
        <v>116</v>
      </c>
      <c r="G135" s="40" t="s">
        <v>11</v>
      </c>
      <c r="H135" s="37">
        <f>$H$4+SUM($D$5:D135)-SUM($E$5:E135)</f>
        <v>5045.7600000000093</v>
      </c>
      <c r="I135" s="49"/>
      <c r="J135" s="50"/>
    </row>
    <row r="136" spans="2:10" ht="25.5" customHeight="1" x14ac:dyDescent="0.15">
      <c r="B136" s="38">
        <v>124</v>
      </c>
      <c r="C136" s="33">
        <v>43491</v>
      </c>
      <c r="D136" s="39"/>
      <c r="E136" s="39">
        <f>23.8+14</f>
        <v>37.799999999999997</v>
      </c>
      <c r="F136" s="42" t="s">
        <v>19</v>
      </c>
      <c r="G136" s="40" t="s">
        <v>62</v>
      </c>
      <c r="H136" s="37">
        <f>$H$4+SUM($D$5:D136)-SUM($E$5:E136)</f>
        <v>5007.9600000000064</v>
      </c>
      <c r="I136" s="49"/>
      <c r="J136" s="50"/>
    </row>
    <row r="137" spans="2:10" ht="25.5" customHeight="1" x14ac:dyDescent="0.15">
      <c r="B137" s="38">
        <v>126</v>
      </c>
      <c r="C137" s="33">
        <v>43492</v>
      </c>
      <c r="D137" s="39"/>
      <c r="E137" s="39">
        <v>40</v>
      </c>
      <c r="F137" s="42" t="s">
        <v>19</v>
      </c>
      <c r="G137" s="40" t="s">
        <v>11</v>
      </c>
      <c r="H137" s="37">
        <f>$H$4+SUM($D$5:D137)-SUM($E$5:E137)</f>
        <v>4967.9600000000064</v>
      </c>
      <c r="I137" s="49"/>
      <c r="J137" s="50"/>
    </row>
    <row r="138" spans="2:10" ht="25.5" customHeight="1" x14ac:dyDescent="0.15">
      <c r="B138" s="38">
        <v>127</v>
      </c>
      <c r="C138" s="33">
        <v>43493</v>
      </c>
      <c r="D138" s="39"/>
      <c r="E138" s="39">
        <v>105</v>
      </c>
      <c r="F138" s="42" t="s">
        <v>117</v>
      </c>
      <c r="G138" s="40" t="s">
        <v>11</v>
      </c>
      <c r="H138" s="37">
        <f>$H$4+SUM($D$5:D138)-SUM($E$5:E138)</f>
        <v>4862.9600000000064</v>
      </c>
      <c r="I138" s="49"/>
      <c r="J138" s="50"/>
    </row>
    <row r="139" spans="2:10" ht="25.5" customHeight="1" x14ac:dyDescent="0.15">
      <c r="B139" s="38">
        <v>128</v>
      </c>
      <c r="C139" s="33">
        <v>43493</v>
      </c>
      <c r="D139" s="39"/>
      <c r="E139" s="39">
        <v>24</v>
      </c>
      <c r="F139" s="42" t="s">
        <v>19</v>
      </c>
      <c r="G139" s="40" t="s">
        <v>46</v>
      </c>
      <c r="H139" s="37">
        <f>$H$4+SUM($D$5:D139)-SUM($E$5:E139)</f>
        <v>4838.9600000000064</v>
      </c>
      <c r="I139" s="49"/>
      <c r="J139" s="50"/>
    </row>
    <row r="140" spans="2:10" ht="25.5" customHeight="1" x14ac:dyDescent="0.15">
      <c r="B140" s="38">
        <v>129</v>
      </c>
      <c r="C140" s="33">
        <v>43511</v>
      </c>
      <c r="D140" s="39"/>
      <c r="E140" s="39">
        <v>121.6</v>
      </c>
      <c r="F140" s="42" t="s">
        <v>19</v>
      </c>
      <c r="G140" s="40" t="s">
        <v>11</v>
      </c>
      <c r="H140" s="37">
        <f>$H$4+SUM($D$5:D140)-SUM($E$5:E140)</f>
        <v>4717.3600000000079</v>
      </c>
      <c r="I140" s="49"/>
      <c r="J140" s="50"/>
    </row>
    <row r="141" spans="2:10" ht="25.5" customHeight="1" x14ac:dyDescent="0.15">
      <c r="B141" s="38">
        <v>130</v>
      </c>
      <c r="C141" s="33">
        <v>43514</v>
      </c>
      <c r="D141" s="39"/>
      <c r="E141" s="39">
        <v>53.1</v>
      </c>
      <c r="F141" s="42" t="s">
        <v>19</v>
      </c>
      <c r="G141" s="40" t="s">
        <v>11</v>
      </c>
      <c r="H141" s="37">
        <f>$H$4+SUM($D$5:D141)-SUM($E$5:E141)</f>
        <v>4664.2600000000093</v>
      </c>
      <c r="I141" s="49"/>
      <c r="J141" s="50"/>
    </row>
    <row r="142" spans="2:10" ht="25.5" customHeight="1" x14ac:dyDescent="0.15">
      <c r="B142" s="38">
        <v>131</v>
      </c>
      <c r="C142" s="33">
        <v>43516</v>
      </c>
      <c r="D142" s="39"/>
      <c r="E142" s="39">
        <v>180</v>
      </c>
      <c r="F142" s="42" t="s">
        <v>19</v>
      </c>
      <c r="G142" s="40" t="s">
        <v>46</v>
      </c>
      <c r="H142" s="37">
        <f>$H$4+SUM($D$5:D142)-SUM($E$5:E142)</f>
        <v>4484.2600000000093</v>
      </c>
      <c r="I142" s="49"/>
      <c r="J142" s="50"/>
    </row>
    <row r="143" spans="2:10" ht="25.5" customHeight="1" x14ac:dyDescent="0.15">
      <c r="B143" s="38">
        <v>132</v>
      </c>
      <c r="C143" s="33">
        <v>43517</v>
      </c>
      <c r="D143" s="39"/>
      <c r="E143" s="39">
        <v>437</v>
      </c>
      <c r="F143" s="42" t="s">
        <v>118</v>
      </c>
      <c r="G143" s="40" t="s">
        <v>11</v>
      </c>
      <c r="H143" s="37">
        <f>$H$4+SUM($D$5:D143)-SUM($E$5:E143)</f>
        <v>4047.2600000000093</v>
      </c>
      <c r="I143" s="49"/>
      <c r="J143" s="50"/>
    </row>
    <row r="144" spans="2:10" ht="25.5" customHeight="1" x14ac:dyDescent="0.15">
      <c r="B144" s="38">
        <v>133</v>
      </c>
      <c r="C144" s="33">
        <v>43517</v>
      </c>
      <c r="D144" s="39"/>
      <c r="E144" s="39">
        <v>87.5</v>
      </c>
      <c r="F144" s="42" t="s">
        <v>19</v>
      </c>
      <c r="G144" s="40" t="s">
        <v>109</v>
      </c>
      <c r="H144" s="37">
        <f>$H$4+SUM($D$5:D144)-SUM($E$5:E144)</f>
        <v>3959.7600000000093</v>
      </c>
      <c r="I144" s="49"/>
      <c r="J144" s="50"/>
    </row>
    <row r="145" spans="2:10" ht="25.5" customHeight="1" x14ac:dyDescent="0.15">
      <c r="B145" s="38">
        <v>134</v>
      </c>
      <c r="C145" s="33">
        <v>43518</v>
      </c>
      <c r="D145" s="39"/>
      <c r="E145" s="39">
        <v>28.7</v>
      </c>
      <c r="F145" s="42" t="s">
        <v>19</v>
      </c>
      <c r="G145" s="40" t="s">
        <v>11</v>
      </c>
      <c r="H145" s="37">
        <f>$H$4+SUM($D$5:D145)-SUM($E$5:E145)</f>
        <v>3931.0600000000122</v>
      </c>
      <c r="I145" s="49"/>
      <c r="J145" s="50"/>
    </row>
    <row r="146" spans="2:10" ht="25.5" customHeight="1" x14ac:dyDescent="0.15">
      <c r="B146" s="38">
        <v>135</v>
      </c>
      <c r="C146" s="33">
        <v>43519</v>
      </c>
      <c r="D146" s="39"/>
      <c r="E146" s="39">
        <f>23.8+7.3</f>
        <v>31.1</v>
      </c>
      <c r="F146" s="42" t="s">
        <v>19</v>
      </c>
      <c r="G146" s="40" t="s">
        <v>62</v>
      </c>
      <c r="H146" s="37">
        <f>$H$4+SUM($D$5:D146)-SUM($E$5:E146)</f>
        <v>3899.9600000000137</v>
      </c>
      <c r="I146" s="49"/>
      <c r="J146" s="50"/>
    </row>
    <row r="147" spans="2:10" ht="25.5" customHeight="1" x14ac:dyDescent="0.15">
      <c r="B147" s="38">
        <v>136</v>
      </c>
      <c r="C147" s="33">
        <v>43519</v>
      </c>
      <c r="D147" s="39">
        <v>2300</v>
      </c>
      <c r="E147" s="39"/>
      <c r="F147" s="42" t="s">
        <v>119</v>
      </c>
      <c r="G147" s="40" t="s">
        <v>11</v>
      </c>
      <c r="H147" s="37">
        <f>$H$4+SUM($D$5:D147)-SUM($E$5:E147)</f>
        <v>6199.9600000000137</v>
      </c>
      <c r="I147" s="49"/>
      <c r="J147" s="50"/>
    </row>
    <row r="148" spans="2:10" ht="25.5" customHeight="1" x14ac:dyDescent="0.15">
      <c r="B148" s="38">
        <v>137</v>
      </c>
      <c r="C148" s="33">
        <v>43520</v>
      </c>
      <c r="D148" s="39"/>
      <c r="E148" s="39">
        <v>45</v>
      </c>
      <c r="F148" s="42" t="s">
        <v>120</v>
      </c>
      <c r="G148" s="40" t="s">
        <v>11</v>
      </c>
      <c r="H148" s="37">
        <f>$H$4+SUM($D$5:D148)-SUM($E$5:E148)</f>
        <v>6154.9600000000137</v>
      </c>
      <c r="I148" s="49"/>
      <c r="J148" s="50"/>
    </row>
    <row r="149" spans="2:10" ht="25.5" customHeight="1" x14ac:dyDescent="0.15">
      <c r="B149" s="38">
        <v>136</v>
      </c>
      <c r="C149" s="33">
        <v>43521</v>
      </c>
      <c r="D149" s="39"/>
      <c r="E149" s="39">
        <v>46</v>
      </c>
      <c r="F149" s="42" t="s">
        <v>19</v>
      </c>
      <c r="G149" s="40" t="s">
        <v>46</v>
      </c>
      <c r="H149" s="37">
        <f>$H$4+SUM($D$5:D149)-SUM($E$5:E149)</f>
        <v>6108.9600000000137</v>
      </c>
      <c r="I149" s="49"/>
      <c r="J149" s="50"/>
    </row>
    <row r="150" spans="2:10" ht="25.5" customHeight="1" x14ac:dyDescent="0.15">
      <c r="B150" s="38">
        <v>138</v>
      </c>
      <c r="C150" s="33">
        <v>43522</v>
      </c>
      <c r="D150" s="39"/>
      <c r="E150" s="39">
        <v>33.299999999999997</v>
      </c>
      <c r="F150" s="42" t="s">
        <v>19</v>
      </c>
      <c r="G150" s="40" t="s">
        <v>62</v>
      </c>
      <c r="H150" s="37">
        <f>$H$4+SUM($D$5:D150)-SUM($E$5:E150)</f>
        <v>6075.6600000000108</v>
      </c>
      <c r="I150" s="49"/>
      <c r="J150" s="50"/>
    </row>
    <row r="151" spans="2:10" ht="25.5" customHeight="1" x14ac:dyDescent="0.15">
      <c r="B151" s="38">
        <v>139</v>
      </c>
      <c r="C151" s="33">
        <v>43523</v>
      </c>
      <c r="D151" s="39"/>
      <c r="E151" s="39">
        <v>34</v>
      </c>
      <c r="F151" s="42" t="s">
        <v>19</v>
      </c>
      <c r="G151" s="40" t="s">
        <v>46</v>
      </c>
      <c r="H151" s="37">
        <f>$H$4+SUM($D$5:D151)-SUM($E$5:E151)</f>
        <v>6041.6600000000108</v>
      </c>
      <c r="I151" s="49"/>
      <c r="J151" s="50"/>
    </row>
    <row r="152" spans="2:10" ht="25.5" customHeight="1" x14ac:dyDescent="0.15">
      <c r="B152" s="38">
        <v>140</v>
      </c>
      <c r="C152" s="33">
        <v>43524</v>
      </c>
      <c r="D152" s="39"/>
      <c r="E152" s="39">
        <v>60</v>
      </c>
      <c r="F152" s="42" t="s">
        <v>19</v>
      </c>
      <c r="G152" s="40" t="s">
        <v>39</v>
      </c>
      <c r="H152" s="37">
        <f>$H$4+SUM($D$5:D152)-SUM($E$5:E152)</f>
        <v>5981.6600000000108</v>
      </c>
      <c r="I152" s="49"/>
      <c r="J152" s="50"/>
    </row>
    <row r="153" spans="2:10" ht="25.5" customHeight="1" x14ac:dyDescent="0.15">
      <c r="B153" s="38">
        <v>141</v>
      </c>
      <c r="C153" s="33">
        <v>43525</v>
      </c>
      <c r="D153" s="39"/>
      <c r="E153" s="39">
        <v>60.4</v>
      </c>
      <c r="F153" s="42" t="s">
        <v>19</v>
      </c>
      <c r="G153" s="40" t="s">
        <v>62</v>
      </c>
      <c r="H153" s="37">
        <f>$H$4+SUM($D$5:D153)-SUM($E$5:E153)</f>
        <v>5921.2600000000093</v>
      </c>
      <c r="I153" s="49"/>
      <c r="J153" s="50"/>
    </row>
    <row r="154" spans="2:10" ht="25.5" customHeight="1" x14ac:dyDescent="0.15">
      <c r="B154" s="38">
        <v>142</v>
      </c>
      <c r="C154" s="33">
        <v>43525</v>
      </c>
      <c r="D154" s="39"/>
      <c r="E154" s="39">
        <v>15</v>
      </c>
      <c r="F154" s="42" t="s">
        <v>121</v>
      </c>
      <c r="G154" s="40" t="s">
        <v>122</v>
      </c>
      <c r="H154" s="37">
        <f>$H$4+SUM($D$5:D154)-SUM($E$5:E154)</f>
        <v>5906.2600000000093</v>
      </c>
      <c r="I154" s="49"/>
      <c r="J154" s="50"/>
    </row>
    <row r="155" spans="2:10" ht="25.5" customHeight="1" x14ac:dyDescent="0.15">
      <c r="B155" s="38">
        <v>143</v>
      </c>
      <c r="C155" s="33">
        <v>43527</v>
      </c>
      <c r="D155" s="39"/>
      <c r="E155" s="39">
        <v>177</v>
      </c>
      <c r="F155" s="42" t="s">
        <v>123</v>
      </c>
      <c r="G155" s="40" t="s">
        <v>11</v>
      </c>
      <c r="H155" s="37">
        <f>$H$4+SUM($D$5:D155)-SUM($E$5:E155)</f>
        <v>5729.2600000000093</v>
      </c>
      <c r="I155" s="49"/>
      <c r="J155" s="50"/>
    </row>
    <row r="156" spans="2:10" ht="25.5" customHeight="1" x14ac:dyDescent="0.15">
      <c r="B156" s="38">
        <v>144</v>
      </c>
      <c r="C156" s="33">
        <v>43529</v>
      </c>
      <c r="D156" s="39"/>
      <c r="E156" s="39">
        <v>60</v>
      </c>
      <c r="F156" s="42" t="s">
        <v>19</v>
      </c>
      <c r="G156" s="40" t="s">
        <v>62</v>
      </c>
      <c r="H156" s="37">
        <f>$H$4+SUM($D$5:D156)-SUM($E$5:E156)</f>
        <v>5669.2600000000093</v>
      </c>
      <c r="I156" s="49"/>
      <c r="J156" s="50"/>
    </row>
    <row r="157" spans="2:10" ht="25.5" customHeight="1" x14ac:dyDescent="0.15">
      <c r="B157" s="38">
        <v>145</v>
      </c>
      <c r="C157" s="33">
        <v>43531</v>
      </c>
      <c r="D157" s="39"/>
      <c r="E157" s="39">
        <v>65.7</v>
      </c>
      <c r="F157" s="42" t="s">
        <v>124</v>
      </c>
      <c r="G157" s="40" t="s">
        <v>52</v>
      </c>
      <c r="H157" s="37">
        <f>$H$4+SUM($D$5:D157)-SUM($E$5:E157)</f>
        <v>5603.5600000000122</v>
      </c>
      <c r="I157" s="49"/>
      <c r="J157" s="50"/>
    </row>
    <row r="158" spans="2:10" ht="25.5" customHeight="1" x14ac:dyDescent="0.15">
      <c r="B158" s="38">
        <v>146</v>
      </c>
      <c r="C158" s="33">
        <v>43531</v>
      </c>
      <c r="D158" s="39"/>
      <c r="E158" s="39">
        <f>19.5+20.5+38.7</f>
        <v>78.7</v>
      </c>
      <c r="F158" s="42" t="s">
        <v>19</v>
      </c>
      <c r="G158" s="40" t="s">
        <v>62</v>
      </c>
      <c r="H158" s="37">
        <f>$H$4+SUM($D$5:D158)-SUM($E$5:E158)</f>
        <v>5524.8600000000151</v>
      </c>
      <c r="I158" s="49"/>
      <c r="J158" s="50"/>
    </row>
    <row r="159" spans="2:10" ht="25.5" customHeight="1" x14ac:dyDescent="0.15">
      <c r="B159" s="38">
        <v>147</v>
      </c>
      <c r="C159" s="33">
        <v>43532</v>
      </c>
      <c r="D159" s="39"/>
      <c r="E159" s="39">
        <v>34.5</v>
      </c>
      <c r="F159" s="42" t="s">
        <v>19</v>
      </c>
      <c r="G159" s="40" t="s">
        <v>46</v>
      </c>
      <c r="H159" s="37">
        <f>$H$4+SUM($D$5:D159)-SUM($E$5:E159)</f>
        <v>5490.3600000000151</v>
      </c>
      <c r="I159" s="49"/>
      <c r="J159" s="50"/>
    </row>
    <row r="160" spans="2:10" ht="25.5" customHeight="1" x14ac:dyDescent="0.15">
      <c r="B160" s="38">
        <v>148</v>
      </c>
      <c r="C160" s="33">
        <v>43535</v>
      </c>
      <c r="D160" s="39"/>
      <c r="E160" s="39">
        <v>56.6</v>
      </c>
      <c r="F160" s="42" t="s">
        <v>19</v>
      </c>
      <c r="G160" s="40" t="s">
        <v>122</v>
      </c>
      <c r="H160" s="37">
        <f>$H$4+SUM($D$5:D160)-SUM($E$5:E160)</f>
        <v>5433.7600000000166</v>
      </c>
      <c r="I160" s="49"/>
      <c r="J160" s="50"/>
    </row>
    <row r="161" spans="2:10" ht="25.5" customHeight="1" x14ac:dyDescent="0.15">
      <c r="B161" s="38">
        <v>149</v>
      </c>
      <c r="C161" s="33">
        <v>43536</v>
      </c>
      <c r="D161" s="39"/>
      <c r="E161" s="39">
        <v>106.4</v>
      </c>
      <c r="F161" s="42" t="s">
        <v>19</v>
      </c>
      <c r="G161" s="40" t="s">
        <v>62</v>
      </c>
      <c r="H161" s="37">
        <f>$H$4+SUM($D$5:D161)-SUM($E$5:E161)</f>
        <v>5327.3600000000151</v>
      </c>
      <c r="I161" s="49"/>
      <c r="J161" s="50"/>
    </row>
    <row r="162" spans="2:10" ht="25.5" customHeight="1" x14ac:dyDescent="0.15">
      <c r="B162" s="38">
        <v>148</v>
      </c>
      <c r="C162" s="33">
        <v>43536</v>
      </c>
      <c r="D162" s="39"/>
      <c r="E162" s="39">
        <v>400</v>
      </c>
      <c r="F162" s="42" t="s">
        <v>125</v>
      </c>
      <c r="G162" s="40" t="s">
        <v>11</v>
      </c>
      <c r="H162" s="37">
        <f>$H$4+SUM($D$5:D162)-SUM($E$5:E162)</f>
        <v>4927.3600000000151</v>
      </c>
      <c r="I162" s="49"/>
      <c r="J162" s="50"/>
    </row>
    <row r="163" spans="2:10" ht="25.5" customHeight="1" x14ac:dyDescent="0.15">
      <c r="B163" s="38">
        <v>151</v>
      </c>
      <c r="C163" s="33">
        <v>43537</v>
      </c>
      <c r="D163" s="39"/>
      <c r="E163" s="39">
        <v>73.2</v>
      </c>
      <c r="F163" s="42" t="s">
        <v>19</v>
      </c>
      <c r="G163" s="40" t="s">
        <v>122</v>
      </c>
      <c r="H163" s="37">
        <f>$H$4+SUM($D$5:D163)-SUM($E$5:E163)</f>
        <v>4854.160000000018</v>
      </c>
      <c r="I163" s="49"/>
      <c r="J163" s="50"/>
    </row>
    <row r="164" spans="2:10" ht="25.5" customHeight="1" x14ac:dyDescent="0.15">
      <c r="B164" s="38">
        <v>152</v>
      </c>
      <c r="C164" s="33">
        <v>43537</v>
      </c>
      <c r="D164" s="39">
        <v>2165</v>
      </c>
      <c r="E164" s="39"/>
      <c r="F164" s="42" t="s">
        <v>126</v>
      </c>
      <c r="G164" s="40" t="s">
        <v>52</v>
      </c>
      <c r="H164" s="37">
        <f>$H$4+SUM($D$5:D164)-SUM($E$5:E164)</f>
        <v>7019.160000000018</v>
      </c>
      <c r="I164" s="49"/>
      <c r="J164" s="50"/>
    </row>
    <row r="165" spans="2:10" ht="25.5" customHeight="1" x14ac:dyDescent="0.15">
      <c r="B165" s="38">
        <v>153</v>
      </c>
      <c r="C165" s="33">
        <v>43537</v>
      </c>
      <c r="D165" s="39"/>
      <c r="E165" s="39">
        <v>45.6</v>
      </c>
      <c r="F165" s="42" t="s">
        <v>127</v>
      </c>
      <c r="G165" s="40" t="s">
        <v>39</v>
      </c>
      <c r="H165" s="37">
        <f>$H$4+SUM($D$5:D165)-SUM($E$5:E165)</f>
        <v>6973.5600000000195</v>
      </c>
      <c r="I165" s="49"/>
      <c r="J165" s="50"/>
    </row>
    <row r="166" spans="2:10" ht="25.5" customHeight="1" x14ac:dyDescent="0.15">
      <c r="B166" s="38">
        <v>154</v>
      </c>
      <c r="C166" s="33">
        <v>43539</v>
      </c>
      <c r="D166" s="39"/>
      <c r="E166" s="39">
        <v>34</v>
      </c>
      <c r="F166" s="42" t="s">
        <v>19</v>
      </c>
      <c r="G166" s="40" t="s">
        <v>122</v>
      </c>
      <c r="H166" s="37">
        <f>$H$4+SUM($D$5:D166)-SUM($E$5:E166)</f>
        <v>6939.5600000000195</v>
      </c>
      <c r="I166" s="49"/>
      <c r="J166" s="50"/>
    </row>
    <row r="167" spans="2:10" ht="25.5" customHeight="1" x14ac:dyDescent="0.15">
      <c r="B167" s="38">
        <v>155</v>
      </c>
      <c r="C167" s="33">
        <v>43540</v>
      </c>
      <c r="D167" s="39"/>
      <c r="E167" s="39">
        <v>108.1</v>
      </c>
      <c r="F167" s="42" t="s">
        <v>19</v>
      </c>
      <c r="G167" s="40" t="s">
        <v>128</v>
      </c>
      <c r="H167" s="37">
        <f>$H$4+SUM($D$5:D167)-SUM($E$5:E167)</f>
        <v>6831.460000000021</v>
      </c>
      <c r="I167" s="49"/>
      <c r="J167" s="50"/>
    </row>
    <row r="168" spans="2:10" ht="25.5" customHeight="1" x14ac:dyDescent="0.15">
      <c r="B168" s="38">
        <v>158</v>
      </c>
      <c r="C168" s="33">
        <v>43541</v>
      </c>
      <c r="D168" s="39"/>
      <c r="E168" s="39">
        <v>39</v>
      </c>
      <c r="F168" s="42" t="s">
        <v>19</v>
      </c>
      <c r="G168" s="40" t="s">
        <v>11</v>
      </c>
      <c r="H168" s="37">
        <f>$H$4+SUM($D$5:D168)-SUM($E$5:E168)</f>
        <v>6792.460000000021</v>
      </c>
      <c r="I168" s="49"/>
      <c r="J168" s="50"/>
    </row>
    <row r="169" spans="2:10" ht="25.5" customHeight="1" x14ac:dyDescent="0.15">
      <c r="B169" s="38">
        <v>156</v>
      </c>
      <c r="C169" s="33">
        <v>43542</v>
      </c>
      <c r="D169" s="39">
        <v>2300</v>
      </c>
      <c r="E169" s="39"/>
      <c r="F169" s="42" t="s">
        <v>58</v>
      </c>
      <c r="G169" s="40" t="s">
        <v>11</v>
      </c>
      <c r="H169" s="37">
        <f>$H$4+SUM($D$5:D169)-SUM($E$5:E169)</f>
        <v>9092.460000000021</v>
      </c>
      <c r="I169" s="49"/>
      <c r="J169" s="50"/>
    </row>
    <row r="170" spans="2:10" ht="25.5" customHeight="1" x14ac:dyDescent="0.15">
      <c r="B170" s="38">
        <v>159</v>
      </c>
      <c r="C170" s="33">
        <v>43542</v>
      </c>
      <c r="D170" s="39"/>
      <c r="E170" s="39">
        <v>105</v>
      </c>
      <c r="F170" s="42" t="s">
        <v>48</v>
      </c>
      <c r="G170" s="40" t="s">
        <v>46</v>
      </c>
      <c r="H170" s="37">
        <f>$H$4+SUM($D$5:D170)-SUM($E$5:E170)</f>
        <v>8987.460000000021</v>
      </c>
      <c r="I170" s="49"/>
      <c r="J170" s="50"/>
    </row>
    <row r="171" spans="2:10" ht="25.5" customHeight="1" x14ac:dyDescent="0.15">
      <c r="B171" s="38">
        <v>160</v>
      </c>
      <c r="C171" s="33">
        <v>43543</v>
      </c>
      <c r="D171" s="39"/>
      <c r="E171" s="39">
        <v>48</v>
      </c>
      <c r="F171" s="42" t="s">
        <v>19</v>
      </c>
      <c r="G171" s="40" t="s">
        <v>62</v>
      </c>
      <c r="H171" s="37">
        <f>$H$4+SUM($D$5:D171)-SUM($E$5:E171)</f>
        <v>8939.460000000021</v>
      </c>
      <c r="I171" s="49"/>
      <c r="J171" s="50"/>
    </row>
    <row r="172" spans="2:10" ht="25.5" customHeight="1" x14ac:dyDescent="0.15">
      <c r="B172" s="38">
        <v>161</v>
      </c>
      <c r="C172" s="33">
        <v>43543</v>
      </c>
      <c r="D172" s="39"/>
      <c r="E172" s="39">
        <v>50.6</v>
      </c>
      <c r="F172" s="42" t="s">
        <v>19</v>
      </c>
      <c r="G172" s="40" t="s">
        <v>122</v>
      </c>
      <c r="H172" s="37">
        <f>$H$4+SUM($D$5:D172)-SUM($E$5:E172)</f>
        <v>8888.8600000000224</v>
      </c>
      <c r="I172" s="49"/>
      <c r="J172" s="50"/>
    </row>
    <row r="173" spans="2:10" ht="25.5" customHeight="1" x14ac:dyDescent="0.15">
      <c r="B173" s="38">
        <v>162</v>
      </c>
      <c r="C173" s="33">
        <v>43543</v>
      </c>
      <c r="D173" s="39"/>
      <c r="E173" s="39">
        <v>89</v>
      </c>
      <c r="F173" s="42" t="s">
        <v>129</v>
      </c>
      <c r="G173" s="40" t="s">
        <v>52</v>
      </c>
      <c r="H173" s="37">
        <f>$H$4+SUM($D$5:D173)-SUM($E$5:E173)</f>
        <v>8799.8600000000224</v>
      </c>
      <c r="I173" s="49"/>
      <c r="J173" s="50"/>
    </row>
    <row r="174" spans="2:10" ht="25.5" customHeight="1" x14ac:dyDescent="0.15">
      <c r="B174" s="38">
        <v>163</v>
      </c>
      <c r="C174" s="33">
        <v>43545</v>
      </c>
      <c r="D174" s="39"/>
      <c r="E174" s="39">
        <v>57</v>
      </c>
      <c r="F174" s="42" t="s">
        <v>19</v>
      </c>
      <c r="G174" s="40" t="s">
        <v>122</v>
      </c>
      <c r="H174" s="37">
        <f>$H$4+SUM($D$5:D174)-SUM($E$5:E174)</f>
        <v>8742.8600000000224</v>
      </c>
      <c r="I174" s="49"/>
      <c r="J174" s="50"/>
    </row>
    <row r="175" spans="2:10" ht="25.5" customHeight="1" x14ac:dyDescent="0.15">
      <c r="B175" s="38">
        <v>164</v>
      </c>
      <c r="C175" s="33">
        <v>43545</v>
      </c>
      <c r="D175" s="39"/>
      <c r="E175" s="39">
        <v>1080</v>
      </c>
      <c r="F175" s="42" t="s">
        <v>130</v>
      </c>
      <c r="G175" s="40" t="s">
        <v>52</v>
      </c>
      <c r="H175" s="37">
        <f>$H$4+SUM($D$5:D175)-SUM($E$5:E175)</f>
        <v>7662.8600000000224</v>
      </c>
      <c r="I175" s="49"/>
      <c r="J175" s="50"/>
    </row>
    <row r="176" spans="2:10" ht="25.5" customHeight="1" x14ac:dyDescent="0.15">
      <c r="B176" s="38">
        <v>165</v>
      </c>
      <c r="C176" s="33">
        <v>43545</v>
      </c>
      <c r="D176" s="39"/>
      <c r="E176" s="39">
        <v>39</v>
      </c>
      <c r="F176" s="42" t="s">
        <v>19</v>
      </c>
      <c r="G176" s="40" t="s">
        <v>62</v>
      </c>
      <c r="H176" s="37">
        <f>$H$4+SUM($D$5:D176)-SUM($E$5:E176)</f>
        <v>7623.8600000000224</v>
      </c>
      <c r="I176" s="49"/>
      <c r="J176" s="50"/>
    </row>
    <row r="177" spans="2:10" ht="25.5" customHeight="1" x14ac:dyDescent="0.15">
      <c r="B177" s="38">
        <v>166</v>
      </c>
      <c r="C177" s="33">
        <v>43546</v>
      </c>
      <c r="D177" s="39"/>
      <c r="E177" s="39">
        <v>20</v>
      </c>
      <c r="F177" s="42" t="s">
        <v>19</v>
      </c>
      <c r="G177" s="40" t="s">
        <v>122</v>
      </c>
      <c r="H177" s="37">
        <f>$H$4+SUM($D$5:D177)-SUM($E$5:E177)</f>
        <v>7603.8600000000224</v>
      </c>
      <c r="I177" s="49"/>
      <c r="J177" s="50"/>
    </row>
    <row r="178" spans="2:10" ht="25.5" customHeight="1" x14ac:dyDescent="0.15">
      <c r="B178" s="38">
        <v>167</v>
      </c>
      <c r="C178" s="33">
        <v>43546</v>
      </c>
      <c r="D178" s="39"/>
      <c r="E178" s="39">
        <f>27+36.6</f>
        <v>63.6</v>
      </c>
      <c r="F178" s="42" t="s">
        <v>131</v>
      </c>
      <c r="G178" s="40" t="s">
        <v>52</v>
      </c>
      <c r="H178" s="37">
        <f>$H$4+SUM($D$5:D178)-SUM($E$5:E178)</f>
        <v>7540.2600000000239</v>
      </c>
      <c r="I178" s="49"/>
      <c r="J178" s="50"/>
    </row>
    <row r="179" spans="2:10" ht="25.5" customHeight="1" x14ac:dyDescent="0.15">
      <c r="B179" s="38">
        <v>168</v>
      </c>
      <c r="C179" s="33">
        <v>43547</v>
      </c>
      <c r="D179" s="39"/>
      <c r="E179" s="39">
        <v>25.3</v>
      </c>
      <c r="F179" s="42" t="s">
        <v>19</v>
      </c>
      <c r="G179" s="40" t="s">
        <v>62</v>
      </c>
      <c r="H179" s="37">
        <f>$H$4+SUM($D$5:D179)-SUM($E$5:E179)</f>
        <v>7514.960000000021</v>
      </c>
      <c r="I179" s="49"/>
      <c r="J179" s="50"/>
    </row>
    <row r="180" spans="2:10" ht="25.5" customHeight="1" x14ac:dyDescent="0.15">
      <c r="B180" s="38">
        <v>169</v>
      </c>
      <c r="C180" s="33">
        <v>43549</v>
      </c>
      <c r="D180" s="39"/>
      <c r="E180" s="39">
        <v>57.9</v>
      </c>
      <c r="F180" s="42" t="s">
        <v>132</v>
      </c>
      <c r="G180" s="40" t="s">
        <v>52</v>
      </c>
      <c r="H180" s="37">
        <f>$H$4+SUM($D$5:D180)-SUM($E$5:E180)</f>
        <v>7457.0600000000195</v>
      </c>
      <c r="I180" s="49"/>
      <c r="J180" s="50"/>
    </row>
    <row r="181" spans="2:10" ht="25.5" customHeight="1" x14ac:dyDescent="0.15">
      <c r="B181" s="38">
        <v>170</v>
      </c>
      <c r="C181" s="33">
        <v>43549</v>
      </c>
      <c r="D181" s="39"/>
      <c r="E181" s="39">
        <v>45.9</v>
      </c>
      <c r="F181" s="42" t="s">
        <v>133</v>
      </c>
      <c r="G181" s="40" t="s">
        <v>52</v>
      </c>
      <c r="H181" s="37">
        <f>$H$4+SUM($D$5:D181)-SUM($E$5:E181)</f>
        <v>7411.160000000018</v>
      </c>
      <c r="I181" s="49"/>
      <c r="J181" s="50"/>
    </row>
    <row r="182" spans="2:10" ht="25.5" customHeight="1" x14ac:dyDescent="0.15">
      <c r="B182" s="38">
        <v>171</v>
      </c>
      <c r="C182" s="33">
        <v>43549</v>
      </c>
      <c r="D182" s="39"/>
      <c r="E182" s="39">
        <v>31</v>
      </c>
      <c r="F182" s="42" t="s">
        <v>19</v>
      </c>
      <c r="G182" s="40" t="s">
        <v>128</v>
      </c>
      <c r="H182" s="37">
        <f>$H$4+SUM($D$5:D182)-SUM($E$5:E182)</f>
        <v>7380.160000000018</v>
      </c>
      <c r="I182" s="49"/>
      <c r="J182" s="50"/>
    </row>
    <row r="183" spans="2:10" ht="25.5" customHeight="1" x14ac:dyDescent="0.15">
      <c r="B183" s="38">
        <v>172</v>
      </c>
      <c r="C183" s="33">
        <v>43549</v>
      </c>
      <c r="D183" s="39"/>
      <c r="E183" s="39">
        <v>330</v>
      </c>
      <c r="F183" s="42" t="s">
        <v>134</v>
      </c>
      <c r="G183" s="40" t="s">
        <v>11</v>
      </c>
      <c r="H183" s="37">
        <f>$H$4+SUM($D$5:D183)-SUM($E$5:E183)</f>
        <v>7050.160000000018</v>
      </c>
      <c r="I183" s="49"/>
      <c r="J183" s="50"/>
    </row>
    <row r="184" spans="2:10" ht="25.5" customHeight="1" x14ac:dyDescent="0.15">
      <c r="B184" s="38">
        <v>173</v>
      </c>
      <c r="C184" s="33">
        <v>43550</v>
      </c>
      <c r="D184" s="39"/>
      <c r="E184" s="39">
        <v>223</v>
      </c>
      <c r="F184" s="42" t="s">
        <v>135</v>
      </c>
      <c r="G184" s="40" t="s">
        <v>11</v>
      </c>
      <c r="H184" s="37">
        <f>$H$4+SUM($D$5:D184)-SUM($E$5:E184)</f>
        <v>6827.160000000018</v>
      </c>
      <c r="I184" s="49"/>
      <c r="J184" s="50"/>
    </row>
    <row r="185" spans="2:10" ht="25.5" customHeight="1" x14ac:dyDescent="0.15">
      <c r="B185" s="38">
        <v>174</v>
      </c>
      <c r="C185" s="33">
        <v>43551</v>
      </c>
      <c r="D185" s="39"/>
      <c r="E185" s="39">
        <v>31</v>
      </c>
      <c r="F185" s="42" t="s">
        <v>136</v>
      </c>
      <c r="G185" s="40" t="s">
        <v>122</v>
      </c>
      <c r="H185" s="37">
        <f>$H$4+SUM($D$5:D185)-SUM($E$5:E185)</f>
        <v>6796.160000000018</v>
      </c>
      <c r="I185" s="49"/>
      <c r="J185" s="50"/>
    </row>
    <row r="186" spans="2:10" ht="25.5" customHeight="1" x14ac:dyDescent="0.15">
      <c r="B186" s="38">
        <v>175</v>
      </c>
      <c r="C186" s="33">
        <v>43551</v>
      </c>
      <c r="D186" s="39"/>
      <c r="E186" s="39">
        <v>130</v>
      </c>
      <c r="F186" s="42" t="s">
        <v>137</v>
      </c>
      <c r="G186" s="40" t="s">
        <v>39</v>
      </c>
      <c r="H186" s="37">
        <f>$H$4+SUM($D$5:D186)-SUM($E$5:E186)</f>
        <v>6666.160000000018</v>
      </c>
      <c r="I186" s="49"/>
      <c r="J186" s="50"/>
    </row>
    <row r="187" spans="2:10" ht="25.5" customHeight="1" x14ac:dyDescent="0.15">
      <c r="B187" s="38">
        <v>176</v>
      </c>
      <c r="C187" s="33">
        <v>43553</v>
      </c>
      <c r="D187" s="39"/>
      <c r="E187" s="39">
        <v>37</v>
      </c>
      <c r="F187" s="42" t="s">
        <v>19</v>
      </c>
      <c r="G187" s="40" t="s">
        <v>122</v>
      </c>
      <c r="H187" s="37">
        <f>$H$4+SUM($D$5:D187)-SUM($E$5:E187)</f>
        <v>6629.160000000018</v>
      </c>
      <c r="I187" s="49"/>
      <c r="J187" s="50"/>
    </row>
    <row r="188" spans="2:10" ht="25.5" customHeight="1" x14ac:dyDescent="0.15">
      <c r="B188" s="38">
        <v>177</v>
      </c>
      <c r="C188" s="33">
        <v>43555</v>
      </c>
      <c r="D188" s="39"/>
      <c r="E188" s="39">
        <v>29</v>
      </c>
      <c r="F188" s="42" t="s">
        <v>19</v>
      </c>
      <c r="G188" s="40" t="s">
        <v>11</v>
      </c>
      <c r="H188" s="37">
        <f>$H$4+SUM($D$5:D188)-SUM($E$5:E188)</f>
        <v>6600.160000000018</v>
      </c>
      <c r="I188" s="49"/>
      <c r="J188" s="50"/>
    </row>
    <row r="189" spans="2:10" ht="25.5" customHeight="1" x14ac:dyDescent="0.15">
      <c r="B189" s="38">
        <v>178</v>
      </c>
      <c r="C189" s="33">
        <v>43557</v>
      </c>
      <c r="D189" s="39"/>
      <c r="E189" s="39">
        <v>423</v>
      </c>
      <c r="F189" s="42" t="s">
        <v>138</v>
      </c>
      <c r="G189" s="40" t="s">
        <v>11</v>
      </c>
      <c r="H189" s="37">
        <f>$H$4+SUM($D$5:D189)-SUM($E$5:E189)</f>
        <v>6177.160000000018</v>
      </c>
      <c r="I189" s="49"/>
      <c r="J189" s="50"/>
    </row>
    <row r="190" spans="2:10" ht="25.5" customHeight="1" x14ac:dyDescent="0.15">
      <c r="B190" s="38">
        <v>179</v>
      </c>
      <c r="C190" s="33">
        <v>43557</v>
      </c>
      <c r="D190" s="39"/>
      <c r="E190" s="39">
        <v>38.6</v>
      </c>
      <c r="F190" s="42" t="s">
        <v>19</v>
      </c>
      <c r="G190" s="40" t="s">
        <v>122</v>
      </c>
      <c r="H190" s="37">
        <f>$H$4+SUM($D$5:D190)-SUM($E$5:E190)</f>
        <v>6138.5600000000195</v>
      </c>
      <c r="I190" s="49"/>
      <c r="J190" s="50"/>
    </row>
    <row r="191" spans="2:10" ht="25.5" customHeight="1" x14ac:dyDescent="0.15">
      <c r="B191" s="38">
        <v>180</v>
      </c>
      <c r="C191" s="33">
        <v>43558</v>
      </c>
      <c r="D191" s="39"/>
      <c r="E191" s="39">
        <v>47.3</v>
      </c>
      <c r="F191" s="42" t="s">
        <v>19</v>
      </c>
      <c r="G191" s="40" t="s">
        <v>122</v>
      </c>
      <c r="H191" s="37">
        <f>$H$4+SUM($D$5:D191)-SUM($E$5:E191)</f>
        <v>6091.2600000000166</v>
      </c>
      <c r="I191" s="49"/>
      <c r="J191" s="50"/>
    </row>
    <row r="192" spans="2:10" ht="25.5" customHeight="1" x14ac:dyDescent="0.15">
      <c r="B192" s="38">
        <v>181</v>
      </c>
      <c r="C192" s="33">
        <v>43559</v>
      </c>
      <c r="D192" s="39"/>
      <c r="E192" s="39">
        <v>72.599999999999994</v>
      </c>
      <c r="F192" s="42" t="s">
        <v>19</v>
      </c>
      <c r="G192" s="40" t="s">
        <v>46</v>
      </c>
      <c r="H192" s="37">
        <f>$H$4+SUM($D$5:D192)-SUM($E$5:E192)</f>
        <v>6018.660000000018</v>
      </c>
      <c r="I192" s="49"/>
      <c r="J192" s="50"/>
    </row>
    <row r="193" spans="2:10" ht="25.5" customHeight="1" x14ac:dyDescent="0.15">
      <c r="B193" s="38">
        <v>182</v>
      </c>
      <c r="C193" s="33">
        <v>43559</v>
      </c>
      <c r="D193" s="39"/>
      <c r="E193" s="39">
        <v>15</v>
      </c>
      <c r="F193" s="42" t="s">
        <v>139</v>
      </c>
      <c r="G193" s="40" t="s">
        <v>52</v>
      </c>
      <c r="H193" s="37">
        <f>$H$4+SUM($D$5:D193)-SUM($E$5:E193)</f>
        <v>6003.660000000018</v>
      </c>
      <c r="I193" s="49"/>
      <c r="J193" s="50"/>
    </row>
    <row r="194" spans="2:10" ht="25.5" customHeight="1" x14ac:dyDescent="0.15">
      <c r="B194" s="38">
        <v>183</v>
      </c>
      <c r="C194" s="33">
        <v>43562</v>
      </c>
      <c r="D194" s="39"/>
      <c r="E194" s="39">
        <v>56.5</v>
      </c>
      <c r="F194" s="42" t="s">
        <v>140</v>
      </c>
      <c r="G194" s="40" t="s">
        <v>52</v>
      </c>
      <c r="H194" s="37">
        <f>$H$4+SUM($D$5:D194)-SUM($E$5:E194)</f>
        <v>5947.160000000018</v>
      </c>
      <c r="I194" s="49"/>
      <c r="J194" s="50"/>
    </row>
    <row r="195" spans="2:10" ht="25.5" customHeight="1" x14ac:dyDescent="0.15">
      <c r="B195" s="38">
        <v>184</v>
      </c>
      <c r="C195" s="33">
        <v>43562</v>
      </c>
      <c r="D195" s="39"/>
      <c r="E195" s="39">
        <v>153</v>
      </c>
      <c r="F195" s="42" t="s">
        <v>141</v>
      </c>
      <c r="G195" s="40" t="s">
        <v>11</v>
      </c>
      <c r="H195" s="37">
        <f>$H$4+SUM($D$5:D195)-SUM($E$5:E195)</f>
        <v>5794.160000000018</v>
      </c>
      <c r="I195" s="49"/>
      <c r="J195" s="50"/>
    </row>
    <row r="196" spans="2:10" ht="25.5" customHeight="1" x14ac:dyDescent="0.15">
      <c r="B196" s="38">
        <v>185</v>
      </c>
      <c r="C196" s="33">
        <v>43563</v>
      </c>
      <c r="D196" s="39"/>
      <c r="E196" s="39">
        <v>139</v>
      </c>
      <c r="F196" s="42" t="s">
        <v>142</v>
      </c>
      <c r="G196" s="40" t="s">
        <v>11</v>
      </c>
      <c r="H196" s="37">
        <f>$H$4+SUM($D$5:D196)-SUM($E$5:E196)</f>
        <v>5655.160000000018</v>
      </c>
      <c r="I196" s="49"/>
      <c r="J196" s="50"/>
    </row>
    <row r="197" spans="2:10" ht="25.5" customHeight="1" x14ac:dyDescent="0.15">
      <c r="B197" s="38">
        <v>186</v>
      </c>
      <c r="C197" s="33">
        <v>43564</v>
      </c>
      <c r="D197" s="39"/>
      <c r="E197" s="39">
        <v>148</v>
      </c>
      <c r="F197" s="42" t="s">
        <v>143</v>
      </c>
      <c r="G197" s="40" t="s">
        <v>11</v>
      </c>
      <c r="H197" s="37">
        <f>$H$4+SUM($D$5:D197)-SUM($E$5:E197)</f>
        <v>5507.160000000018</v>
      </c>
      <c r="I197" s="49"/>
      <c r="J197" s="50"/>
    </row>
    <row r="198" spans="2:10" ht="25.5" customHeight="1" x14ac:dyDescent="0.15">
      <c r="B198" s="38">
        <v>187</v>
      </c>
      <c r="C198" s="33">
        <v>43564</v>
      </c>
      <c r="D198" s="39"/>
      <c r="E198" s="39">
        <v>259</v>
      </c>
      <c r="F198" s="42" t="s">
        <v>144</v>
      </c>
      <c r="G198" s="40" t="s">
        <v>11</v>
      </c>
      <c r="H198" s="37">
        <f>$H$4+SUM($D$5:D198)-SUM($E$5:E198)</f>
        <v>5248.160000000018</v>
      </c>
      <c r="I198" s="49"/>
      <c r="J198" s="50"/>
    </row>
    <row r="199" spans="2:10" ht="25.5" customHeight="1" x14ac:dyDescent="0.15">
      <c r="B199" s="38">
        <v>188</v>
      </c>
      <c r="C199" s="33">
        <v>43565</v>
      </c>
      <c r="D199" s="39"/>
      <c r="E199" s="39">
        <v>774</v>
      </c>
      <c r="F199" s="42" t="s">
        <v>145</v>
      </c>
      <c r="G199" s="40" t="s">
        <v>11</v>
      </c>
      <c r="H199" s="37">
        <f>$H$4+SUM($D$5:D199)-SUM($E$5:E199)</f>
        <v>4474.160000000018</v>
      </c>
      <c r="I199" s="49"/>
      <c r="J199" s="50"/>
    </row>
    <row r="200" spans="2:10" ht="25.5" customHeight="1" x14ac:dyDescent="0.15">
      <c r="B200" s="38">
        <v>189</v>
      </c>
      <c r="C200" s="33">
        <v>43565</v>
      </c>
      <c r="D200" s="39"/>
      <c r="E200" s="39">
        <v>148</v>
      </c>
      <c r="F200" s="42" t="s">
        <v>146</v>
      </c>
      <c r="G200" s="40" t="s">
        <v>11</v>
      </c>
      <c r="H200" s="37">
        <f>$H$4+SUM($D$5:D200)-SUM($E$5:E200)</f>
        <v>4326.160000000018</v>
      </c>
      <c r="I200" s="49"/>
      <c r="J200" s="50"/>
    </row>
    <row r="201" spans="2:10" ht="25.5" customHeight="1" x14ac:dyDescent="0.15">
      <c r="B201" s="38">
        <v>190</v>
      </c>
      <c r="C201" s="33">
        <v>43566</v>
      </c>
      <c r="D201" s="39"/>
      <c r="E201" s="39">
        <v>159</v>
      </c>
      <c r="F201" s="42" t="s">
        <v>147</v>
      </c>
      <c r="G201" s="40" t="s">
        <v>11</v>
      </c>
      <c r="H201" s="37">
        <f>$H$4+SUM($D$5:D201)-SUM($E$5:E201)</f>
        <v>4167.160000000018</v>
      </c>
      <c r="I201" s="49"/>
      <c r="J201" s="50"/>
    </row>
    <row r="202" spans="2:10" ht="25.5" customHeight="1" x14ac:dyDescent="0.15">
      <c r="B202" s="38">
        <v>191</v>
      </c>
      <c r="C202" s="33">
        <v>43569</v>
      </c>
      <c r="D202" s="39"/>
      <c r="E202" s="39">
        <v>149</v>
      </c>
      <c r="F202" s="42" t="s">
        <v>148</v>
      </c>
      <c r="G202" s="40" t="s">
        <v>11</v>
      </c>
      <c r="H202" s="37">
        <f>$H$4+SUM($D$5:D202)-SUM($E$5:E202)</f>
        <v>4018.160000000018</v>
      </c>
      <c r="I202" s="49"/>
      <c r="J202" s="50"/>
    </row>
    <row r="203" spans="2:10" ht="25.5" customHeight="1" x14ac:dyDescent="0.15">
      <c r="B203" s="38">
        <v>192</v>
      </c>
      <c r="C203" s="33">
        <v>43570</v>
      </c>
      <c r="D203" s="39"/>
      <c r="E203" s="39">
        <v>89.8</v>
      </c>
      <c r="F203" s="42" t="s">
        <v>149</v>
      </c>
      <c r="G203" s="40" t="s">
        <v>52</v>
      </c>
      <c r="H203" s="37">
        <f>$H$4+SUM($D$5:D203)-SUM($E$5:E203)</f>
        <v>3928.3600000000151</v>
      </c>
      <c r="I203" s="49"/>
      <c r="J203" s="50"/>
    </row>
    <row r="204" spans="2:10" ht="25.5" customHeight="1" x14ac:dyDescent="0.15">
      <c r="B204" s="38">
        <v>193</v>
      </c>
      <c r="C204" s="33">
        <v>43570</v>
      </c>
      <c r="D204" s="39"/>
      <c r="E204" s="39">
        <v>150</v>
      </c>
      <c r="F204" s="42" t="s">
        <v>150</v>
      </c>
      <c r="G204" s="40" t="s">
        <v>11</v>
      </c>
      <c r="H204" s="37">
        <f>$H$4+SUM($D$5:D204)-SUM($E$5:E204)</f>
        <v>3778.3600000000151</v>
      </c>
      <c r="I204" s="49"/>
      <c r="J204" s="50"/>
    </row>
    <row r="205" spans="2:10" ht="25.5" customHeight="1" x14ac:dyDescent="0.15">
      <c r="B205" s="38">
        <v>194</v>
      </c>
      <c r="C205" s="33">
        <v>43573</v>
      </c>
      <c r="D205" s="39"/>
      <c r="E205" s="39">
        <v>518</v>
      </c>
      <c r="F205" s="42" t="s">
        <v>144</v>
      </c>
      <c r="G205" s="40" t="s">
        <v>11</v>
      </c>
      <c r="H205" s="37">
        <f>$H$4+SUM($D$5:D205)-SUM($E$5:E205)</f>
        <v>3260.3600000000151</v>
      </c>
      <c r="I205" s="49"/>
      <c r="J205" s="50"/>
    </row>
    <row r="206" spans="2:10" ht="25.5" customHeight="1" x14ac:dyDescent="0.15">
      <c r="B206" s="38">
        <v>195</v>
      </c>
      <c r="C206" s="33">
        <v>43573</v>
      </c>
      <c r="D206" s="39"/>
      <c r="E206" s="39">
        <v>118</v>
      </c>
      <c r="F206" s="42" t="s">
        <v>151</v>
      </c>
      <c r="G206" s="40" t="s">
        <v>11</v>
      </c>
      <c r="H206" s="37">
        <f>$H$4+SUM($D$5:D206)-SUM($E$5:E206)</f>
        <v>3142.3600000000151</v>
      </c>
      <c r="I206" s="49"/>
      <c r="J206" s="50"/>
    </row>
    <row r="207" spans="2:10" ht="25.5" customHeight="1" x14ac:dyDescent="0.15">
      <c r="B207" s="38">
        <v>196</v>
      </c>
      <c r="C207" s="33">
        <v>43574</v>
      </c>
      <c r="D207" s="39"/>
      <c r="E207" s="39">
        <v>57</v>
      </c>
      <c r="F207" s="42" t="s">
        <v>152</v>
      </c>
      <c r="G207" s="40" t="s">
        <v>11</v>
      </c>
      <c r="H207" s="37">
        <f>$H$4+SUM($D$5:D207)-SUM($E$5:E207)</f>
        <v>3085.3600000000151</v>
      </c>
      <c r="I207" s="49"/>
      <c r="J207" s="50"/>
    </row>
    <row r="208" spans="2:10" ht="25.5" customHeight="1" x14ac:dyDescent="0.15">
      <c r="B208" s="38">
        <v>197</v>
      </c>
      <c r="C208" s="33">
        <v>43574</v>
      </c>
      <c r="D208" s="39"/>
      <c r="E208" s="39">
        <v>2200</v>
      </c>
      <c r="F208" s="42" t="s">
        <v>153</v>
      </c>
      <c r="G208" s="40" t="s">
        <v>11</v>
      </c>
      <c r="H208" s="37">
        <f>$H$4+SUM($D$5:D208)-SUM($E$5:E208)</f>
        <v>885.36000000001513</v>
      </c>
      <c r="I208" s="49"/>
      <c r="J208" s="50"/>
    </row>
    <row r="209" spans="2:10" ht="25.5" customHeight="1" x14ac:dyDescent="0.15">
      <c r="B209" s="38">
        <v>198</v>
      </c>
      <c r="C209" s="33">
        <v>43577</v>
      </c>
      <c r="D209" s="39"/>
      <c r="E209" s="39">
        <v>129</v>
      </c>
      <c r="F209" s="42" t="s">
        <v>154</v>
      </c>
      <c r="G209" s="40" t="s">
        <v>62</v>
      </c>
      <c r="H209" s="37">
        <f>$H$4+SUM($D$5:D209)-SUM($E$5:E209)</f>
        <v>756.36000000001513</v>
      </c>
      <c r="I209" s="49"/>
      <c r="J209" s="50"/>
    </row>
    <row r="210" spans="2:10" ht="25.5" customHeight="1" x14ac:dyDescent="0.15">
      <c r="B210" s="38">
        <v>199</v>
      </c>
      <c r="C210" s="33">
        <v>43577</v>
      </c>
      <c r="D210" s="39">
        <v>2300</v>
      </c>
      <c r="E210" s="39"/>
      <c r="F210" s="42" t="s">
        <v>155</v>
      </c>
      <c r="G210" s="40" t="s">
        <v>11</v>
      </c>
      <c r="H210" s="37">
        <f>$H$4+SUM($D$5:D210)-SUM($E$5:E210)</f>
        <v>3056.3600000000151</v>
      </c>
      <c r="I210" s="49"/>
      <c r="J210" s="50"/>
    </row>
    <row r="211" spans="2:10" ht="25.5" customHeight="1" x14ac:dyDescent="0.15">
      <c r="B211" s="38">
        <v>200</v>
      </c>
      <c r="C211" s="33">
        <v>43577</v>
      </c>
      <c r="D211" s="39">
        <v>26574</v>
      </c>
      <c r="E211" s="39"/>
      <c r="F211" s="42" t="s">
        <v>156</v>
      </c>
      <c r="G211" s="40" t="s">
        <v>52</v>
      </c>
      <c r="H211" s="37">
        <f>$H$4+SUM($D$5:D211)-SUM($E$5:E211)</f>
        <v>29630.360000000008</v>
      </c>
      <c r="I211" s="49"/>
      <c r="J211" s="50"/>
    </row>
    <row r="212" spans="2:10" ht="25.5" customHeight="1" x14ac:dyDescent="0.15">
      <c r="B212" s="38">
        <v>201</v>
      </c>
      <c r="C212" s="33">
        <v>43578</v>
      </c>
      <c r="D212" s="39"/>
      <c r="E212" s="39">
        <v>13000</v>
      </c>
      <c r="F212" s="42" t="s">
        <v>157</v>
      </c>
      <c r="G212" s="40" t="s">
        <v>11</v>
      </c>
      <c r="H212" s="37">
        <f>$H$4+SUM($D$5:D212)-SUM($E$5:E212)</f>
        <v>16630.360000000008</v>
      </c>
      <c r="I212" s="49"/>
      <c r="J212" s="50"/>
    </row>
    <row r="213" spans="2:10" ht="25.5" customHeight="1" x14ac:dyDescent="0.15">
      <c r="B213" s="38">
        <v>202</v>
      </c>
      <c r="C213" s="33">
        <v>43579</v>
      </c>
      <c r="D213" s="39"/>
      <c r="E213" s="39">
        <v>49.8</v>
      </c>
      <c r="F213" s="42" t="s">
        <v>158</v>
      </c>
      <c r="G213" s="40" t="s">
        <v>62</v>
      </c>
      <c r="H213" s="37">
        <f>$H$4+SUM($D$5:D213)-SUM($E$5:E213)</f>
        <v>16580.560000000005</v>
      </c>
      <c r="I213" s="49"/>
      <c r="J213" s="50"/>
    </row>
    <row r="214" spans="2:10" ht="25.5" customHeight="1" x14ac:dyDescent="0.15">
      <c r="B214" s="38">
        <v>203</v>
      </c>
      <c r="C214" s="33">
        <v>43579</v>
      </c>
      <c r="D214" s="39"/>
      <c r="E214" s="39">
        <v>40</v>
      </c>
      <c r="F214" s="42" t="s">
        <v>159</v>
      </c>
      <c r="G214" s="40" t="s">
        <v>52</v>
      </c>
      <c r="H214" s="37">
        <f>$H$4+SUM($D$5:D214)-SUM($E$5:E214)</f>
        <v>16540.560000000005</v>
      </c>
      <c r="I214" s="49"/>
      <c r="J214" s="50"/>
    </row>
    <row r="215" spans="2:10" ht="25.5" customHeight="1" x14ac:dyDescent="0.15">
      <c r="B215" s="38">
        <v>204</v>
      </c>
      <c r="C215" s="33">
        <v>43581</v>
      </c>
      <c r="D215" s="39"/>
      <c r="E215" s="39">
        <v>23.9</v>
      </c>
      <c r="F215" s="42" t="s">
        <v>160</v>
      </c>
      <c r="G215" s="40" t="s">
        <v>52</v>
      </c>
      <c r="H215" s="37">
        <f>$H$4+SUM($D$5:D215)-SUM($E$5:E215)</f>
        <v>16516.660000000003</v>
      </c>
      <c r="I215" s="49"/>
      <c r="J215" s="50"/>
    </row>
    <row r="216" spans="2:10" ht="25.5" customHeight="1" x14ac:dyDescent="0.15">
      <c r="B216" s="38">
        <v>205</v>
      </c>
      <c r="C216" s="33">
        <v>43589</v>
      </c>
      <c r="D216" s="39"/>
      <c r="E216" s="39">
        <v>13.9</v>
      </c>
      <c r="F216" s="42" t="s">
        <v>161</v>
      </c>
      <c r="G216" s="40" t="s">
        <v>52</v>
      </c>
      <c r="H216" s="37">
        <f>$H$4+SUM($D$5:D216)-SUM($E$5:E216)</f>
        <v>16502.760000000002</v>
      </c>
      <c r="I216" s="49"/>
      <c r="J216" s="50"/>
    </row>
    <row r="217" spans="2:10" ht="25.5" customHeight="1" x14ac:dyDescent="0.15">
      <c r="B217" s="38">
        <v>206</v>
      </c>
      <c r="C217" s="33">
        <v>43589</v>
      </c>
      <c r="D217" s="39"/>
      <c r="E217" s="39">
        <v>300</v>
      </c>
      <c r="F217" s="42" t="s">
        <v>162</v>
      </c>
      <c r="G217" s="40" t="s">
        <v>11</v>
      </c>
      <c r="H217" s="37">
        <f>$H$4+SUM($D$5:D217)-SUM($E$5:E217)</f>
        <v>16202.760000000002</v>
      </c>
      <c r="I217" s="49"/>
      <c r="J217" s="50"/>
    </row>
    <row r="218" spans="2:10" ht="25.5" customHeight="1" x14ac:dyDescent="0.15">
      <c r="B218" s="38">
        <v>207</v>
      </c>
      <c r="C218" s="33">
        <v>43591</v>
      </c>
      <c r="D218" s="39"/>
      <c r="E218" s="39">
        <v>34.5</v>
      </c>
      <c r="F218" s="42" t="s">
        <v>163</v>
      </c>
      <c r="G218" s="40" t="s">
        <v>52</v>
      </c>
      <c r="H218" s="37">
        <f>$H$4+SUM($D$5:D218)-SUM($E$5:E218)</f>
        <v>16168.260000000002</v>
      </c>
      <c r="I218" s="49"/>
      <c r="J218" s="50"/>
    </row>
    <row r="219" spans="2:10" ht="25.5" customHeight="1" x14ac:dyDescent="0.15">
      <c r="B219" s="38">
        <v>208</v>
      </c>
      <c r="C219" s="33">
        <v>43592</v>
      </c>
      <c r="D219" s="39"/>
      <c r="E219" s="39">
        <v>6700</v>
      </c>
      <c r="F219" s="42" t="s">
        <v>164</v>
      </c>
      <c r="G219" s="40" t="s">
        <v>52</v>
      </c>
      <c r="H219" s="37">
        <f>$H$4+SUM($D$5:D219)-SUM($E$5:E219)</f>
        <v>9468.260000000002</v>
      </c>
      <c r="I219" s="49"/>
      <c r="J219" s="50"/>
    </row>
    <row r="220" spans="2:10" ht="25.5" customHeight="1" x14ac:dyDescent="0.15">
      <c r="B220" s="38">
        <v>209</v>
      </c>
      <c r="C220" s="33">
        <v>43593</v>
      </c>
      <c r="D220" s="39"/>
      <c r="E220" s="39">
        <v>32</v>
      </c>
      <c r="F220" s="42" t="s">
        <v>165</v>
      </c>
      <c r="G220" s="40" t="s">
        <v>52</v>
      </c>
      <c r="H220" s="37">
        <f>$H$4+SUM($D$5:D220)-SUM($E$5:E220)</f>
        <v>9436.260000000002</v>
      </c>
      <c r="I220" s="49"/>
      <c r="J220" s="50"/>
    </row>
    <row r="221" spans="2:10" ht="25.5" customHeight="1" x14ac:dyDescent="0.15">
      <c r="B221" s="38">
        <v>210</v>
      </c>
      <c r="C221" s="33">
        <v>43595</v>
      </c>
      <c r="D221" s="39"/>
      <c r="E221" s="39">
        <v>48</v>
      </c>
      <c r="F221" s="42" t="s">
        <v>166</v>
      </c>
      <c r="G221" s="40" t="s">
        <v>46</v>
      </c>
      <c r="H221" s="37">
        <f>$H$4+SUM($D$5:D221)-SUM($E$5:E221)</f>
        <v>9388.260000000002</v>
      </c>
      <c r="I221" s="49"/>
      <c r="J221" s="50"/>
    </row>
    <row r="222" spans="2:10" ht="25.5" customHeight="1" x14ac:dyDescent="0.15">
      <c r="B222" s="38">
        <v>211</v>
      </c>
      <c r="C222" s="33">
        <v>43598</v>
      </c>
      <c r="D222" s="39"/>
      <c r="E222" s="39">
        <v>358.3</v>
      </c>
      <c r="F222" s="42" t="s">
        <v>167</v>
      </c>
      <c r="G222" s="40" t="s">
        <v>46</v>
      </c>
      <c r="H222" s="37">
        <f>$H$4+SUM($D$5:D222)-SUM($E$5:E222)</f>
        <v>9029.9599999999991</v>
      </c>
      <c r="I222" s="49"/>
      <c r="J222" s="50"/>
    </row>
    <row r="223" spans="2:10" ht="25.5" customHeight="1" x14ac:dyDescent="0.15">
      <c r="B223" s="38">
        <v>212</v>
      </c>
      <c r="C223" s="33">
        <v>43598</v>
      </c>
      <c r="D223" s="39"/>
      <c r="E223" s="39">
        <v>37.9</v>
      </c>
      <c r="F223" s="42" t="s">
        <v>168</v>
      </c>
      <c r="G223" s="40" t="s">
        <v>39</v>
      </c>
      <c r="H223" s="37">
        <f>$H$4+SUM($D$5:D223)-SUM($E$5:E223)</f>
        <v>8992.0599999999977</v>
      </c>
      <c r="I223" s="49"/>
      <c r="J223" s="50"/>
    </row>
    <row r="224" spans="2:10" ht="25.5" customHeight="1" x14ac:dyDescent="0.15">
      <c r="B224" s="38">
        <v>213</v>
      </c>
      <c r="C224" s="33">
        <v>43600</v>
      </c>
      <c r="D224" s="39"/>
      <c r="E224" s="39">
        <v>10.6</v>
      </c>
      <c r="F224" s="42" t="s">
        <v>19</v>
      </c>
      <c r="G224" s="40" t="s">
        <v>39</v>
      </c>
      <c r="H224" s="37">
        <f>$H$4+SUM($D$5:D224)-SUM($E$5:E224)</f>
        <v>8981.4599999999991</v>
      </c>
      <c r="I224" s="49"/>
      <c r="J224" s="50"/>
    </row>
    <row r="225" spans="2:10" ht="25.5" customHeight="1" x14ac:dyDescent="0.15">
      <c r="B225" s="38">
        <v>214</v>
      </c>
      <c r="C225" s="33">
        <v>43600</v>
      </c>
      <c r="D225" s="39"/>
      <c r="E225" s="39">
        <v>10.4</v>
      </c>
      <c r="F225" s="42" t="s">
        <v>169</v>
      </c>
      <c r="G225" s="40" t="s">
        <v>52</v>
      </c>
      <c r="H225" s="37">
        <f>$H$4+SUM($D$5:D225)-SUM($E$5:E225)</f>
        <v>8971.0599999999977</v>
      </c>
      <c r="I225" s="49"/>
      <c r="J225" s="50"/>
    </row>
    <row r="226" spans="2:10" ht="25.5" customHeight="1" x14ac:dyDescent="0.15">
      <c r="B226" s="38">
        <v>215</v>
      </c>
      <c r="C226" s="33">
        <v>43600</v>
      </c>
      <c r="D226" s="39"/>
      <c r="E226" s="39">
        <v>125</v>
      </c>
      <c r="F226" s="42" t="s">
        <v>170</v>
      </c>
      <c r="G226" s="40" t="s">
        <v>52</v>
      </c>
      <c r="H226" s="37">
        <f>$H$4+SUM($D$5:D226)-SUM($E$5:E226)</f>
        <v>8846.0599999999977</v>
      </c>
      <c r="I226" s="49"/>
      <c r="J226" s="50"/>
    </row>
    <row r="227" spans="2:10" ht="25.5" customHeight="1" x14ac:dyDescent="0.15">
      <c r="B227" s="38">
        <v>216</v>
      </c>
      <c r="C227" s="33">
        <v>43601</v>
      </c>
      <c r="D227" s="39"/>
      <c r="E227" s="39">
        <v>33.5</v>
      </c>
      <c r="F227" s="42" t="s">
        <v>19</v>
      </c>
      <c r="G227" s="40" t="s">
        <v>39</v>
      </c>
      <c r="H227" s="37">
        <f>$H$4+SUM($D$5:D227)-SUM($E$5:E227)</f>
        <v>8812.5599999999977</v>
      </c>
      <c r="I227" s="49"/>
      <c r="J227" s="50"/>
    </row>
    <row r="228" spans="2:10" ht="25.5" customHeight="1" x14ac:dyDescent="0.15">
      <c r="B228" s="38">
        <v>217</v>
      </c>
      <c r="C228" s="33">
        <v>43605</v>
      </c>
      <c r="D228" s="39"/>
      <c r="E228" s="39">
        <f>19.8+9</f>
        <v>28.8</v>
      </c>
      <c r="F228" s="42" t="s">
        <v>171</v>
      </c>
      <c r="G228" s="40" t="s">
        <v>52</v>
      </c>
      <c r="H228" s="37">
        <f>$H$4+SUM($D$5:D228)-SUM($E$5:E228)</f>
        <v>8783.7599999999948</v>
      </c>
      <c r="I228" s="49"/>
      <c r="J228" s="50"/>
    </row>
    <row r="229" spans="2:10" ht="25.5" customHeight="1" x14ac:dyDescent="0.15">
      <c r="B229" s="38">
        <v>218</v>
      </c>
      <c r="C229" s="33">
        <v>43605</v>
      </c>
      <c r="D229" s="39"/>
      <c r="E229" s="39">
        <v>27</v>
      </c>
      <c r="F229" s="42" t="s">
        <v>19</v>
      </c>
      <c r="G229" s="40" t="s">
        <v>39</v>
      </c>
      <c r="H229" s="37">
        <f>$H$4+SUM($D$5:D229)-SUM($E$5:E229)</f>
        <v>8756.7599999999948</v>
      </c>
      <c r="I229" s="49"/>
      <c r="J229" s="50"/>
    </row>
    <row r="230" spans="2:10" ht="25.5" customHeight="1" x14ac:dyDescent="0.15">
      <c r="B230" s="38">
        <v>219</v>
      </c>
      <c r="C230" s="33">
        <v>43605</v>
      </c>
      <c r="D230" s="39">
        <v>2300</v>
      </c>
      <c r="E230" s="39"/>
      <c r="F230" s="42" t="s">
        <v>58</v>
      </c>
      <c r="G230" s="40" t="s">
        <v>52</v>
      </c>
      <c r="H230" s="37">
        <f>$H$4+SUM($D$5:D230)-SUM($E$5:E230)</f>
        <v>11056.759999999995</v>
      </c>
      <c r="I230" s="49"/>
      <c r="J230" s="50"/>
    </row>
    <row r="231" spans="2:10" ht="25.5" customHeight="1" x14ac:dyDescent="0.15">
      <c r="B231" s="38">
        <v>220</v>
      </c>
      <c r="C231" s="33">
        <v>43606</v>
      </c>
      <c r="D231" s="39"/>
      <c r="E231" s="39">
        <v>50</v>
      </c>
      <c r="F231" s="42" t="s">
        <v>19</v>
      </c>
      <c r="G231" s="40" t="s">
        <v>46</v>
      </c>
      <c r="H231" s="37">
        <f>$H$4+SUM($D$5:D231)-SUM($E$5:E231)</f>
        <v>11006.759999999995</v>
      </c>
      <c r="I231" s="49"/>
      <c r="J231" s="50"/>
    </row>
    <row r="232" spans="2:10" ht="25.5" customHeight="1" x14ac:dyDescent="0.15">
      <c r="B232" s="38">
        <v>221</v>
      </c>
      <c r="C232" s="33">
        <v>43606</v>
      </c>
      <c r="D232" s="39"/>
      <c r="E232" s="39">
        <v>20</v>
      </c>
      <c r="F232" s="42" t="s">
        <v>172</v>
      </c>
      <c r="G232" s="40" t="s">
        <v>52</v>
      </c>
      <c r="H232" s="37">
        <f>$H$4+SUM($D$5:D232)-SUM($E$5:E232)</f>
        <v>10986.759999999995</v>
      </c>
      <c r="I232" s="49"/>
      <c r="J232" s="50"/>
    </row>
    <row r="233" spans="2:10" ht="25.5" customHeight="1" x14ac:dyDescent="0.15">
      <c r="B233" s="38">
        <v>222</v>
      </c>
      <c r="C233" s="33">
        <v>43607</v>
      </c>
      <c r="D233" s="39"/>
      <c r="E233" s="39">
        <v>28</v>
      </c>
      <c r="F233" s="42" t="s">
        <v>173</v>
      </c>
      <c r="G233" s="40" t="s">
        <v>174</v>
      </c>
      <c r="H233" s="37">
        <f>$H$4+SUM($D$5:D233)-SUM($E$5:E233)</f>
        <v>10958.759999999995</v>
      </c>
      <c r="I233" s="49"/>
      <c r="J233" s="50"/>
    </row>
    <row r="234" spans="2:10" ht="25.5" customHeight="1" x14ac:dyDescent="0.15">
      <c r="B234" s="38">
        <v>223</v>
      </c>
      <c r="C234" s="33">
        <v>43607</v>
      </c>
      <c r="D234" s="39"/>
      <c r="E234" s="39">
        <v>59.8</v>
      </c>
      <c r="F234" s="42" t="s">
        <v>175</v>
      </c>
      <c r="G234" s="40" t="s">
        <v>52</v>
      </c>
      <c r="H234" s="37">
        <f>$H$4+SUM($D$5:D234)-SUM($E$5:E234)</f>
        <v>10898.959999999992</v>
      </c>
      <c r="I234" s="49"/>
      <c r="J234" s="50"/>
    </row>
    <row r="235" spans="2:10" ht="25.5" customHeight="1" x14ac:dyDescent="0.15">
      <c r="B235" s="38">
        <v>224</v>
      </c>
      <c r="C235" s="33">
        <v>43607</v>
      </c>
      <c r="D235" s="39"/>
      <c r="E235" s="39">
        <v>52.5</v>
      </c>
      <c r="F235" s="42" t="s">
        <v>19</v>
      </c>
      <c r="G235" s="40" t="s">
        <v>128</v>
      </c>
      <c r="H235" s="37">
        <f>$H$4+SUM($D$5:D235)-SUM($E$5:E235)</f>
        <v>10846.459999999992</v>
      </c>
      <c r="I235" s="49"/>
      <c r="J235" s="50"/>
    </row>
    <row r="236" spans="2:10" ht="25.5" customHeight="1" x14ac:dyDescent="0.15">
      <c r="B236" s="38">
        <v>225</v>
      </c>
      <c r="C236" s="33">
        <v>43607</v>
      </c>
      <c r="D236" s="39"/>
      <c r="E236" s="39">
        <v>100</v>
      </c>
      <c r="F236" s="42" t="s">
        <v>117</v>
      </c>
      <c r="G236" s="40" t="s">
        <v>11</v>
      </c>
      <c r="H236" s="37">
        <f>$H$4+SUM($D$5:D236)-SUM($E$5:E236)</f>
        <v>10746.459999999992</v>
      </c>
      <c r="I236" s="49"/>
      <c r="J236" s="50"/>
    </row>
    <row r="237" spans="2:10" ht="25.5" customHeight="1" x14ac:dyDescent="0.15">
      <c r="B237" s="38">
        <v>226</v>
      </c>
      <c r="C237" s="33">
        <v>43607</v>
      </c>
      <c r="D237" s="39"/>
      <c r="E237" s="39">
        <v>298</v>
      </c>
      <c r="F237" s="42" t="s">
        <v>138</v>
      </c>
      <c r="G237" s="40" t="s">
        <v>11</v>
      </c>
      <c r="H237" s="37">
        <f>$H$4+SUM($D$5:D237)-SUM($E$5:E237)</f>
        <v>10448.459999999992</v>
      </c>
      <c r="I237" s="49"/>
      <c r="J237" s="50"/>
    </row>
    <row r="238" spans="2:10" ht="25.5" customHeight="1" x14ac:dyDescent="0.15">
      <c r="B238" s="38">
        <v>227</v>
      </c>
      <c r="C238" s="33">
        <v>43608</v>
      </c>
      <c r="D238" s="39"/>
      <c r="E238" s="39">
        <v>28</v>
      </c>
      <c r="F238" s="42" t="s">
        <v>19</v>
      </c>
      <c r="G238" s="40" t="s">
        <v>11</v>
      </c>
      <c r="H238" s="37">
        <f>$H$4+SUM($D$5:D238)-SUM($E$5:E238)</f>
        <v>10420.459999999992</v>
      </c>
      <c r="I238" s="49"/>
      <c r="J238" s="50"/>
    </row>
    <row r="239" spans="2:10" ht="25.5" customHeight="1" x14ac:dyDescent="0.15">
      <c r="B239" s="38">
        <v>228</v>
      </c>
      <c r="C239" s="33">
        <v>43608</v>
      </c>
      <c r="D239" s="39"/>
      <c r="E239" s="39">
        <v>3</v>
      </c>
      <c r="F239" s="42" t="s">
        <v>176</v>
      </c>
      <c r="G239" s="40" t="s">
        <v>46</v>
      </c>
      <c r="H239" s="37">
        <f>$H$4+SUM($D$5:D239)-SUM($E$5:E239)</f>
        <v>10417.459999999992</v>
      </c>
      <c r="I239" s="49"/>
      <c r="J239" s="50"/>
    </row>
    <row r="240" spans="2:10" ht="25.5" customHeight="1" x14ac:dyDescent="0.15">
      <c r="B240" s="38">
        <v>229</v>
      </c>
      <c r="C240" s="33">
        <v>43609</v>
      </c>
      <c r="D240" s="39"/>
      <c r="E240" s="39">
        <v>37.799999999999997</v>
      </c>
      <c r="F240" s="42" t="s">
        <v>19</v>
      </c>
      <c r="G240" s="40" t="s">
        <v>46</v>
      </c>
      <c r="H240" s="37">
        <f>$H$4+SUM($D$5:D240)-SUM($E$5:E240)</f>
        <v>10379.659999999989</v>
      </c>
      <c r="I240" s="49"/>
      <c r="J240" s="50"/>
    </row>
    <row r="241" spans="2:10" ht="25.5" customHeight="1" x14ac:dyDescent="0.15">
      <c r="B241" s="38">
        <v>230</v>
      </c>
      <c r="C241" s="33">
        <v>43610</v>
      </c>
      <c r="D241" s="39"/>
      <c r="E241" s="39">
        <v>36</v>
      </c>
      <c r="F241" s="42" t="s">
        <v>19</v>
      </c>
      <c r="G241" s="40" t="s">
        <v>128</v>
      </c>
      <c r="H241" s="37">
        <f>$H$4+SUM($D$5:D241)-SUM($E$5:E241)</f>
        <v>10343.659999999989</v>
      </c>
      <c r="I241" s="49"/>
      <c r="J241" s="50"/>
    </row>
    <row r="242" spans="2:10" ht="25.5" customHeight="1" x14ac:dyDescent="0.15">
      <c r="B242" s="38">
        <v>231</v>
      </c>
      <c r="C242" s="33">
        <v>43612</v>
      </c>
      <c r="D242" s="39"/>
      <c r="E242" s="39">
        <v>44</v>
      </c>
      <c r="F242" s="42" t="s">
        <v>19</v>
      </c>
      <c r="G242" s="40" t="s">
        <v>39</v>
      </c>
      <c r="H242" s="37">
        <f>$H$4+SUM($D$5:D242)-SUM($E$5:E242)</f>
        <v>10299.659999999989</v>
      </c>
      <c r="I242" s="49"/>
      <c r="J242" s="50"/>
    </row>
    <row r="243" spans="2:10" ht="25.5" customHeight="1" x14ac:dyDescent="0.15">
      <c r="B243" s="38">
        <v>232</v>
      </c>
      <c r="C243" s="33">
        <v>43612</v>
      </c>
      <c r="D243" s="39"/>
      <c r="E243" s="39">
        <v>59.7</v>
      </c>
      <c r="F243" s="42" t="s">
        <v>19</v>
      </c>
      <c r="G243" s="40" t="s">
        <v>62</v>
      </c>
      <c r="H243" s="37">
        <f>$H$4+SUM($D$5:D243)-SUM($E$5:E243)</f>
        <v>10239.959999999992</v>
      </c>
      <c r="I243" s="49"/>
      <c r="J243" s="50"/>
    </row>
    <row r="244" spans="2:10" ht="25.5" customHeight="1" x14ac:dyDescent="0.15">
      <c r="B244" s="38">
        <v>234</v>
      </c>
      <c r="C244" s="33">
        <v>43612</v>
      </c>
      <c r="D244" s="39"/>
      <c r="E244" s="39">
        <v>27.8</v>
      </c>
      <c r="F244" s="42" t="s">
        <v>177</v>
      </c>
      <c r="G244" s="40" t="s">
        <v>52</v>
      </c>
      <c r="H244" s="37">
        <f>$H$4+SUM($D$5:D244)-SUM($E$5:E244)</f>
        <v>10212.159999999989</v>
      </c>
      <c r="I244" s="49"/>
      <c r="J244" s="50"/>
    </row>
    <row r="245" spans="2:10" ht="25.5" customHeight="1" x14ac:dyDescent="0.15">
      <c r="B245" s="38">
        <v>235</v>
      </c>
      <c r="C245" s="33">
        <v>43612</v>
      </c>
      <c r="D245" s="39"/>
      <c r="E245" s="39">
        <v>588</v>
      </c>
      <c r="F245" s="42" t="s">
        <v>138</v>
      </c>
      <c r="G245" s="40" t="s">
        <v>52</v>
      </c>
      <c r="H245" s="37">
        <f>$H$4+SUM($D$5:D245)-SUM($E$5:E245)</f>
        <v>9624.1599999999889</v>
      </c>
      <c r="I245" s="49"/>
      <c r="J245" s="50"/>
    </row>
    <row r="246" spans="2:10" ht="25.5" customHeight="1" x14ac:dyDescent="0.15">
      <c r="B246" s="38">
        <v>236</v>
      </c>
      <c r="C246" s="33">
        <v>43613</v>
      </c>
      <c r="D246" s="39"/>
      <c r="E246" s="39">
        <v>60.5</v>
      </c>
      <c r="F246" s="42" t="s">
        <v>19</v>
      </c>
      <c r="G246" s="40" t="s">
        <v>46</v>
      </c>
      <c r="H246" s="37">
        <f>$H$4+SUM($D$5:D246)-SUM($E$5:E246)</f>
        <v>9563.6599999999889</v>
      </c>
      <c r="I246" s="49"/>
      <c r="J246" s="50"/>
    </row>
    <row r="247" spans="2:10" ht="25.5" customHeight="1" x14ac:dyDescent="0.15">
      <c r="B247" s="38">
        <v>237</v>
      </c>
      <c r="C247" s="33">
        <v>43614</v>
      </c>
      <c r="D247" s="39"/>
      <c r="E247" s="39">
        <v>28</v>
      </c>
      <c r="F247" s="42" t="s">
        <v>178</v>
      </c>
      <c r="G247" s="40" t="s">
        <v>174</v>
      </c>
      <c r="H247" s="37">
        <f>$H$4+SUM($D$5:D247)-SUM($E$5:E247)</f>
        <v>9535.6599999999889</v>
      </c>
      <c r="I247" s="49"/>
      <c r="J247" s="50"/>
    </row>
    <row r="248" spans="2:10" ht="25.5" customHeight="1" x14ac:dyDescent="0.15">
      <c r="B248" s="38">
        <v>238</v>
      </c>
      <c r="C248" s="33">
        <v>43614</v>
      </c>
      <c r="D248" s="39"/>
      <c r="E248" s="39">
        <v>37.700000000000003</v>
      </c>
      <c r="F248" s="42" t="s">
        <v>19</v>
      </c>
      <c r="G248" s="40" t="s">
        <v>11</v>
      </c>
      <c r="H248" s="37">
        <f>$H$4+SUM($D$5:D248)-SUM($E$5:E248)</f>
        <v>9497.9599999999919</v>
      </c>
      <c r="I248" s="49"/>
      <c r="J248" s="50"/>
    </row>
    <row r="249" spans="2:10" ht="25.5" customHeight="1" x14ac:dyDescent="0.15">
      <c r="B249" s="38">
        <v>239</v>
      </c>
      <c r="C249" s="33">
        <v>43615</v>
      </c>
      <c r="D249" s="39"/>
      <c r="E249" s="39">
        <v>23</v>
      </c>
      <c r="F249" s="42" t="s">
        <v>179</v>
      </c>
      <c r="G249" s="40" t="s">
        <v>52</v>
      </c>
      <c r="H249" s="37">
        <f>$H$4+SUM($D$5:D249)-SUM($E$5:E249)</f>
        <v>9474.9599999999919</v>
      </c>
      <c r="I249" s="49"/>
      <c r="J249" s="50"/>
    </row>
    <row r="250" spans="2:10" ht="25.5" customHeight="1" x14ac:dyDescent="0.15">
      <c r="B250" s="38">
        <v>240</v>
      </c>
      <c r="C250" s="33">
        <v>43615</v>
      </c>
      <c r="D250" s="39"/>
      <c r="E250" s="39">
        <v>45</v>
      </c>
      <c r="F250" s="42" t="s">
        <v>180</v>
      </c>
      <c r="G250" s="40" t="s">
        <v>52</v>
      </c>
      <c r="H250" s="37">
        <f>$H$4+SUM($D$5:D250)-SUM($E$5:E250)</f>
        <v>9429.9599999999919</v>
      </c>
      <c r="I250" s="49"/>
      <c r="J250" s="50"/>
    </row>
    <row r="251" spans="2:10" ht="25.5" customHeight="1" x14ac:dyDescent="0.15">
      <c r="B251" s="38">
        <v>241</v>
      </c>
      <c r="C251" s="33">
        <v>43616</v>
      </c>
      <c r="D251" s="39"/>
      <c r="E251" s="39">
        <v>36</v>
      </c>
      <c r="F251" s="42" t="s">
        <v>19</v>
      </c>
      <c r="G251" s="40" t="s">
        <v>128</v>
      </c>
      <c r="H251" s="37">
        <f>$H$4+SUM($D$5:D251)-SUM($E$5:E251)</f>
        <v>9393.9599999999919</v>
      </c>
      <c r="I251" s="49"/>
      <c r="J251" s="50"/>
    </row>
    <row r="252" spans="2:10" ht="25.5" customHeight="1" x14ac:dyDescent="0.15">
      <c r="B252" s="38">
        <v>242</v>
      </c>
      <c r="C252" s="33">
        <v>43617</v>
      </c>
      <c r="D252" s="39"/>
      <c r="E252" s="39">
        <v>52.9</v>
      </c>
      <c r="F252" s="42" t="s">
        <v>19</v>
      </c>
      <c r="G252" s="40" t="s">
        <v>62</v>
      </c>
      <c r="H252" s="37">
        <f>$H$4+SUM($D$5:D252)-SUM($E$5:E252)</f>
        <v>9341.0599999999977</v>
      </c>
      <c r="I252" s="49"/>
      <c r="J252" s="50"/>
    </row>
    <row r="253" spans="2:10" ht="25.5" customHeight="1" x14ac:dyDescent="0.15">
      <c r="B253" s="38">
        <v>243</v>
      </c>
      <c r="C253" s="33">
        <v>43619</v>
      </c>
      <c r="D253" s="39"/>
      <c r="E253" s="39">
        <v>48</v>
      </c>
      <c r="F253" s="42" t="s">
        <v>19</v>
      </c>
      <c r="G253" s="40" t="s">
        <v>39</v>
      </c>
      <c r="H253" s="37">
        <f>$H$4+SUM($D$5:D253)-SUM($E$5:E253)</f>
        <v>9293.0599999999977</v>
      </c>
      <c r="I253" s="49"/>
      <c r="J253" s="50"/>
    </row>
    <row r="254" spans="2:10" ht="25.5" customHeight="1" x14ac:dyDescent="0.15">
      <c r="B254" s="38">
        <v>244</v>
      </c>
      <c r="C254" s="33">
        <v>43619</v>
      </c>
      <c r="D254" s="39"/>
      <c r="E254" s="39">
        <v>104</v>
      </c>
      <c r="F254" s="42" t="s">
        <v>181</v>
      </c>
      <c r="G254" s="40" t="s">
        <v>11</v>
      </c>
      <c r="H254" s="37">
        <f>$H$4+SUM($D$5:D254)-SUM($E$5:E254)</f>
        <v>9189.0599999999977</v>
      </c>
      <c r="I254" s="49"/>
      <c r="J254" s="50"/>
    </row>
    <row r="255" spans="2:10" ht="25.5" customHeight="1" x14ac:dyDescent="0.15">
      <c r="B255" s="38">
        <v>245</v>
      </c>
      <c r="C255" s="33">
        <v>43620</v>
      </c>
      <c r="D255" s="39"/>
      <c r="E255" s="39">
        <v>50.8</v>
      </c>
      <c r="F255" s="42" t="s">
        <v>182</v>
      </c>
      <c r="G255" s="40" t="s">
        <v>62</v>
      </c>
      <c r="H255" s="37">
        <f>$H$4+SUM($D$5:D255)-SUM($E$5:E255)</f>
        <v>9138.2599999999948</v>
      </c>
      <c r="I255" s="49"/>
      <c r="J255" s="50"/>
    </row>
    <row r="256" spans="2:10" ht="25.5" customHeight="1" x14ac:dyDescent="0.15">
      <c r="B256" s="38">
        <v>246</v>
      </c>
      <c r="C256" s="33">
        <v>43620</v>
      </c>
      <c r="D256" s="39"/>
      <c r="E256" s="39">
        <v>189.48</v>
      </c>
      <c r="F256" s="42" t="s">
        <v>183</v>
      </c>
      <c r="G256" s="40" t="s">
        <v>62</v>
      </c>
      <c r="H256" s="37">
        <f>$H$4+SUM($D$5:D256)-SUM($E$5:E256)</f>
        <v>8948.7799999999988</v>
      </c>
      <c r="I256" s="49"/>
      <c r="J256" s="50"/>
    </row>
    <row r="257" spans="2:10" ht="25.5" customHeight="1" x14ac:dyDescent="0.15">
      <c r="B257" s="38">
        <v>247</v>
      </c>
      <c r="C257" s="33">
        <v>43620</v>
      </c>
      <c r="D257" s="39"/>
      <c r="E257" s="39">
        <v>20</v>
      </c>
      <c r="F257" s="42" t="s">
        <v>184</v>
      </c>
      <c r="G257" s="40" t="s">
        <v>52</v>
      </c>
      <c r="H257" s="37">
        <f>$H$4+SUM($D$5:D257)-SUM($E$5:E257)</f>
        <v>8928.7799999999988</v>
      </c>
      <c r="I257" s="49"/>
      <c r="J257" s="50"/>
    </row>
    <row r="258" spans="2:10" ht="25.5" customHeight="1" x14ac:dyDescent="0.15">
      <c r="B258" s="38">
        <v>248</v>
      </c>
      <c r="C258" s="33">
        <v>43621</v>
      </c>
      <c r="D258" s="39"/>
      <c r="E258" s="39">
        <f>117.8+109</f>
        <v>226.8</v>
      </c>
      <c r="F258" s="42" t="s">
        <v>185</v>
      </c>
      <c r="G258" s="40" t="s">
        <v>62</v>
      </c>
      <c r="H258" s="37">
        <f>$H$4+SUM($D$5:D258)-SUM($E$5:E258)</f>
        <v>8701.9799999999959</v>
      </c>
      <c r="I258" s="49"/>
      <c r="J258" s="50"/>
    </row>
    <row r="259" spans="2:10" ht="25.5" customHeight="1" x14ac:dyDescent="0.15">
      <c r="B259" s="38">
        <v>249</v>
      </c>
      <c r="C259" s="33">
        <v>43621</v>
      </c>
      <c r="D259" s="39"/>
      <c r="E259" s="39">
        <v>119.9</v>
      </c>
      <c r="F259" s="42" t="s">
        <v>19</v>
      </c>
      <c r="G259" s="40" t="s">
        <v>46</v>
      </c>
      <c r="H259" s="37">
        <f>$H$4+SUM($D$5:D259)-SUM($E$5:E259)</f>
        <v>8582.0800000000017</v>
      </c>
      <c r="I259" s="49"/>
      <c r="J259" s="50"/>
    </row>
    <row r="260" spans="2:10" ht="25.5" customHeight="1" x14ac:dyDescent="0.15">
      <c r="B260" s="38">
        <v>250</v>
      </c>
      <c r="C260" s="33">
        <v>43622</v>
      </c>
      <c r="D260" s="39"/>
      <c r="E260" s="39">
        <v>42</v>
      </c>
      <c r="F260" s="42" t="s">
        <v>19</v>
      </c>
      <c r="G260" s="40" t="s">
        <v>128</v>
      </c>
      <c r="H260" s="37">
        <f>$H$4+SUM($D$5:D260)-SUM($E$5:E260)</f>
        <v>8540.0800000000017</v>
      </c>
      <c r="I260" s="49"/>
      <c r="J260" s="50"/>
    </row>
    <row r="261" spans="2:10" ht="25.5" customHeight="1" x14ac:dyDescent="0.15">
      <c r="B261" s="38">
        <v>251</v>
      </c>
      <c r="C261" s="33">
        <v>43623</v>
      </c>
      <c r="D261" s="39"/>
      <c r="E261" s="39">
        <v>55.4</v>
      </c>
      <c r="F261" s="42" t="s">
        <v>19</v>
      </c>
      <c r="G261" s="40" t="s">
        <v>11</v>
      </c>
      <c r="H261" s="37">
        <f>$H$4+SUM($D$5:D261)-SUM($E$5:E261)</f>
        <v>8484.6800000000076</v>
      </c>
      <c r="I261" s="49"/>
      <c r="J261" s="50"/>
    </row>
    <row r="262" spans="2:10" ht="25.5" customHeight="1" x14ac:dyDescent="0.15">
      <c r="B262" s="38">
        <v>252</v>
      </c>
      <c r="C262" s="33">
        <v>43625</v>
      </c>
      <c r="D262" s="39"/>
      <c r="E262" s="39">
        <v>36</v>
      </c>
      <c r="F262" s="42" t="s">
        <v>19</v>
      </c>
      <c r="G262" s="40" t="s">
        <v>128</v>
      </c>
      <c r="H262" s="37">
        <f>$H$4+SUM($D$5:D262)-SUM($E$5:E262)</f>
        <v>8448.6800000000076</v>
      </c>
      <c r="I262" s="49"/>
      <c r="J262" s="50"/>
    </row>
    <row r="263" spans="2:10" ht="25.5" customHeight="1" x14ac:dyDescent="0.15">
      <c r="B263" s="38">
        <v>253</v>
      </c>
      <c r="C263" s="33">
        <v>43626</v>
      </c>
      <c r="D263" s="39"/>
      <c r="E263" s="39">
        <v>32.200000000000003</v>
      </c>
      <c r="F263" s="42" t="s">
        <v>19</v>
      </c>
      <c r="G263" s="40" t="s">
        <v>62</v>
      </c>
      <c r="H263" s="37">
        <f>$H$4+SUM($D$5:D263)-SUM($E$5:E263)</f>
        <v>8416.4800000000105</v>
      </c>
      <c r="I263" s="49"/>
      <c r="J263" s="50"/>
    </row>
    <row r="264" spans="2:10" ht="25.5" customHeight="1" x14ac:dyDescent="0.15">
      <c r="B264" s="38">
        <v>254</v>
      </c>
      <c r="C264" s="33">
        <v>43626</v>
      </c>
      <c r="D264" s="39"/>
      <c r="E264" s="39">
        <v>8.8000000000000007</v>
      </c>
      <c r="F264" s="42" t="s">
        <v>186</v>
      </c>
      <c r="G264" s="40" t="s">
        <v>52</v>
      </c>
      <c r="H264" s="37">
        <f>$H$4+SUM($D$5:D264)-SUM($E$5:E264)</f>
        <v>8407.6800000000076</v>
      </c>
      <c r="I264" s="49"/>
      <c r="J264" s="50"/>
    </row>
    <row r="265" spans="2:10" ht="25.5" customHeight="1" x14ac:dyDescent="0.15">
      <c r="B265" s="38">
        <v>255</v>
      </c>
      <c r="C265" s="33">
        <v>43627</v>
      </c>
      <c r="D265" s="39"/>
      <c r="E265" s="39">
        <v>36.5</v>
      </c>
      <c r="F265" s="42" t="s">
        <v>19</v>
      </c>
      <c r="G265" s="40" t="s">
        <v>128</v>
      </c>
      <c r="H265" s="37">
        <f>$H$4+SUM($D$5:D265)-SUM($E$5:E265)</f>
        <v>8371.1800000000076</v>
      </c>
      <c r="I265" s="49"/>
      <c r="J265" s="50"/>
    </row>
    <row r="266" spans="2:10" ht="25.5" customHeight="1" x14ac:dyDescent="0.15">
      <c r="B266" s="38">
        <v>256</v>
      </c>
      <c r="C266" s="33">
        <v>43628</v>
      </c>
      <c r="D266" s="39"/>
      <c r="E266" s="39">
        <v>56.4</v>
      </c>
      <c r="F266" s="42" t="s">
        <v>19</v>
      </c>
      <c r="G266" s="40" t="s">
        <v>46</v>
      </c>
      <c r="H266" s="37">
        <f>$H$4+SUM($D$5:D266)-SUM($E$5:E266)</f>
        <v>8314.7800000000134</v>
      </c>
      <c r="I266" s="49"/>
      <c r="J266" s="50"/>
    </row>
    <row r="267" spans="2:10" ht="25.5" customHeight="1" x14ac:dyDescent="0.15">
      <c r="B267" s="38">
        <v>257</v>
      </c>
      <c r="C267" s="33">
        <v>43629</v>
      </c>
      <c r="D267" s="39"/>
      <c r="E267" s="39">
        <v>23</v>
      </c>
      <c r="F267" s="42" t="s">
        <v>19</v>
      </c>
      <c r="G267" s="40" t="s">
        <v>39</v>
      </c>
      <c r="H267" s="37">
        <f>$H$4+SUM($D$5:D267)-SUM($E$5:E267)</f>
        <v>8291.7800000000134</v>
      </c>
      <c r="I267" s="49"/>
      <c r="J267" s="50"/>
    </row>
    <row r="268" spans="2:10" ht="25.5" customHeight="1" x14ac:dyDescent="0.15">
      <c r="B268" s="38">
        <v>258</v>
      </c>
      <c r="C268" s="33">
        <v>43630</v>
      </c>
      <c r="D268" s="39"/>
      <c r="E268" s="39">
        <v>38</v>
      </c>
      <c r="F268" s="42" t="s">
        <v>19</v>
      </c>
      <c r="G268" s="40" t="s">
        <v>11</v>
      </c>
      <c r="H268" s="37">
        <f>$H$4+SUM($D$5:D268)-SUM($E$5:E268)</f>
        <v>8253.7800000000134</v>
      </c>
      <c r="I268" s="49"/>
      <c r="J268" s="50"/>
    </row>
    <row r="269" spans="2:10" ht="25.5" customHeight="1" x14ac:dyDescent="0.15">
      <c r="B269" s="38">
        <v>259</v>
      </c>
      <c r="C269" s="33">
        <v>43631</v>
      </c>
      <c r="D269" s="39"/>
      <c r="E269" s="39">
        <v>17</v>
      </c>
      <c r="F269" s="42" t="s">
        <v>19</v>
      </c>
      <c r="G269" s="40" t="s">
        <v>187</v>
      </c>
      <c r="H269" s="37">
        <f>$H$4+SUM($D$5:D269)-SUM($E$5:E269)</f>
        <v>8236.7800000000134</v>
      </c>
      <c r="I269" s="49"/>
      <c r="J269" s="50"/>
    </row>
    <row r="270" spans="2:10" ht="25.5" customHeight="1" x14ac:dyDescent="0.15">
      <c r="B270" s="38">
        <v>295</v>
      </c>
      <c r="C270" s="33">
        <v>43631</v>
      </c>
      <c r="D270" s="39">
        <v>2300</v>
      </c>
      <c r="E270" s="39"/>
      <c r="F270" s="42" t="s">
        <v>188</v>
      </c>
      <c r="G270" s="40" t="s">
        <v>52</v>
      </c>
      <c r="H270" s="37">
        <f>$H$4+SUM($D$5:D270)-SUM($E$5:E270)</f>
        <v>10536.780000000013</v>
      </c>
      <c r="I270" s="49"/>
      <c r="J270" s="50"/>
    </row>
    <row r="271" spans="2:10" ht="25.5" customHeight="1" x14ac:dyDescent="0.15">
      <c r="B271" s="38">
        <v>260</v>
      </c>
      <c r="C271" s="33">
        <v>43633</v>
      </c>
      <c r="D271" s="39"/>
      <c r="E271" s="39">
        <v>51.5</v>
      </c>
      <c r="F271" s="42" t="s">
        <v>19</v>
      </c>
      <c r="G271" s="40" t="s">
        <v>46</v>
      </c>
      <c r="H271" s="37">
        <f>$H$4+SUM($D$5:D271)-SUM($E$5:E271)</f>
        <v>10485.280000000013</v>
      </c>
      <c r="I271" s="49"/>
      <c r="J271" s="50"/>
    </row>
    <row r="272" spans="2:10" ht="25.5" customHeight="1" x14ac:dyDescent="0.15">
      <c r="B272" s="38">
        <v>261</v>
      </c>
      <c r="C272" s="33">
        <v>43633</v>
      </c>
      <c r="D272" s="39"/>
      <c r="E272" s="39">
        <v>42.6</v>
      </c>
      <c r="F272" s="42" t="s">
        <v>189</v>
      </c>
      <c r="G272" s="40" t="s">
        <v>52</v>
      </c>
      <c r="H272" s="37">
        <f>$H$4+SUM($D$5:D272)-SUM($E$5:E272)</f>
        <v>10442.680000000008</v>
      </c>
      <c r="I272" s="49"/>
      <c r="J272" s="50"/>
    </row>
    <row r="273" spans="2:10" ht="25.5" customHeight="1" x14ac:dyDescent="0.15">
      <c r="B273" s="38">
        <v>262</v>
      </c>
      <c r="C273" s="33">
        <v>43634</v>
      </c>
      <c r="D273" s="39"/>
      <c r="E273" s="39">
        <v>51.92</v>
      </c>
      <c r="F273" s="42" t="s">
        <v>19</v>
      </c>
      <c r="G273" s="40" t="s">
        <v>62</v>
      </c>
      <c r="H273" s="37">
        <f>$H$4+SUM($D$5:D273)-SUM($E$5:E273)</f>
        <v>10390.760000000009</v>
      </c>
      <c r="I273" s="49"/>
      <c r="J273" s="50"/>
    </row>
    <row r="274" spans="2:10" ht="25.5" customHeight="1" x14ac:dyDescent="0.15">
      <c r="B274" s="38">
        <v>263</v>
      </c>
      <c r="C274" s="33">
        <v>43634</v>
      </c>
      <c r="D274" s="39"/>
      <c r="E274" s="39">
        <v>10</v>
      </c>
      <c r="F274" s="42" t="s">
        <v>190</v>
      </c>
      <c r="G274" s="40" t="s">
        <v>174</v>
      </c>
      <c r="H274" s="37">
        <f>$H$4+SUM($D$5:D274)-SUM($E$5:E274)</f>
        <v>10380.760000000009</v>
      </c>
      <c r="I274" s="49"/>
      <c r="J274" s="50"/>
    </row>
    <row r="275" spans="2:10" ht="25.5" customHeight="1" x14ac:dyDescent="0.15">
      <c r="B275" s="38">
        <v>264</v>
      </c>
      <c r="C275" s="33">
        <v>43634</v>
      </c>
      <c r="D275" s="39"/>
      <c r="E275" s="39">
        <v>40</v>
      </c>
      <c r="F275" s="42" t="s">
        <v>191</v>
      </c>
      <c r="G275" s="40" t="s">
        <v>52</v>
      </c>
      <c r="H275" s="37">
        <f>$H$4+SUM($D$5:D275)-SUM($E$5:E275)</f>
        <v>10340.760000000009</v>
      </c>
      <c r="I275" s="49"/>
      <c r="J275" s="50"/>
    </row>
    <row r="276" spans="2:10" ht="25.5" customHeight="1" x14ac:dyDescent="0.15">
      <c r="B276" s="38">
        <v>265</v>
      </c>
      <c r="C276" s="33">
        <v>43635</v>
      </c>
      <c r="D276" s="39"/>
      <c r="E276" s="39">
        <v>52.9</v>
      </c>
      <c r="F276" s="42" t="s">
        <v>19</v>
      </c>
      <c r="G276" s="40" t="s">
        <v>128</v>
      </c>
      <c r="H276" s="37">
        <f>$H$4+SUM($D$5:D276)-SUM($E$5:E276)</f>
        <v>10287.860000000015</v>
      </c>
      <c r="I276" s="49"/>
      <c r="J276" s="50"/>
    </row>
    <row r="277" spans="2:10" ht="25.5" customHeight="1" x14ac:dyDescent="0.15">
      <c r="B277" s="38">
        <v>266</v>
      </c>
      <c r="C277" s="33">
        <v>43636</v>
      </c>
      <c r="D277" s="39"/>
      <c r="E277" s="39">
        <v>107</v>
      </c>
      <c r="F277" s="42" t="s">
        <v>19</v>
      </c>
      <c r="G277" s="40" t="s">
        <v>174</v>
      </c>
      <c r="H277" s="37">
        <f>$H$4+SUM($D$5:D277)-SUM($E$5:E277)</f>
        <v>10180.860000000015</v>
      </c>
      <c r="I277" s="49"/>
      <c r="J277" s="50"/>
    </row>
    <row r="278" spans="2:10" ht="25.5" customHeight="1" x14ac:dyDescent="0.15">
      <c r="B278" s="38">
        <v>267</v>
      </c>
      <c r="C278" s="33">
        <v>43636</v>
      </c>
      <c r="D278" s="39"/>
      <c r="E278" s="39">
        <v>380</v>
      </c>
      <c r="F278" s="42" t="s">
        <v>138</v>
      </c>
      <c r="G278" s="40" t="s">
        <v>52</v>
      </c>
      <c r="H278" s="37">
        <f>$H$4+SUM($D$5:D278)-SUM($E$5:E278)</f>
        <v>9800.8600000000151</v>
      </c>
      <c r="I278" s="49"/>
      <c r="J278" s="50"/>
    </row>
    <row r="279" spans="2:10" ht="25.5" customHeight="1" x14ac:dyDescent="0.15">
      <c r="B279" s="38">
        <v>268</v>
      </c>
      <c r="C279" s="33">
        <v>43637</v>
      </c>
      <c r="D279" s="39"/>
      <c r="E279" s="39">
        <v>34</v>
      </c>
      <c r="F279" s="42" t="s">
        <v>19</v>
      </c>
      <c r="G279" s="40" t="s">
        <v>187</v>
      </c>
      <c r="H279" s="37">
        <f>$H$4+SUM($D$5:D279)-SUM($E$5:E279)</f>
        <v>9766.8600000000151</v>
      </c>
      <c r="I279" s="49"/>
      <c r="J279" s="50"/>
    </row>
    <row r="280" spans="2:10" ht="25.5" customHeight="1" x14ac:dyDescent="0.15">
      <c r="B280" s="38">
        <v>269</v>
      </c>
      <c r="C280" s="33">
        <v>43638</v>
      </c>
      <c r="D280" s="39"/>
      <c r="E280" s="39">
        <v>38.6</v>
      </c>
      <c r="F280" s="42" t="s">
        <v>19</v>
      </c>
      <c r="G280" s="40" t="s">
        <v>39</v>
      </c>
      <c r="H280" s="37">
        <f>$H$4+SUM($D$5:D280)-SUM($E$5:E280)</f>
        <v>9728.2600000000093</v>
      </c>
      <c r="I280" s="49"/>
      <c r="J280" s="50"/>
    </row>
    <row r="281" spans="2:10" ht="25.5" customHeight="1" x14ac:dyDescent="0.15">
      <c r="B281" s="38">
        <v>270</v>
      </c>
      <c r="C281" s="33">
        <v>43639</v>
      </c>
      <c r="D281" s="39"/>
      <c r="E281" s="39">
        <v>25.8</v>
      </c>
      <c r="F281" s="42" t="s">
        <v>192</v>
      </c>
      <c r="G281" s="40" t="s">
        <v>52</v>
      </c>
      <c r="H281" s="37">
        <f>$H$4+SUM($D$5:D281)-SUM($E$5:E281)</f>
        <v>9702.4600000000064</v>
      </c>
      <c r="I281" s="49"/>
      <c r="J281" s="50"/>
    </row>
    <row r="282" spans="2:10" ht="25.5" customHeight="1" x14ac:dyDescent="0.15">
      <c r="B282" s="38">
        <v>271</v>
      </c>
      <c r="C282" s="33">
        <v>43639</v>
      </c>
      <c r="D282" s="39"/>
      <c r="E282" s="39">
        <v>24.6</v>
      </c>
      <c r="F282" s="42" t="s">
        <v>19</v>
      </c>
      <c r="G282" s="40" t="s">
        <v>46</v>
      </c>
      <c r="H282" s="37">
        <f>$H$4+SUM($D$5:D282)-SUM($E$5:E282)</f>
        <v>9677.86</v>
      </c>
      <c r="I282" s="49"/>
      <c r="J282" s="50"/>
    </row>
    <row r="283" spans="2:10" ht="25.5" customHeight="1" x14ac:dyDescent="0.15">
      <c r="B283" s="38">
        <v>272</v>
      </c>
      <c r="C283" s="33">
        <v>43640</v>
      </c>
      <c r="D283" s="39"/>
      <c r="E283" s="39">
        <v>51.5</v>
      </c>
      <c r="F283" s="42" t="s">
        <v>19</v>
      </c>
      <c r="G283" s="40" t="s">
        <v>46</v>
      </c>
      <c r="H283" s="37">
        <f>$H$4+SUM($D$5:D283)-SUM($E$5:E283)</f>
        <v>9626.36</v>
      </c>
      <c r="I283" s="49"/>
      <c r="J283" s="50"/>
    </row>
    <row r="284" spans="2:10" ht="25.5" customHeight="1" x14ac:dyDescent="0.15">
      <c r="B284" s="38">
        <v>273</v>
      </c>
      <c r="C284" s="33">
        <v>43641</v>
      </c>
      <c r="D284" s="39"/>
      <c r="E284" s="39">
        <v>48</v>
      </c>
      <c r="F284" s="42" t="s">
        <v>19</v>
      </c>
      <c r="G284" s="40" t="s">
        <v>62</v>
      </c>
      <c r="H284" s="37">
        <f>$H$4+SUM($D$5:D284)-SUM($E$5:E284)</f>
        <v>9578.36</v>
      </c>
      <c r="I284" s="49"/>
      <c r="J284" s="50"/>
    </row>
    <row r="285" spans="2:10" ht="25.5" customHeight="1" x14ac:dyDescent="0.15">
      <c r="B285" s="38">
        <v>274</v>
      </c>
      <c r="C285" s="33">
        <v>43641</v>
      </c>
      <c r="D285" s="39"/>
      <c r="E285" s="39">
        <v>20</v>
      </c>
      <c r="F285" s="42" t="s">
        <v>193</v>
      </c>
      <c r="G285" s="40" t="s">
        <v>46</v>
      </c>
      <c r="H285" s="37">
        <f>$H$4+SUM($D$5:D285)-SUM($E$5:E285)</f>
        <v>9558.36</v>
      </c>
      <c r="I285" s="49"/>
      <c r="J285" s="50"/>
    </row>
    <row r="286" spans="2:10" ht="25.5" customHeight="1" x14ac:dyDescent="0.15">
      <c r="B286" s="38">
        <v>275</v>
      </c>
      <c r="C286" s="33">
        <v>43642</v>
      </c>
      <c r="D286" s="39"/>
      <c r="E286" s="39">
        <v>63</v>
      </c>
      <c r="F286" s="42" t="s">
        <v>19</v>
      </c>
      <c r="G286" s="40" t="s">
        <v>52</v>
      </c>
      <c r="H286" s="37">
        <f>$H$4+SUM($D$5:D286)-SUM($E$5:E286)</f>
        <v>9495.36</v>
      </c>
      <c r="I286" s="49"/>
      <c r="J286" s="50"/>
    </row>
    <row r="287" spans="2:10" ht="25.5" customHeight="1" x14ac:dyDescent="0.15">
      <c r="B287" s="38">
        <v>276</v>
      </c>
      <c r="C287" s="33">
        <v>43642</v>
      </c>
      <c r="D287" s="39"/>
      <c r="E287" s="39">
        <v>100</v>
      </c>
      <c r="F287" s="42" t="s">
        <v>117</v>
      </c>
      <c r="G287" s="40" t="s">
        <v>52</v>
      </c>
      <c r="H287" s="37">
        <f>$H$4+SUM($D$5:D287)-SUM($E$5:E287)</f>
        <v>9395.36</v>
      </c>
      <c r="I287" s="49"/>
      <c r="J287" s="50"/>
    </row>
    <row r="288" spans="2:10" ht="25.5" customHeight="1" x14ac:dyDescent="0.15">
      <c r="B288" s="38">
        <v>277</v>
      </c>
      <c r="C288" s="33">
        <v>43643</v>
      </c>
      <c r="D288" s="39"/>
      <c r="E288" s="39">
        <v>37.5</v>
      </c>
      <c r="F288" s="42" t="s">
        <v>19</v>
      </c>
      <c r="G288" s="40" t="s">
        <v>128</v>
      </c>
      <c r="H288" s="37">
        <f>$H$4+SUM($D$5:D288)-SUM($E$5:E288)</f>
        <v>9357.86</v>
      </c>
      <c r="I288" s="49"/>
      <c r="J288" s="50"/>
    </row>
    <row r="289" spans="2:10" ht="25.5" customHeight="1" x14ac:dyDescent="0.15">
      <c r="B289" s="38">
        <v>278</v>
      </c>
      <c r="C289" s="33">
        <v>43643</v>
      </c>
      <c r="D289" s="39"/>
      <c r="E289" s="39">
        <v>65</v>
      </c>
      <c r="F289" s="42" t="s">
        <v>194</v>
      </c>
      <c r="G289" s="40" t="s">
        <v>39</v>
      </c>
      <c r="H289" s="37">
        <f>$H$4+SUM($D$5:D289)-SUM($E$5:E289)</f>
        <v>9292.86</v>
      </c>
      <c r="I289" s="49"/>
      <c r="J289" s="50"/>
    </row>
    <row r="290" spans="2:10" ht="25.5" customHeight="1" x14ac:dyDescent="0.15">
      <c r="B290" s="38">
        <v>279</v>
      </c>
      <c r="C290" s="33">
        <v>43644</v>
      </c>
      <c r="D290" s="39"/>
      <c r="E290" s="39">
        <v>45</v>
      </c>
      <c r="F290" s="42" t="s">
        <v>195</v>
      </c>
      <c r="G290" s="40" t="s">
        <v>52</v>
      </c>
      <c r="H290" s="37">
        <f>$H$4+SUM($D$5:D290)-SUM($E$5:E290)</f>
        <v>9247.86</v>
      </c>
      <c r="I290" s="49"/>
      <c r="J290" s="50"/>
    </row>
    <row r="291" spans="2:10" ht="25.5" customHeight="1" x14ac:dyDescent="0.15">
      <c r="B291" s="38">
        <v>280</v>
      </c>
      <c r="C291" s="33">
        <v>43644</v>
      </c>
      <c r="D291" s="39"/>
      <c r="E291" s="39">
        <v>31</v>
      </c>
      <c r="F291" s="42" t="s">
        <v>19</v>
      </c>
      <c r="G291" s="40" t="s">
        <v>11</v>
      </c>
      <c r="H291" s="37">
        <f>$H$4+SUM($D$5:D291)-SUM($E$5:E291)</f>
        <v>9216.86</v>
      </c>
      <c r="I291" s="49"/>
      <c r="J291" s="50"/>
    </row>
    <row r="292" spans="2:10" ht="25.5" customHeight="1" x14ac:dyDescent="0.15">
      <c r="B292" s="38">
        <v>281</v>
      </c>
      <c r="C292" s="33">
        <v>43644</v>
      </c>
      <c r="D292" s="39"/>
      <c r="E292" s="39">
        <v>542</v>
      </c>
      <c r="F292" s="42" t="s">
        <v>196</v>
      </c>
      <c r="G292" s="40" t="s">
        <v>52</v>
      </c>
      <c r="H292" s="37">
        <f>$H$4+SUM($D$5:D292)-SUM($E$5:E292)</f>
        <v>8674.86</v>
      </c>
      <c r="I292" s="49"/>
      <c r="J292" s="50"/>
    </row>
    <row r="293" spans="2:10" ht="25.5" customHeight="1" x14ac:dyDescent="0.15">
      <c r="B293" s="38">
        <v>282</v>
      </c>
      <c r="C293" s="33">
        <v>43647</v>
      </c>
      <c r="D293" s="39"/>
      <c r="E293" s="39">
        <v>31.9</v>
      </c>
      <c r="F293" s="42" t="s">
        <v>19</v>
      </c>
      <c r="G293" s="40" t="s">
        <v>128</v>
      </c>
      <c r="H293" s="37">
        <f>$H$4+SUM($D$5:D293)-SUM($E$5:E293)</f>
        <v>8642.9600000000064</v>
      </c>
      <c r="I293" s="49"/>
      <c r="J293" s="50"/>
    </row>
    <row r="294" spans="2:10" ht="25.5" customHeight="1" x14ac:dyDescent="0.15">
      <c r="B294" s="38">
        <v>283</v>
      </c>
      <c r="C294" s="33">
        <v>43647</v>
      </c>
      <c r="D294" s="39"/>
      <c r="E294" s="39">
        <v>200</v>
      </c>
      <c r="F294" s="42" t="s">
        <v>197</v>
      </c>
      <c r="G294" s="40" t="s">
        <v>11</v>
      </c>
      <c r="H294" s="37">
        <f>$H$4+SUM($D$5:D294)-SUM($E$5:E294)</f>
        <v>8442.9600000000064</v>
      </c>
      <c r="I294" s="49"/>
      <c r="J294" s="50"/>
    </row>
    <row r="295" spans="2:10" ht="25.5" customHeight="1" x14ac:dyDescent="0.15">
      <c r="B295" s="38">
        <v>284</v>
      </c>
      <c r="C295" s="33">
        <v>43648</v>
      </c>
      <c r="D295" s="39"/>
      <c r="E295" s="39">
        <v>49.9</v>
      </c>
      <c r="F295" s="42" t="s">
        <v>19</v>
      </c>
      <c r="G295" s="40" t="s">
        <v>39</v>
      </c>
      <c r="H295" s="37">
        <f>$H$4+SUM($D$5:D295)-SUM($E$5:E295)</f>
        <v>8393.0600000000122</v>
      </c>
      <c r="I295" s="49"/>
      <c r="J295" s="50"/>
    </row>
    <row r="296" spans="2:10" ht="25.5" customHeight="1" x14ac:dyDescent="0.15">
      <c r="B296" s="38">
        <v>285</v>
      </c>
      <c r="C296" s="33">
        <v>43649</v>
      </c>
      <c r="D296" s="39"/>
      <c r="E296" s="39">
        <v>31.8</v>
      </c>
      <c r="F296" s="42" t="s">
        <v>19</v>
      </c>
      <c r="G296" s="40" t="s">
        <v>46</v>
      </c>
      <c r="H296" s="37">
        <f>$H$4+SUM($D$5:D296)-SUM($E$5:E296)</f>
        <v>8361.2600000000093</v>
      </c>
      <c r="I296" s="49"/>
      <c r="J296" s="50"/>
    </row>
    <row r="297" spans="2:10" ht="25.5" customHeight="1" x14ac:dyDescent="0.15">
      <c r="B297" s="38">
        <v>286</v>
      </c>
      <c r="C297" s="33">
        <v>43650</v>
      </c>
      <c r="D297" s="39"/>
      <c r="E297" s="39">
        <v>233.6</v>
      </c>
      <c r="F297" s="42" t="s">
        <v>198</v>
      </c>
      <c r="G297" s="40" t="s">
        <v>46</v>
      </c>
      <c r="H297" s="37">
        <f>$H$4+SUM($D$5:D297)-SUM($E$5:E297)</f>
        <v>8127.6600000000035</v>
      </c>
      <c r="I297" s="49"/>
      <c r="J297" s="50"/>
    </row>
    <row r="298" spans="2:10" ht="25.5" customHeight="1" x14ac:dyDescent="0.15">
      <c r="B298" s="38">
        <v>287</v>
      </c>
      <c r="C298" s="33">
        <v>43650</v>
      </c>
      <c r="D298" s="39"/>
      <c r="E298" s="39">
        <v>200</v>
      </c>
      <c r="F298" s="42" t="s">
        <v>197</v>
      </c>
      <c r="G298" s="40" t="s">
        <v>199</v>
      </c>
      <c r="H298" s="37">
        <f>$H$4+SUM($D$5:D298)-SUM($E$5:E298)</f>
        <v>7927.6600000000035</v>
      </c>
      <c r="I298" s="49"/>
      <c r="J298" s="50"/>
    </row>
    <row r="299" spans="2:10" ht="25.5" customHeight="1" x14ac:dyDescent="0.15">
      <c r="B299" s="38">
        <v>288</v>
      </c>
      <c r="C299" s="33">
        <v>43651</v>
      </c>
      <c r="D299" s="39"/>
      <c r="E299" s="39">
        <v>51.9</v>
      </c>
      <c r="F299" s="42" t="s">
        <v>19</v>
      </c>
      <c r="G299" s="40" t="s">
        <v>62</v>
      </c>
      <c r="H299" s="37">
        <f>$H$4+SUM($D$5:D299)-SUM($E$5:E299)</f>
        <v>7875.7600000000093</v>
      </c>
      <c r="I299" s="49"/>
      <c r="J299" s="50"/>
    </row>
    <row r="300" spans="2:10" ht="25.5" customHeight="1" x14ac:dyDescent="0.15">
      <c r="B300" s="38">
        <v>289</v>
      </c>
      <c r="C300" s="33">
        <v>43651</v>
      </c>
      <c r="D300" s="39"/>
      <c r="E300" s="39">
        <v>45</v>
      </c>
      <c r="F300" s="42" t="s">
        <v>200</v>
      </c>
      <c r="G300" s="40" t="s">
        <v>39</v>
      </c>
      <c r="H300" s="37">
        <f>$H$4+SUM($D$5:D300)-SUM($E$5:E300)</f>
        <v>7830.7600000000093</v>
      </c>
      <c r="I300" s="49"/>
      <c r="J300" s="50"/>
    </row>
    <row r="301" spans="2:10" ht="25.5" customHeight="1" x14ac:dyDescent="0.15">
      <c r="B301" s="38">
        <v>290</v>
      </c>
      <c r="C301" s="33">
        <v>43653</v>
      </c>
      <c r="D301" s="39"/>
      <c r="E301" s="39">
        <v>130</v>
      </c>
      <c r="F301" s="42" t="s">
        <v>201</v>
      </c>
      <c r="G301" s="40" t="s">
        <v>11</v>
      </c>
      <c r="H301" s="37">
        <f>$H$4+SUM($D$5:D301)-SUM($E$5:E301)</f>
        <v>7700.7600000000093</v>
      </c>
      <c r="I301" s="49"/>
      <c r="J301" s="50"/>
    </row>
    <row r="302" spans="2:10" ht="25.5" customHeight="1" x14ac:dyDescent="0.15">
      <c r="B302" s="38">
        <v>291</v>
      </c>
      <c r="C302" s="33">
        <v>43654</v>
      </c>
      <c r="D302" s="39"/>
      <c r="E302" s="39">
        <v>50</v>
      </c>
      <c r="F302" s="42" t="s">
        <v>19</v>
      </c>
      <c r="G302" s="40" t="s">
        <v>46</v>
      </c>
      <c r="H302" s="37">
        <f>$H$4+SUM($D$5:D302)-SUM($E$5:E302)</f>
        <v>7650.7600000000093</v>
      </c>
      <c r="I302" s="49"/>
      <c r="J302" s="50"/>
    </row>
    <row r="303" spans="2:10" ht="25.5" customHeight="1" x14ac:dyDescent="0.15">
      <c r="B303" s="38">
        <v>292</v>
      </c>
      <c r="C303" s="33">
        <v>43654</v>
      </c>
      <c r="D303" s="39"/>
      <c r="E303" s="39">
        <f>19.9+15</f>
        <v>34.9</v>
      </c>
      <c r="F303" s="42" t="s">
        <v>202</v>
      </c>
      <c r="G303" s="40" t="s">
        <v>52</v>
      </c>
      <c r="H303" s="37">
        <f>$H$4+SUM($D$5:D303)-SUM($E$5:E303)</f>
        <v>7615.8600000000151</v>
      </c>
      <c r="I303" s="49"/>
      <c r="J303" s="50"/>
    </row>
    <row r="304" spans="2:10" ht="25.5" customHeight="1" x14ac:dyDescent="0.15">
      <c r="B304" s="38">
        <v>293</v>
      </c>
      <c r="C304" s="33">
        <v>43655</v>
      </c>
      <c r="D304" s="39"/>
      <c r="E304" s="39">
        <v>54</v>
      </c>
      <c r="F304" s="42" t="s">
        <v>19</v>
      </c>
      <c r="G304" s="40" t="s">
        <v>128</v>
      </c>
      <c r="H304" s="37">
        <f>$H$4+SUM($D$5:D304)-SUM($E$5:E304)</f>
        <v>7561.8600000000151</v>
      </c>
      <c r="I304" s="49"/>
      <c r="J304" s="50"/>
    </row>
    <row r="305" spans="2:10" ht="25.5" customHeight="1" x14ac:dyDescent="0.15">
      <c r="B305" s="38">
        <v>294</v>
      </c>
      <c r="C305" s="33">
        <v>43655</v>
      </c>
      <c r="D305" s="39"/>
      <c r="E305" s="39">
        <v>100</v>
      </c>
      <c r="F305" s="42" t="s">
        <v>203</v>
      </c>
      <c r="G305" s="40" t="s">
        <v>11</v>
      </c>
      <c r="H305" s="37">
        <f>$H$4+SUM($D$5:D305)-SUM($E$5:E305)</f>
        <v>7461.8600000000151</v>
      </c>
      <c r="I305" s="49"/>
      <c r="J305" s="50"/>
    </row>
    <row r="306" spans="2:10" ht="25.5" customHeight="1" x14ac:dyDescent="0.15">
      <c r="B306" s="38">
        <v>296</v>
      </c>
      <c r="C306" s="33">
        <v>43656</v>
      </c>
      <c r="D306" s="39"/>
      <c r="E306" s="39">
        <v>54</v>
      </c>
      <c r="F306" s="42" t="s">
        <v>19</v>
      </c>
      <c r="G306" s="40" t="s">
        <v>187</v>
      </c>
      <c r="H306" s="37">
        <f>$H$4+SUM($D$5:D306)-SUM($E$5:E306)</f>
        <v>7407.8600000000151</v>
      </c>
      <c r="I306" s="49"/>
      <c r="J306" s="50"/>
    </row>
    <row r="307" spans="2:10" ht="25.5" customHeight="1" x14ac:dyDescent="0.15">
      <c r="B307" s="38">
        <v>297</v>
      </c>
      <c r="C307" s="33">
        <v>43656</v>
      </c>
      <c r="D307" s="39"/>
      <c r="E307" s="39">
        <v>30</v>
      </c>
      <c r="F307" s="42" t="s">
        <v>204</v>
      </c>
      <c r="G307" s="40" t="s">
        <v>205</v>
      </c>
      <c r="H307" s="37">
        <f>$H$4+SUM($D$5:D307)-SUM($E$5:E307)</f>
        <v>7377.8600000000151</v>
      </c>
      <c r="I307" s="49"/>
      <c r="J307" s="50"/>
    </row>
    <row r="308" spans="2:10" ht="25.5" customHeight="1" x14ac:dyDescent="0.15">
      <c r="B308" s="38">
        <v>298</v>
      </c>
      <c r="C308" s="33">
        <v>43657</v>
      </c>
      <c r="D308" s="39"/>
      <c r="E308" s="39">
        <f>46.8+24.7</f>
        <v>71.5</v>
      </c>
      <c r="F308" s="42" t="s">
        <v>206</v>
      </c>
      <c r="G308" s="40" t="s">
        <v>62</v>
      </c>
      <c r="H308" s="37">
        <f>$H$4+SUM($D$5:D308)-SUM($E$5:E308)</f>
        <v>7306.3600000000151</v>
      </c>
      <c r="I308" s="49"/>
      <c r="J308" s="50"/>
    </row>
    <row r="309" spans="2:10" ht="25.5" customHeight="1" x14ac:dyDescent="0.15">
      <c r="B309" s="38">
        <v>299</v>
      </c>
      <c r="C309" s="33">
        <v>43657</v>
      </c>
      <c r="D309" s="39"/>
      <c r="E309" s="39">
        <v>130.5</v>
      </c>
      <c r="F309" s="42" t="s">
        <v>19</v>
      </c>
      <c r="G309" s="40" t="s">
        <v>11</v>
      </c>
      <c r="H309" s="37">
        <f>$H$4+SUM($D$5:D309)-SUM($E$5:E309)</f>
        <v>7175.8600000000151</v>
      </c>
      <c r="I309" s="49"/>
      <c r="J309" s="50"/>
    </row>
    <row r="310" spans="2:10" ht="25.5" customHeight="1" x14ac:dyDescent="0.15">
      <c r="B310" s="38">
        <v>300</v>
      </c>
      <c r="C310" s="33">
        <v>43658</v>
      </c>
      <c r="D310" s="39"/>
      <c r="E310" s="39">
        <v>45</v>
      </c>
      <c r="F310" s="42" t="s">
        <v>19</v>
      </c>
      <c r="G310" s="40" t="s">
        <v>11</v>
      </c>
      <c r="H310" s="37">
        <f>$H$4+SUM($D$5:D310)-SUM($E$5:E310)</f>
        <v>7130.8600000000151</v>
      </c>
      <c r="I310" s="49"/>
      <c r="J310" s="50"/>
    </row>
    <row r="311" spans="2:10" ht="25.5" customHeight="1" x14ac:dyDescent="0.15">
      <c r="B311" s="38">
        <v>301</v>
      </c>
      <c r="C311" s="33">
        <v>43659</v>
      </c>
      <c r="D311" s="39"/>
      <c r="E311" s="39">
        <v>21</v>
      </c>
      <c r="F311" s="42" t="s">
        <v>19</v>
      </c>
      <c r="G311" s="40" t="s">
        <v>187</v>
      </c>
      <c r="H311" s="37">
        <f>$H$4+SUM($D$5:D311)-SUM($E$5:E311)</f>
        <v>7109.8600000000151</v>
      </c>
      <c r="I311" s="49"/>
      <c r="J311" s="50"/>
    </row>
    <row r="312" spans="2:10" ht="25.5" customHeight="1" x14ac:dyDescent="0.15">
      <c r="B312" s="38">
        <v>302</v>
      </c>
      <c r="C312" s="33">
        <v>43660</v>
      </c>
      <c r="D312" s="39"/>
      <c r="E312" s="39">
        <v>111</v>
      </c>
      <c r="F312" s="42" t="s">
        <v>207</v>
      </c>
      <c r="G312" s="40" t="s">
        <v>39</v>
      </c>
      <c r="H312" s="37">
        <f>$H$4+SUM($D$5:D312)-SUM($E$5:E312)</f>
        <v>6998.8600000000151</v>
      </c>
      <c r="I312" s="49"/>
      <c r="J312" s="50"/>
    </row>
    <row r="313" spans="2:10" ht="25.5" customHeight="1" x14ac:dyDescent="0.15">
      <c r="B313" s="38">
        <v>303</v>
      </c>
      <c r="C313" s="33">
        <v>43661</v>
      </c>
      <c r="D313" s="39"/>
      <c r="E313" s="39">
        <v>50.5</v>
      </c>
      <c r="F313" s="42" t="s">
        <v>19</v>
      </c>
      <c r="G313" s="40" t="s">
        <v>46</v>
      </c>
      <c r="H313" s="37">
        <f>$H$4+SUM($D$5:D313)-SUM($E$5:E313)</f>
        <v>6948.3600000000151</v>
      </c>
      <c r="I313" s="49"/>
      <c r="J313" s="50"/>
    </row>
    <row r="314" spans="2:10" ht="25.5" customHeight="1" x14ac:dyDescent="0.15">
      <c r="B314" s="38">
        <v>304</v>
      </c>
      <c r="C314" s="33">
        <v>43662</v>
      </c>
      <c r="D314" s="39">
        <v>2300</v>
      </c>
      <c r="E314" s="39"/>
      <c r="F314" s="42" t="s">
        <v>208</v>
      </c>
      <c r="G314" s="40" t="s">
        <v>52</v>
      </c>
      <c r="H314" s="37">
        <f>$H$4+SUM($D$5:D314)-SUM($E$5:E314)</f>
        <v>9248.3600000000151</v>
      </c>
      <c r="I314" s="49"/>
      <c r="J314" s="50"/>
    </row>
    <row r="315" spans="2:10" ht="25.5" customHeight="1" x14ac:dyDescent="0.15">
      <c r="B315" s="38">
        <v>305</v>
      </c>
      <c r="C315" s="33">
        <v>43662</v>
      </c>
      <c r="D315" s="39"/>
      <c r="E315" s="39">
        <v>189</v>
      </c>
      <c r="F315" s="42" t="s">
        <v>209</v>
      </c>
      <c r="G315" s="40" t="s">
        <v>52</v>
      </c>
      <c r="H315" s="37">
        <f>$H$4+SUM($D$5:D315)-SUM($E$5:E315)</f>
        <v>9059.3600000000151</v>
      </c>
      <c r="I315" s="49"/>
      <c r="J315" s="50"/>
    </row>
    <row r="316" spans="2:10" ht="25.5" customHeight="1" x14ac:dyDescent="0.15">
      <c r="B316" s="38">
        <v>306</v>
      </c>
      <c r="C316" s="33">
        <v>43662</v>
      </c>
      <c r="D316" s="39"/>
      <c r="E316" s="39">
        <v>46</v>
      </c>
      <c r="F316" s="42" t="s">
        <v>19</v>
      </c>
      <c r="G316" s="40" t="s">
        <v>128</v>
      </c>
      <c r="H316" s="37">
        <f>$H$4+SUM($D$5:D316)-SUM($E$5:E316)</f>
        <v>9013.3600000000151</v>
      </c>
      <c r="I316" s="49"/>
      <c r="J316" s="50"/>
    </row>
    <row r="317" spans="2:10" ht="25.5" customHeight="1" x14ac:dyDescent="0.15">
      <c r="B317" s="38">
        <v>307</v>
      </c>
      <c r="C317" s="33">
        <v>43663</v>
      </c>
      <c r="D317" s="39"/>
      <c r="E317" s="39">
        <v>119</v>
      </c>
      <c r="F317" s="42" t="s">
        <v>210</v>
      </c>
      <c r="G317" s="40" t="s">
        <v>211</v>
      </c>
      <c r="H317" s="37">
        <f>$H$4+SUM($D$5:D317)-SUM($E$5:E317)</f>
        <v>8894.3600000000151</v>
      </c>
      <c r="I317" s="49"/>
      <c r="J317" s="50"/>
    </row>
    <row r="318" spans="2:10" ht="25.5" customHeight="1" x14ac:dyDescent="0.15">
      <c r="B318" s="38">
        <v>308</v>
      </c>
      <c r="C318" s="33">
        <v>43664</v>
      </c>
      <c r="D318" s="39"/>
      <c r="E318" s="39">
        <v>70.5</v>
      </c>
      <c r="F318" s="42" t="s">
        <v>212</v>
      </c>
      <c r="G318" s="40" t="s">
        <v>187</v>
      </c>
      <c r="H318" s="37">
        <f>$H$4+SUM($D$5:D318)-SUM($E$5:E318)</f>
        <v>8823.8600000000151</v>
      </c>
      <c r="I318" s="49"/>
      <c r="J318" s="50"/>
    </row>
    <row r="319" spans="2:10" ht="25.5" customHeight="1" x14ac:dyDescent="0.15">
      <c r="B319" s="38">
        <v>309</v>
      </c>
      <c r="C319" s="33">
        <v>43664</v>
      </c>
      <c r="D319" s="39"/>
      <c r="E319" s="39">
        <v>221.1</v>
      </c>
      <c r="F319" s="42" t="s">
        <v>213</v>
      </c>
      <c r="G319" s="40" t="s">
        <v>46</v>
      </c>
      <c r="H319" s="37">
        <f>$H$4+SUM($D$5:D319)-SUM($E$5:E319)</f>
        <v>8602.7600000000093</v>
      </c>
      <c r="I319" s="49"/>
      <c r="J319" s="50"/>
    </row>
    <row r="320" spans="2:10" ht="25.5" customHeight="1" x14ac:dyDescent="0.15">
      <c r="B320" s="38">
        <v>310</v>
      </c>
      <c r="C320" s="33">
        <v>43664</v>
      </c>
      <c r="D320" s="39"/>
      <c r="E320" s="39">
        <v>72.5</v>
      </c>
      <c r="F320" s="42" t="s">
        <v>214</v>
      </c>
      <c r="G320" s="40" t="s">
        <v>39</v>
      </c>
      <c r="H320" s="37">
        <f>$H$4+SUM($D$5:D320)-SUM($E$5:E320)</f>
        <v>8530.2600000000093</v>
      </c>
      <c r="I320" s="49"/>
      <c r="J320" s="50"/>
    </row>
    <row r="321" spans="2:10" ht="25.5" customHeight="1" x14ac:dyDescent="0.15">
      <c r="B321" s="38">
        <v>311</v>
      </c>
      <c r="C321" s="33">
        <v>43665</v>
      </c>
      <c r="D321" s="39"/>
      <c r="E321" s="39">
        <v>50</v>
      </c>
      <c r="F321" s="42" t="s">
        <v>19</v>
      </c>
      <c r="G321" s="40" t="s">
        <v>11</v>
      </c>
      <c r="H321" s="37">
        <f>$H$4+SUM($D$5:D321)-SUM($E$5:E321)</f>
        <v>8480.2600000000093</v>
      </c>
      <c r="I321" s="49"/>
      <c r="J321" s="50"/>
    </row>
    <row r="322" spans="2:10" ht="25.5" customHeight="1" x14ac:dyDescent="0.15">
      <c r="B322" s="38">
        <v>312</v>
      </c>
      <c r="C322" s="33">
        <v>43666</v>
      </c>
      <c r="D322" s="39"/>
      <c r="E322" s="39">
        <v>27</v>
      </c>
      <c r="F322" s="42" t="s">
        <v>19</v>
      </c>
      <c r="G322" s="40" t="s">
        <v>62</v>
      </c>
      <c r="H322" s="37">
        <f>$H$4+SUM($D$5:D322)-SUM($E$5:E322)</f>
        <v>8453.2600000000093</v>
      </c>
      <c r="I322" s="49"/>
      <c r="J322" s="50"/>
    </row>
    <row r="323" spans="2:10" ht="25.5" customHeight="1" x14ac:dyDescent="0.15">
      <c r="B323" s="38">
        <v>313</v>
      </c>
      <c r="C323" s="33">
        <v>43666</v>
      </c>
      <c r="D323" s="39"/>
      <c r="E323" s="39">
        <v>100</v>
      </c>
      <c r="F323" s="42" t="s">
        <v>117</v>
      </c>
      <c r="G323" s="40" t="s">
        <v>52</v>
      </c>
      <c r="H323" s="37">
        <f>$H$4+SUM($D$5:D323)-SUM($E$5:E323)</f>
        <v>8353.2600000000093</v>
      </c>
      <c r="I323" s="49"/>
      <c r="J323" s="50"/>
    </row>
    <row r="324" spans="2:10" ht="25.5" customHeight="1" x14ac:dyDescent="0.15">
      <c r="B324" s="38">
        <v>214</v>
      </c>
      <c r="C324" s="33">
        <v>43667</v>
      </c>
      <c r="D324" s="39"/>
      <c r="E324" s="39">
        <v>42.5</v>
      </c>
      <c r="F324" s="42" t="s">
        <v>19</v>
      </c>
      <c r="G324" s="40" t="s">
        <v>39</v>
      </c>
      <c r="H324" s="37">
        <f>$H$4+SUM($D$5:D324)-SUM($E$5:E324)</f>
        <v>8310.7600000000093</v>
      </c>
      <c r="I324" s="49"/>
      <c r="J324" s="50"/>
    </row>
    <row r="325" spans="2:10" ht="25.5" customHeight="1" x14ac:dyDescent="0.15">
      <c r="B325" s="38">
        <v>215</v>
      </c>
      <c r="C325" s="33">
        <v>43667</v>
      </c>
      <c r="D325" s="39"/>
      <c r="E325" s="39">
        <v>19.899999999999999</v>
      </c>
      <c r="F325" s="42" t="s">
        <v>215</v>
      </c>
      <c r="G325" s="40" t="s">
        <v>52</v>
      </c>
      <c r="H325" s="37">
        <f>$H$4+SUM($D$5:D325)-SUM($E$5:E325)</f>
        <v>8290.8600000000151</v>
      </c>
      <c r="I325" s="49"/>
      <c r="J325" s="50"/>
    </row>
    <row r="326" spans="2:10" ht="25.5" customHeight="1" x14ac:dyDescent="0.15">
      <c r="B326" s="38">
        <v>216</v>
      </c>
      <c r="C326" s="33">
        <v>43668</v>
      </c>
      <c r="D326" s="39"/>
      <c r="E326" s="39">
        <v>55.6</v>
      </c>
      <c r="F326" s="42" t="s">
        <v>19</v>
      </c>
      <c r="G326" s="40" t="s">
        <v>46</v>
      </c>
      <c r="H326" s="37">
        <f>$H$4+SUM($D$5:D326)-SUM($E$5:E326)</f>
        <v>8235.2600000000093</v>
      </c>
      <c r="I326" s="49"/>
      <c r="J326" s="50"/>
    </row>
    <row r="327" spans="2:10" ht="25.5" customHeight="1" x14ac:dyDescent="0.15">
      <c r="B327" s="38">
        <v>217</v>
      </c>
      <c r="C327" s="33">
        <v>43668</v>
      </c>
      <c r="D327" s="39"/>
      <c r="E327" s="39">
        <v>314</v>
      </c>
      <c r="F327" s="42" t="s">
        <v>216</v>
      </c>
      <c r="G327" s="40" t="s">
        <v>217</v>
      </c>
      <c r="H327" s="37">
        <f>$H$4+SUM($D$5:D327)-SUM($E$5:E327)</f>
        <v>7921.2600000000093</v>
      </c>
      <c r="I327" s="49"/>
      <c r="J327" s="50"/>
    </row>
    <row r="328" spans="2:10" ht="25.5" customHeight="1" x14ac:dyDescent="0.15">
      <c r="B328" s="38">
        <v>218</v>
      </c>
      <c r="C328" s="33">
        <v>43668</v>
      </c>
      <c r="D328" s="39"/>
      <c r="E328" s="39">
        <v>200</v>
      </c>
      <c r="F328" s="42" t="s">
        <v>197</v>
      </c>
      <c r="G328" s="40" t="s">
        <v>11</v>
      </c>
      <c r="H328" s="37">
        <f>$H$4+SUM($D$5:D328)-SUM($E$5:E328)</f>
        <v>7721.2600000000093</v>
      </c>
      <c r="I328" s="49"/>
      <c r="J328" s="50"/>
    </row>
    <row r="329" spans="2:10" ht="25.5" customHeight="1" x14ac:dyDescent="0.15">
      <c r="B329" s="38">
        <v>219</v>
      </c>
      <c r="C329" s="33">
        <v>43669</v>
      </c>
      <c r="D329" s="39"/>
      <c r="E329" s="39">
        <v>40</v>
      </c>
      <c r="F329" s="42" t="s">
        <v>19</v>
      </c>
      <c r="G329" s="40" t="s">
        <v>128</v>
      </c>
      <c r="H329" s="37">
        <f>$H$4+SUM($D$5:D329)-SUM($E$5:E329)</f>
        <v>7681.2600000000093</v>
      </c>
      <c r="I329" s="49"/>
      <c r="J329" s="50"/>
    </row>
    <row r="330" spans="2:10" ht="25.5" customHeight="1" x14ac:dyDescent="0.15">
      <c r="B330" s="38">
        <v>220</v>
      </c>
      <c r="C330" s="33">
        <v>43669</v>
      </c>
      <c r="D330" s="39"/>
      <c r="E330" s="39">
        <v>26</v>
      </c>
      <c r="F330" s="42" t="s">
        <v>218</v>
      </c>
      <c r="G330" s="40" t="s">
        <v>219</v>
      </c>
      <c r="H330" s="37">
        <f>$H$4+SUM($D$5:D330)-SUM($E$5:E330)</f>
        <v>7655.2600000000093</v>
      </c>
      <c r="I330" s="49"/>
      <c r="J330" s="50"/>
    </row>
    <row r="331" spans="2:10" ht="25.5" customHeight="1" x14ac:dyDescent="0.15">
      <c r="B331" s="38">
        <v>221</v>
      </c>
      <c r="C331" s="33">
        <v>43669</v>
      </c>
      <c r="D331" s="39"/>
      <c r="E331" s="39">
        <v>19.899999999999999</v>
      </c>
      <c r="F331" s="42" t="s">
        <v>220</v>
      </c>
      <c r="G331" s="40" t="s">
        <v>52</v>
      </c>
      <c r="H331" s="37">
        <f>$H$4+SUM($D$5:D331)-SUM($E$5:E331)</f>
        <v>7635.3600000000151</v>
      </c>
      <c r="I331" s="49"/>
      <c r="J331" s="50"/>
    </row>
    <row r="332" spans="2:10" ht="25.5" customHeight="1" x14ac:dyDescent="0.15">
      <c r="B332" s="38">
        <v>222</v>
      </c>
      <c r="C332" s="33">
        <v>43670</v>
      </c>
      <c r="D332" s="39"/>
      <c r="E332" s="39">
        <v>57.3</v>
      </c>
      <c r="F332" s="42" t="s">
        <v>19</v>
      </c>
      <c r="G332" s="40" t="s">
        <v>46</v>
      </c>
      <c r="H332" s="37">
        <f>$H$4+SUM($D$5:D332)-SUM($E$5:E332)</f>
        <v>7578.0600000000122</v>
      </c>
      <c r="I332" s="49"/>
      <c r="J332" s="50"/>
    </row>
    <row r="333" spans="2:10" ht="25.5" customHeight="1" x14ac:dyDescent="0.15">
      <c r="B333" s="38">
        <v>223</v>
      </c>
      <c r="C333" s="33">
        <v>43670</v>
      </c>
      <c r="D333" s="39">
        <v>2807</v>
      </c>
      <c r="E333" s="39"/>
      <c r="F333" s="42" t="s">
        <v>221</v>
      </c>
      <c r="G333" s="40" t="s">
        <v>52</v>
      </c>
      <c r="H333" s="37">
        <f>$H$4+SUM($D$5:D333)-SUM($E$5:E333)</f>
        <v>10385.060000000012</v>
      </c>
      <c r="I333" s="49"/>
      <c r="J333" s="50"/>
    </row>
    <row r="334" spans="2:10" ht="25.5" customHeight="1" x14ac:dyDescent="0.15">
      <c r="B334" s="38">
        <v>224</v>
      </c>
      <c r="C334" s="33">
        <v>43671</v>
      </c>
      <c r="D334" s="39"/>
      <c r="E334" s="39">
        <f>72.3+19.8</f>
        <v>92.1</v>
      </c>
      <c r="F334" s="42" t="s">
        <v>222</v>
      </c>
      <c r="G334" s="40" t="s">
        <v>62</v>
      </c>
      <c r="H334" s="37">
        <f>$H$4+SUM($D$5:D334)-SUM($E$5:E334)</f>
        <v>10292.960000000006</v>
      </c>
      <c r="I334" s="49"/>
      <c r="J334" s="50"/>
    </row>
    <row r="335" spans="2:10" ht="25.5" customHeight="1" x14ac:dyDescent="0.15">
      <c r="B335" s="38">
        <v>225</v>
      </c>
      <c r="C335" s="33">
        <v>43671</v>
      </c>
      <c r="D335" s="39"/>
      <c r="E335" s="39">
        <v>98</v>
      </c>
      <c r="F335" s="42" t="s">
        <v>223</v>
      </c>
      <c r="G335" s="40" t="s">
        <v>46</v>
      </c>
      <c r="H335" s="37">
        <f>$H$4+SUM($D$5:D335)-SUM($E$5:E335)</f>
        <v>10194.960000000006</v>
      </c>
      <c r="I335" s="49"/>
      <c r="J335" s="50"/>
    </row>
    <row r="336" spans="2:10" ht="25.5" customHeight="1" x14ac:dyDescent="0.15">
      <c r="B336" s="38">
        <v>226</v>
      </c>
      <c r="C336" s="33">
        <v>43671</v>
      </c>
      <c r="D336" s="39"/>
      <c r="E336" s="39">
        <v>40.5</v>
      </c>
      <c r="F336" s="42" t="s">
        <v>224</v>
      </c>
      <c r="G336" s="40" t="s">
        <v>52</v>
      </c>
      <c r="H336" s="37">
        <f>$H$4+SUM($D$5:D336)-SUM($E$5:E336)</f>
        <v>10154.460000000006</v>
      </c>
      <c r="I336" s="49"/>
      <c r="J336" s="50"/>
    </row>
    <row r="337" spans="2:10" ht="25.5" customHeight="1" x14ac:dyDescent="0.15">
      <c r="B337" s="38">
        <v>227</v>
      </c>
      <c r="C337" s="33">
        <v>43672</v>
      </c>
      <c r="D337" s="39"/>
      <c r="E337" s="39">
        <v>20.399999999999999</v>
      </c>
      <c r="F337" s="42" t="s">
        <v>19</v>
      </c>
      <c r="G337" s="40" t="s">
        <v>187</v>
      </c>
      <c r="H337" s="37">
        <f>$H$4+SUM($D$5:D337)-SUM($E$5:E337)</f>
        <v>10134.060000000012</v>
      </c>
      <c r="I337" s="49"/>
      <c r="J337" s="50"/>
    </row>
    <row r="338" spans="2:10" ht="25.5" customHeight="1" x14ac:dyDescent="0.15">
      <c r="B338" s="38">
        <v>230</v>
      </c>
      <c r="C338" s="33">
        <v>43674</v>
      </c>
      <c r="D338" s="39"/>
      <c r="E338" s="39">
        <v>41</v>
      </c>
      <c r="F338" s="42" t="s">
        <v>19</v>
      </c>
      <c r="G338" s="40" t="s">
        <v>39</v>
      </c>
      <c r="H338" s="37">
        <f>$H$4+SUM($D$5:D338)-SUM($E$5:E338)</f>
        <v>10093.060000000012</v>
      </c>
      <c r="I338" s="49"/>
      <c r="J338" s="50"/>
    </row>
    <row r="339" spans="2:10" ht="25.5" customHeight="1" x14ac:dyDescent="0.15">
      <c r="B339" s="38">
        <v>228</v>
      </c>
      <c r="C339" s="33">
        <v>43675</v>
      </c>
      <c r="D339" s="39"/>
      <c r="E339" s="39">
        <v>104</v>
      </c>
      <c r="F339" s="42" t="s">
        <v>178</v>
      </c>
      <c r="G339" s="40" t="s">
        <v>11</v>
      </c>
      <c r="H339" s="37">
        <f>$H$4+SUM($D$5:D339)-SUM($E$5:E339)</f>
        <v>9989.0600000000122</v>
      </c>
      <c r="I339" s="49"/>
      <c r="J339" s="50"/>
    </row>
    <row r="340" spans="2:10" ht="25.5" customHeight="1" x14ac:dyDescent="0.15">
      <c r="B340" s="38">
        <v>229</v>
      </c>
      <c r="C340" s="33">
        <v>43675</v>
      </c>
      <c r="D340" s="39"/>
      <c r="E340" s="39">
        <v>100</v>
      </c>
      <c r="F340" s="42" t="s">
        <v>203</v>
      </c>
      <c r="G340" s="40" t="s">
        <v>11</v>
      </c>
      <c r="H340" s="37">
        <f>$H$4+SUM($D$5:D340)-SUM($E$5:E340)</f>
        <v>9889.0600000000122</v>
      </c>
      <c r="I340" s="49"/>
      <c r="J340" s="50"/>
    </row>
    <row r="341" spans="2:10" ht="25.5" customHeight="1" x14ac:dyDescent="0.15">
      <c r="B341" s="38">
        <v>231</v>
      </c>
      <c r="C341" s="33">
        <v>43675</v>
      </c>
      <c r="D341" s="39"/>
      <c r="E341" s="39">
        <v>54</v>
      </c>
      <c r="F341" s="42" t="s">
        <v>19</v>
      </c>
      <c r="G341" s="40" t="s">
        <v>46</v>
      </c>
      <c r="H341" s="37">
        <f>$H$4+SUM($D$5:D341)-SUM($E$5:E341)</f>
        <v>9835.0600000000122</v>
      </c>
      <c r="I341" s="49"/>
      <c r="J341" s="50"/>
    </row>
    <row r="342" spans="2:10" ht="25.5" customHeight="1" x14ac:dyDescent="0.15">
      <c r="B342" s="38">
        <v>232</v>
      </c>
      <c r="C342" s="33">
        <v>43676</v>
      </c>
      <c r="D342" s="39"/>
      <c r="E342" s="39">
        <v>59</v>
      </c>
      <c r="F342" s="42" t="s">
        <v>19</v>
      </c>
      <c r="G342" s="40" t="s">
        <v>39</v>
      </c>
      <c r="H342" s="37">
        <f>$H$4+SUM($D$5:D342)-SUM($E$5:E342)</f>
        <v>9776.0600000000122</v>
      </c>
      <c r="I342" s="49"/>
      <c r="J342" s="50"/>
    </row>
    <row r="343" spans="2:10" ht="25.5" customHeight="1" x14ac:dyDescent="0.15">
      <c r="B343" s="38">
        <v>233</v>
      </c>
      <c r="C343" s="33">
        <v>43677</v>
      </c>
      <c r="D343" s="39"/>
      <c r="E343" s="39">
        <v>58.9</v>
      </c>
      <c r="F343" s="42" t="s">
        <v>19</v>
      </c>
      <c r="G343" s="40" t="s">
        <v>39</v>
      </c>
      <c r="H343" s="37">
        <f>$H$4+SUM($D$5:D343)-SUM($E$5:E343)</f>
        <v>9717.160000000018</v>
      </c>
      <c r="I343" s="49"/>
      <c r="J343" s="50"/>
    </row>
    <row r="344" spans="2:10" ht="25.5" customHeight="1" x14ac:dyDescent="0.15">
      <c r="B344" s="38">
        <v>234</v>
      </c>
      <c r="C344" s="33">
        <v>43678</v>
      </c>
      <c r="D344" s="39"/>
      <c r="E344" s="39">
        <v>99</v>
      </c>
      <c r="F344" s="42" t="s">
        <v>19</v>
      </c>
      <c r="G344" s="40" t="s">
        <v>217</v>
      </c>
      <c r="H344" s="37">
        <f>$H$4+SUM($D$5:D344)-SUM($E$5:E344)</f>
        <v>9618.160000000018</v>
      </c>
      <c r="I344" s="49"/>
      <c r="J344" s="50"/>
    </row>
    <row r="345" spans="2:10" ht="25.5" customHeight="1" x14ac:dyDescent="0.15">
      <c r="B345" s="38">
        <v>235</v>
      </c>
      <c r="C345" s="33">
        <v>43678</v>
      </c>
      <c r="D345" s="39"/>
      <c r="E345" s="39">
        <v>480</v>
      </c>
      <c r="F345" s="42" t="s">
        <v>138</v>
      </c>
      <c r="G345" s="40" t="s">
        <v>52</v>
      </c>
      <c r="H345" s="37">
        <f>$H$4+SUM($D$5:D345)-SUM($E$5:E345)</f>
        <v>9138.160000000018</v>
      </c>
      <c r="I345" s="49"/>
      <c r="J345" s="50"/>
    </row>
    <row r="346" spans="2:10" ht="25.5" customHeight="1" x14ac:dyDescent="0.15">
      <c r="B346" s="38">
        <v>236</v>
      </c>
      <c r="C346" s="33">
        <v>43678</v>
      </c>
      <c r="D346" s="39"/>
      <c r="E346" s="39">
        <v>300</v>
      </c>
      <c r="F346" s="42" t="s">
        <v>225</v>
      </c>
      <c r="G346" s="40" t="s">
        <v>11</v>
      </c>
      <c r="H346" s="37">
        <f>$H$4+SUM($D$5:D346)-SUM($E$5:E346)</f>
        <v>8838.160000000018</v>
      </c>
      <c r="I346" s="49"/>
      <c r="J346" s="50"/>
    </row>
    <row r="347" spans="2:10" ht="25.5" customHeight="1" x14ac:dyDescent="0.15">
      <c r="B347" s="38">
        <v>237</v>
      </c>
      <c r="C347" s="33">
        <v>43679</v>
      </c>
      <c r="D347" s="39"/>
      <c r="E347" s="39">
        <v>25</v>
      </c>
      <c r="F347" s="42" t="s">
        <v>19</v>
      </c>
      <c r="G347" s="40" t="s">
        <v>11</v>
      </c>
      <c r="H347" s="37">
        <f>$H$4+SUM($D$5:D347)-SUM($E$5:E347)</f>
        <v>8813.160000000018</v>
      </c>
      <c r="I347" s="49"/>
      <c r="J347" s="50"/>
    </row>
    <row r="348" spans="2:10" ht="25.5" customHeight="1" x14ac:dyDescent="0.15">
      <c r="B348" s="38">
        <v>238</v>
      </c>
      <c r="C348" s="33">
        <v>43679</v>
      </c>
      <c r="D348" s="39"/>
      <c r="E348" s="39">
        <v>41</v>
      </c>
      <c r="F348" s="42" t="s">
        <v>19</v>
      </c>
      <c r="G348" s="40" t="s">
        <v>46</v>
      </c>
      <c r="H348" s="37">
        <f>$H$4+SUM($D$5:D348)-SUM($E$5:E348)</f>
        <v>8772.160000000018</v>
      </c>
      <c r="I348" s="49"/>
      <c r="J348" s="50"/>
    </row>
    <row r="349" spans="2:10" ht="25.5" customHeight="1" x14ac:dyDescent="0.15">
      <c r="B349" s="38">
        <v>239</v>
      </c>
      <c r="C349" s="33">
        <v>43680</v>
      </c>
      <c r="D349" s="39"/>
      <c r="E349" s="39">
        <v>5</v>
      </c>
      <c r="F349" s="42" t="s">
        <v>19</v>
      </c>
      <c r="G349" s="40" t="s">
        <v>187</v>
      </c>
      <c r="H349" s="37">
        <f>$H$4+SUM($D$5:D349)-SUM($E$5:E349)</f>
        <v>8767.160000000018</v>
      </c>
      <c r="I349" s="49"/>
      <c r="J349" s="50"/>
    </row>
    <row r="350" spans="2:10" ht="25.5" customHeight="1" x14ac:dyDescent="0.15">
      <c r="B350" s="38">
        <v>240</v>
      </c>
      <c r="C350" s="33">
        <v>43681</v>
      </c>
      <c r="D350" s="39"/>
      <c r="E350" s="39">
        <v>28.9</v>
      </c>
      <c r="F350" s="42" t="s">
        <v>19</v>
      </c>
      <c r="G350" s="40" t="s">
        <v>62</v>
      </c>
      <c r="H350" s="37">
        <f>$H$4+SUM($D$5:D350)-SUM($E$5:E350)</f>
        <v>8738.2600000000239</v>
      </c>
      <c r="I350" s="49"/>
      <c r="J350" s="50"/>
    </row>
    <row r="351" spans="2:10" ht="25.5" customHeight="1" x14ac:dyDescent="0.15">
      <c r="B351" s="38">
        <v>241</v>
      </c>
      <c r="C351" s="33">
        <v>43682</v>
      </c>
      <c r="D351" s="39"/>
      <c r="E351" s="39">
        <v>70</v>
      </c>
      <c r="F351" s="42" t="s">
        <v>19</v>
      </c>
      <c r="G351" s="40" t="s">
        <v>46</v>
      </c>
      <c r="H351" s="37">
        <f>$H$4+SUM($D$5:D351)-SUM($E$5:E351)</f>
        <v>8668.2600000000239</v>
      </c>
      <c r="I351" s="49"/>
      <c r="J351" s="50"/>
    </row>
    <row r="352" spans="2:10" ht="25.5" customHeight="1" x14ac:dyDescent="0.15">
      <c r="B352" s="38">
        <v>242</v>
      </c>
      <c r="C352" s="33">
        <v>43682</v>
      </c>
      <c r="D352" s="39"/>
      <c r="E352" s="39">
        <v>40</v>
      </c>
      <c r="F352" s="42" t="s">
        <v>226</v>
      </c>
      <c r="G352" s="40" t="s">
        <v>52</v>
      </c>
      <c r="H352" s="37">
        <f>$H$4+SUM($D$5:D352)-SUM($E$5:E352)</f>
        <v>8628.2600000000239</v>
      </c>
      <c r="I352" s="49"/>
      <c r="J352" s="50"/>
    </row>
    <row r="353" spans="2:10" ht="25.5" customHeight="1" x14ac:dyDescent="0.15">
      <c r="B353" s="38">
        <v>243</v>
      </c>
      <c r="C353" s="33">
        <v>43683</v>
      </c>
      <c r="D353" s="39"/>
      <c r="E353" s="39">
        <v>19.899999999999999</v>
      </c>
      <c r="F353" s="42" t="s">
        <v>227</v>
      </c>
      <c r="G353" s="40" t="s">
        <v>52</v>
      </c>
      <c r="H353" s="37">
        <f>$H$4+SUM($D$5:D353)-SUM($E$5:E353)</f>
        <v>8608.3600000000297</v>
      </c>
      <c r="I353" s="49"/>
      <c r="J353" s="50"/>
    </row>
    <row r="354" spans="2:10" ht="25.5" customHeight="1" x14ac:dyDescent="0.15">
      <c r="B354" s="38">
        <v>244</v>
      </c>
      <c r="C354" s="33">
        <v>43683</v>
      </c>
      <c r="D354" s="39"/>
      <c r="E354" s="39">
        <v>46.3</v>
      </c>
      <c r="F354" s="42" t="s">
        <v>19</v>
      </c>
      <c r="G354" s="40" t="s">
        <v>228</v>
      </c>
      <c r="H354" s="37">
        <f>$H$4+SUM($D$5:D354)-SUM($E$5:E354)</f>
        <v>8562.0600000000268</v>
      </c>
      <c r="I354" s="49"/>
      <c r="J354" s="50"/>
    </row>
    <row r="355" spans="2:10" ht="25.5" customHeight="1" x14ac:dyDescent="0.15">
      <c r="B355" s="38">
        <v>245</v>
      </c>
      <c r="C355" s="33">
        <v>43683</v>
      </c>
      <c r="D355" s="39"/>
      <c r="E355" s="39">
        <v>17.5</v>
      </c>
      <c r="F355" s="42" t="s">
        <v>229</v>
      </c>
      <c r="G355" s="40" t="s">
        <v>187</v>
      </c>
      <c r="H355" s="37">
        <f>$H$4+SUM($D$5:D355)-SUM($E$5:E355)</f>
        <v>8544.5600000000268</v>
      </c>
      <c r="I355" s="49"/>
      <c r="J355" s="50"/>
    </row>
    <row r="356" spans="2:10" ht="25.5" customHeight="1" x14ac:dyDescent="0.15">
      <c r="B356" s="38">
        <v>246</v>
      </c>
      <c r="C356" s="33">
        <v>43684</v>
      </c>
      <c r="D356" s="39"/>
      <c r="E356" s="39">
        <v>67.2</v>
      </c>
      <c r="F356" s="42" t="s">
        <v>19</v>
      </c>
      <c r="G356" s="40" t="s">
        <v>217</v>
      </c>
      <c r="H356" s="37">
        <f>$H$4+SUM($D$5:D356)-SUM($E$5:E356)</f>
        <v>8477.3600000000297</v>
      </c>
      <c r="I356" s="49"/>
      <c r="J356" s="50"/>
    </row>
    <row r="357" spans="2:10" ht="25.5" customHeight="1" x14ac:dyDescent="0.15">
      <c r="B357" s="38">
        <v>247</v>
      </c>
      <c r="C357" s="33">
        <v>43685</v>
      </c>
      <c r="D357" s="39"/>
      <c r="E357" s="39">
        <v>12</v>
      </c>
      <c r="F357" s="42" t="s">
        <v>230</v>
      </c>
      <c r="G357" s="40" t="s">
        <v>46</v>
      </c>
      <c r="H357" s="37">
        <f>$H$4+SUM($D$5:D357)-SUM($E$5:E357)</f>
        <v>8465.3600000000297</v>
      </c>
      <c r="I357" s="49"/>
      <c r="J357" s="50"/>
    </row>
    <row r="358" spans="2:10" ht="25.5" customHeight="1" x14ac:dyDescent="0.15">
      <c r="B358" s="38">
        <v>248</v>
      </c>
      <c r="C358" s="33">
        <v>43685</v>
      </c>
      <c r="D358" s="39"/>
      <c r="E358" s="39">
        <v>44.1</v>
      </c>
      <c r="F358" s="42" t="s">
        <v>19</v>
      </c>
      <c r="G358" s="40" t="s">
        <v>62</v>
      </c>
      <c r="H358" s="37">
        <f>$H$4+SUM($D$5:D358)-SUM($E$5:E358)</f>
        <v>8421.2600000000239</v>
      </c>
      <c r="I358" s="49"/>
      <c r="J358" s="50"/>
    </row>
    <row r="359" spans="2:10" ht="25.5" customHeight="1" x14ac:dyDescent="0.15">
      <c r="B359" s="38">
        <v>249</v>
      </c>
      <c r="C359" s="33">
        <v>43686</v>
      </c>
      <c r="D359" s="39"/>
      <c r="E359" s="39">
        <v>49.2</v>
      </c>
      <c r="F359" s="42" t="s">
        <v>19</v>
      </c>
      <c r="G359" s="40" t="s">
        <v>39</v>
      </c>
      <c r="H359" s="37">
        <f>$H$4+SUM($D$5:D359)-SUM($E$5:E359)</f>
        <v>8372.0600000000268</v>
      </c>
      <c r="I359" s="49"/>
      <c r="J359" s="50"/>
    </row>
    <row r="360" spans="2:10" ht="25.5" customHeight="1" x14ac:dyDescent="0.15">
      <c r="B360" s="38">
        <v>250</v>
      </c>
      <c r="C360" s="33">
        <v>43687</v>
      </c>
      <c r="D360" s="39"/>
      <c r="E360" s="39">
        <v>29</v>
      </c>
      <c r="F360" s="42" t="s">
        <v>19</v>
      </c>
      <c r="G360" s="40" t="s">
        <v>187</v>
      </c>
      <c r="H360" s="37">
        <f>$H$4+SUM($D$5:D360)-SUM($E$5:E360)</f>
        <v>8343.0600000000268</v>
      </c>
      <c r="I360" s="49"/>
      <c r="J360" s="50"/>
    </row>
    <row r="361" spans="2:10" ht="25.5" customHeight="1" x14ac:dyDescent="0.15">
      <c r="B361" s="38">
        <v>251</v>
      </c>
      <c r="C361" s="33">
        <v>43688</v>
      </c>
      <c r="D361" s="39"/>
      <c r="E361" s="39">
        <v>35</v>
      </c>
      <c r="F361" s="42" t="s">
        <v>19</v>
      </c>
      <c r="G361" s="40" t="s">
        <v>39</v>
      </c>
      <c r="H361" s="37">
        <f>$H$4+SUM($D$5:D361)-SUM($E$5:E361)</f>
        <v>8308.0600000000268</v>
      </c>
      <c r="I361" s="49"/>
      <c r="J361" s="50"/>
    </row>
    <row r="362" spans="2:10" ht="25.5" customHeight="1" x14ac:dyDescent="0.15">
      <c r="B362" s="38">
        <v>252</v>
      </c>
      <c r="C362" s="33">
        <v>43689</v>
      </c>
      <c r="D362" s="39"/>
      <c r="E362" s="39">
        <v>49.3</v>
      </c>
      <c r="F362" s="42" t="s">
        <v>19</v>
      </c>
      <c r="G362" s="40" t="s">
        <v>46</v>
      </c>
      <c r="H362" s="37">
        <f>$H$4+SUM($D$5:D362)-SUM($E$5:E362)</f>
        <v>8258.7600000000239</v>
      </c>
      <c r="I362" s="49"/>
      <c r="J362" s="50"/>
    </row>
    <row r="363" spans="2:10" ht="25.5" customHeight="1" x14ac:dyDescent="0.15">
      <c r="B363" s="38">
        <v>253</v>
      </c>
      <c r="C363" s="33">
        <v>43690</v>
      </c>
      <c r="D363" s="39"/>
      <c r="E363" s="39">
        <v>61.4</v>
      </c>
      <c r="F363" s="42" t="s">
        <v>19</v>
      </c>
      <c r="G363" s="40" t="s">
        <v>228</v>
      </c>
      <c r="H363" s="37">
        <f>$H$4+SUM($D$5:D363)-SUM($E$5:E363)</f>
        <v>8197.3600000000297</v>
      </c>
      <c r="I363" s="49"/>
      <c r="J363" s="50"/>
    </row>
    <row r="364" spans="2:10" ht="25.5" customHeight="1" x14ac:dyDescent="0.15">
      <c r="B364" s="38">
        <v>254</v>
      </c>
      <c r="C364" s="33">
        <v>43690</v>
      </c>
      <c r="D364" s="39"/>
      <c r="E364" s="39">
        <f>19.9+5.9</f>
        <v>25.799999999999997</v>
      </c>
      <c r="F364" s="42" t="s">
        <v>231</v>
      </c>
      <c r="G364" s="40" t="s">
        <v>52</v>
      </c>
      <c r="H364" s="37">
        <f>$H$4+SUM($D$5:D364)-SUM($E$5:E364)</f>
        <v>8171.5600000000268</v>
      </c>
      <c r="I364" s="49"/>
      <c r="J364" s="50"/>
    </row>
    <row r="365" spans="2:10" ht="25.5" customHeight="1" x14ac:dyDescent="0.15">
      <c r="B365" s="38">
        <v>255</v>
      </c>
      <c r="C365" s="33">
        <v>43691</v>
      </c>
      <c r="D365" s="39"/>
      <c r="E365" s="39">
        <v>47</v>
      </c>
      <c r="F365" s="42" t="s">
        <v>19</v>
      </c>
      <c r="G365" s="40" t="s">
        <v>187</v>
      </c>
      <c r="H365" s="37">
        <f>$H$4+SUM($D$5:D365)-SUM($E$5:E365)</f>
        <v>8124.5600000000268</v>
      </c>
      <c r="I365" s="49"/>
      <c r="J365" s="50"/>
    </row>
    <row r="366" spans="2:10" ht="25.5" customHeight="1" x14ac:dyDescent="0.15">
      <c r="B366" s="38">
        <v>256</v>
      </c>
      <c r="C366" s="33">
        <v>43691</v>
      </c>
      <c r="D366" s="39"/>
      <c r="E366" s="39">
        <v>100</v>
      </c>
      <c r="F366" s="42" t="s">
        <v>117</v>
      </c>
      <c r="G366" s="40" t="s">
        <v>52</v>
      </c>
      <c r="H366" s="37">
        <f>$H$4+SUM($D$5:D366)-SUM($E$5:E366)</f>
        <v>8024.5600000000268</v>
      </c>
      <c r="I366" s="49"/>
      <c r="J366" s="50"/>
    </row>
    <row r="367" spans="2:10" ht="25.5" customHeight="1" x14ac:dyDescent="0.15">
      <c r="B367" s="38">
        <v>257</v>
      </c>
      <c r="C367" s="33">
        <v>43691</v>
      </c>
      <c r="D367" s="39"/>
      <c r="E367" s="39">
        <v>196.7</v>
      </c>
      <c r="F367" s="42" t="s">
        <v>232</v>
      </c>
      <c r="G367" s="40" t="s">
        <v>52</v>
      </c>
      <c r="H367" s="37">
        <f>$H$4+SUM($D$5:D367)-SUM($E$5:E367)</f>
        <v>7827.8600000000297</v>
      </c>
      <c r="I367" s="49"/>
      <c r="J367" s="50"/>
    </row>
    <row r="368" spans="2:10" ht="25.5" customHeight="1" x14ac:dyDescent="0.15">
      <c r="B368" s="38">
        <v>258</v>
      </c>
      <c r="C368" s="33">
        <v>43692</v>
      </c>
      <c r="D368" s="39"/>
      <c r="E368" s="39">
        <f>6+13+25+11</f>
        <v>55</v>
      </c>
      <c r="F368" s="42" t="s">
        <v>19</v>
      </c>
      <c r="G368" s="40" t="s">
        <v>62</v>
      </c>
      <c r="H368" s="37">
        <f>$H$4+SUM($D$5:D368)-SUM($E$5:E368)</f>
        <v>7772.8600000000297</v>
      </c>
      <c r="I368" s="49"/>
      <c r="J368" s="50"/>
    </row>
    <row r="369" spans="2:10" ht="25.5" customHeight="1" x14ac:dyDescent="0.15">
      <c r="B369" s="38">
        <v>259</v>
      </c>
      <c r="C369" s="33">
        <v>43693</v>
      </c>
      <c r="D369" s="39"/>
      <c r="E369" s="39">
        <v>52</v>
      </c>
      <c r="F369" s="42" t="s">
        <v>19</v>
      </c>
      <c r="G369" s="40" t="s">
        <v>11</v>
      </c>
      <c r="H369" s="37">
        <f>$H$4+SUM($D$5:D369)-SUM($E$5:E369)</f>
        <v>7720.8600000000297</v>
      </c>
      <c r="I369" s="49"/>
      <c r="J369" s="50"/>
    </row>
    <row r="370" spans="2:10" ht="25.5" customHeight="1" x14ac:dyDescent="0.15">
      <c r="B370" s="38">
        <v>260</v>
      </c>
      <c r="C370" s="33">
        <v>43694</v>
      </c>
      <c r="D370" s="39"/>
      <c r="E370" s="39">
        <v>51</v>
      </c>
      <c r="F370" s="42" t="s">
        <v>19</v>
      </c>
      <c r="G370" s="40" t="s">
        <v>187</v>
      </c>
      <c r="H370" s="37">
        <f>$H$4+SUM($D$5:D370)-SUM($E$5:E370)</f>
        <v>7669.8600000000297</v>
      </c>
      <c r="I370" s="49"/>
      <c r="J370" s="50"/>
    </row>
    <row r="371" spans="2:10" ht="25.5" customHeight="1" x14ac:dyDescent="0.15">
      <c r="B371" s="38">
        <v>261</v>
      </c>
      <c r="C371" s="33">
        <v>43695</v>
      </c>
      <c r="D371" s="39"/>
      <c r="E371" s="39">
        <v>38.200000000000003</v>
      </c>
      <c r="F371" s="42" t="s">
        <v>19</v>
      </c>
      <c r="G371" s="40" t="s">
        <v>39</v>
      </c>
      <c r="H371" s="37">
        <f>$H$4+SUM($D$5:D371)-SUM($E$5:E371)</f>
        <v>7631.6600000000326</v>
      </c>
      <c r="I371" s="49"/>
      <c r="J371" s="50"/>
    </row>
    <row r="372" spans="2:10" ht="25.5" customHeight="1" x14ac:dyDescent="0.15">
      <c r="B372" s="38">
        <v>262</v>
      </c>
      <c r="C372" s="33">
        <v>43696</v>
      </c>
      <c r="D372" s="39"/>
      <c r="E372" s="39">
        <v>54.7</v>
      </c>
      <c r="F372" s="42" t="s">
        <v>19</v>
      </c>
      <c r="G372" s="40" t="s">
        <v>46</v>
      </c>
      <c r="H372" s="37">
        <f>$H$4+SUM($D$5:D372)-SUM($E$5:E372)</f>
        <v>7576.9600000000355</v>
      </c>
      <c r="I372" s="49"/>
      <c r="J372" s="50"/>
    </row>
    <row r="373" spans="2:10" ht="25.5" customHeight="1" x14ac:dyDescent="0.15">
      <c r="B373" s="38">
        <v>263</v>
      </c>
      <c r="C373" s="33">
        <v>43697</v>
      </c>
      <c r="D373" s="39"/>
      <c r="E373" s="39">
        <f>19.9+13.9+10.8+39.9</f>
        <v>84.5</v>
      </c>
      <c r="F373" s="42" t="s">
        <v>233</v>
      </c>
      <c r="G373" s="40" t="s">
        <v>52</v>
      </c>
      <c r="H373" s="37">
        <f>$H$4+SUM($D$5:D373)-SUM($E$5:E373)</f>
        <v>7492.4600000000355</v>
      </c>
      <c r="I373" s="49"/>
      <c r="J373" s="50"/>
    </row>
    <row r="374" spans="2:10" ht="25.5" customHeight="1" x14ac:dyDescent="0.15">
      <c r="B374" s="38">
        <v>264</v>
      </c>
      <c r="C374" s="33">
        <v>43697</v>
      </c>
      <c r="D374" s="39"/>
      <c r="E374" s="39">
        <f>6.6+13.5+27</f>
        <v>47.1</v>
      </c>
      <c r="F374" s="42" t="s">
        <v>19</v>
      </c>
      <c r="G374" s="40" t="s">
        <v>62</v>
      </c>
      <c r="H374" s="37">
        <f>$H$4+SUM($D$5:D374)-SUM($E$5:E374)</f>
        <v>7445.3600000000297</v>
      </c>
      <c r="I374" s="49"/>
      <c r="J374" s="50"/>
    </row>
    <row r="375" spans="2:10" ht="25.5" customHeight="1" x14ac:dyDescent="0.15">
      <c r="B375" s="38">
        <v>265</v>
      </c>
      <c r="C375" s="33">
        <v>43697</v>
      </c>
      <c r="D375" s="39"/>
      <c r="E375" s="39">
        <v>200</v>
      </c>
      <c r="F375" s="42" t="s">
        <v>197</v>
      </c>
      <c r="G375" s="40" t="s">
        <v>11</v>
      </c>
      <c r="H375" s="37">
        <f>$H$4+SUM($D$5:D375)-SUM($E$5:E375)</f>
        <v>7245.3600000000297</v>
      </c>
      <c r="I375" s="49"/>
      <c r="J375" s="50"/>
    </row>
    <row r="376" spans="2:10" ht="25.5" customHeight="1" x14ac:dyDescent="0.15">
      <c r="B376" s="38">
        <v>266</v>
      </c>
      <c r="C376" s="33">
        <v>43698</v>
      </c>
      <c r="D376" s="39"/>
      <c r="E376" s="39">
        <v>78.2</v>
      </c>
      <c r="F376" s="42" t="s">
        <v>19</v>
      </c>
      <c r="G376" s="40" t="s">
        <v>52</v>
      </c>
      <c r="H376" s="37">
        <f>$H$4+SUM($D$5:D376)-SUM($E$5:E376)</f>
        <v>7167.1600000000326</v>
      </c>
      <c r="I376" s="49"/>
      <c r="J376" s="50"/>
    </row>
    <row r="377" spans="2:10" ht="25.5" customHeight="1" x14ac:dyDescent="0.15">
      <c r="B377" s="38">
        <v>267</v>
      </c>
      <c r="C377" s="33">
        <v>43699</v>
      </c>
      <c r="D377" s="39"/>
      <c r="E377" s="39">
        <v>46</v>
      </c>
      <c r="F377" s="42" t="s">
        <v>19</v>
      </c>
      <c r="G377" s="40" t="s">
        <v>39</v>
      </c>
      <c r="H377" s="37">
        <f>$H$4+SUM($D$5:D377)-SUM($E$5:E377)</f>
        <v>7121.1600000000326</v>
      </c>
      <c r="I377" s="49"/>
      <c r="J377" s="50"/>
    </row>
    <row r="378" spans="2:10" ht="25.5" customHeight="1" x14ac:dyDescent="0.15">
      <c r="B378" s="38">
        <v>268</v>
      </c>
      <c r="C378" s="33">
        <v>43700</v>
      </c>
      <c r="D378" s="39"/>
      <c r="E378" s="39">
        <v>73</v>
      </c>
      <c r="F378" s="42" t="s">
        <v>19</v>
      </c>
      <c r="G378" s="40" t="s">
        <v>228</v>
      </c>
      <c r="H378" s="37">
        <f>$H$4+SUM($D$5:D378)-SUM($E$5:E378)</f>
        <v>7048.1600000000326</v>
      </c>
      <c r="I378" s="49"/>
      <c r="J378" s="50"/>
    </row>
    <row r="379" spans="2:10" ht="25.5" customHeight="1" x14ac:dyDescent="0.15">
      <c r="B379" s="38">
        <v>269</v>
      </c>
      <c r="C379" s="33">
        <v>43700</v>
      </c>
      <c r="D379" s="39"/>
      <c r="E379" s="39">
        <v>98</v>
      </c>
      <c r="F379" s="42" t="s">
        <v>234</v>
      </c>
      <c r="G379" s="40" t="s">
        <v>52</v>
      </c>
      <c r="H379" s="37">
        <f>$H$4+SUM($D$5:D379)-SUM($E$5:E379)</f>
        <v>6950.1600000000326</v>
      </c>
      <c r="I379" s="49"/>
      <c r="J379" s="50"/>
    </row>
    <row r="380" spans="2:10" ht="25.5" customHeight="1" x14ac:dyDescent="0.15">
      <c r="B380" s="38">
        <v>270</v>
      </c>
      <c r="C380" s="33">
        <v>43702</v>
      </c>
      <c r="D380" s="39"/>
      <c r="E380" s="39">
        <v>35</v>
      </c>
      <c r="F380" s="42" t="s">
        <v>19</v>
      </c>
      <c r="G380" s="40" t="s">
        <v>11</v>
      </c>
      <c r="H380" s="37">
        <f>$H$4+SUM($D$5:D380)-SUM($E$5:E380)</f>
        <v>6915.1600000000326</v>
      </c>
      <c r="I380" s="49"/>
      <c r="J380" s="50"/>
    </row>
    <row r="381" spans="2:10" ht="25.5" customHeight="1" x14ac:dyDescent="0.15">
      <c r="B381" s="38">
        <v>271</v>
      </c>
      <c r="C381" s="33">
        <v>43703</v>
      </c>
      <c r="D381" s="39"/>
      <c r="E381" s="39">
        <v>104</v>
      </c>
      <c r="F381" s="42" t="s">
        <v>235</v>
      </c>
      <c r="G381" s="40" t="s">
        <v>11</v>
      </c>
      <c r="H381" s="37">
        <f>$H$4+SUM($D$5:D381)-SUM($E$5:E381)</f>
        <v>6811.1600000000326</v>
      </c>
      <c r="I381" s="49"/>
      <c r="J381" s="50"/>
    </row>
    <row r="382" spans="2:10" ht="25.5" customHeight="1" x14ac:dyDescent="0.15">
      <c r="B382" s="38">
        <v>272</v>
      </c>
      <c r="C382" s="33">
        <v>43703</v>
      </c>
      <c r="D382" s="39"/>
      <c r="E382" s="39">
        <v>97.3</v>
      </c>
      <c r="F382" s="42" t="s">
        <v>19</v>
      </c>
      <c r="G382" s="40" t="s">
        <v>46</v>
      </c>
      <c r="H382" s="37">
        <f>$H$4+SUM($D$5:D382)-SUM($E$5:E382)</f>
        <v>6713.8600000000297</v>
      </c>
      <c r="I382" s="49"/>
      <c r="J382" s="50"/>
    </row>
    <row r="383" spans="2:10" ht="25.5" customHeight="1" x14ac:dyDescent="0.15">
      <c r="B383" s="38">
        <v>273</v>
      </c>
      <c r="C383" s="33">
        <v>43704</v>
      </c>
      <c r="D383" s="39"/>
      <c r="E383" s="39">
        <v>60</v>
      </c>
      <c r="F383" s="42" t="s">
        <v>19</v>
      </c>
      <c r="G383" s="40" t="s">
        <v>39</v>
      </c>
      <c r="H383" s="37">
        <f>$H$4+SUM($D$5:D383)-SUM($E$5:E383)</f>
        <v>6653.8600000000297</v>
      </c>
      <c r="I383" s="49"/>
      <c r="J383" s="50"/>
    </row>
    <row r="384" spans="2:10" ht="25.5" customHeight="1" x14ac:dyDescent="0.15">
      <c r="B384" s="38">
        <v>274</v>
      </c>
      <c r="C384" s="33">
        <v>43704</v>
      </c>
      <c r="D384" s="39"/>
      <c r="E384" s="39">
        <v>300</v>
      </c>
      <c r="F384" s="42" t="s">
        <v>236</v>
      </c>
      <c r="G384" s="40" t="s">
        <v>11</v>
      </c>
      <c r="H384" s="37">
        <f>$H$4+SUM($D$5:D384)-SUM($E$5:E384)</f>
        <v>6353.8600000000297</v>
      </c>
      <c r="I384" s="49"/>
      <c r="J384" s="50"/>
    </row>
    <row r="385" spans="2:10" ht="25.5" customHeight="1" x14ac:dyDescent="0.15">
      <c r="B385" s="38">
        <v>275</v>
      </c>
      <c r="C385" s="33">
        <v>43705</v>
      </c>
      <c r="D385" s="39"/>
      <c r="E385" s="39">
        <v>94</v>
      </c>
      <c r="F385" s="42" t="s">
        <v>19</v>
      </c>
      <c r="G385" s="40" t="s">
        <v>95</v>
      </c>
      <c r="H385" s="37">
        <f>$H$4+SUM($D$5:D385)-SUM($E$5:E385)</f>
        <v>6259.8600000000297</v>
      </c>
      <c r="I385" s="49"/>
      <c r="J385" s="50"/>
    </row>
    <row r="386" spans="2:10" ht="25.5" customHeight="1" x14ac:dyDescent="0.15">
      <c r="B386" s="38">
        <v>276</v>
      </c>
      <c r="C386" s="33">
        <v>43705</v>
      </c>
      <c r="D386" s="39"/>
      <c r="E386" s="39">
        <f>69.1-4.5</f>
        <v>64.599999999999994</v>
      </c>
      <c r="F386" s="42" t="s">
        <v>237</v>
      </c>
      <c r="G386" s="40" t="s">
        <v>52</v>
      </c>
      <c r="H386" s="37">
        <f>$H$4+SUM($D$5:D386)-SUM($E$5:E386)</f>
        <v>6195.2600000000239</v>
      </c>
      <c r="I386" s="49"/>
      <c r="J386" s="50"/>
    </row>
    <row r="387" spans="2:10" ht="25.5" customHeight="1" x14ac:dyDescent="0.15">
      <c r="B387" s="38">
        <v>277</v>
      </c>
      <c r="C387" s="33">
        <v>43706</v>
      </c>
      <c r="D387" s="39"/>
      <c r="E387" s="39">
        <v>52.2</v>
      </c>
      <c r="F387" s="42" t="s">
        <v>19</v>
      </c>
      <c r="G387" s="40" t="s">
        <v>62</v>
      </c>
      <c r="H387" s="37">
        <f>$H$4+SUM($D$5:D387)-SUM($E$5:E387)</f>
        <v>6143.0600000000268</v>
      </c>
      <c r="I387" s="49"/>
      <c r="J387" s="50"/>
    </row>
    <row r="388" spans="2:10" ht="25.5" customHeight="1" x14ac:dyDescent="0.15">
      <c r="B388" s="38">
        <v>278</v>
      </c>
      <c r="C388" s="33">
        <v>43707</v>
      </c>
      <c r="D388" s="39"/>
      <c r="E388" s="39">
        <v>25</v>
      </c>
      <c r="F388" s="42" t="s">
        <v>19</v>
      </c>
      <c r="G388" s="40" t="s">
        <v>11</v>
      </c>
      <c r="H388" s="37">
        <f>$H$4+SUM($D$5:D388)-SUM($E$5:E388)</f>
        <v>6118.0600000000268</v>
      </c>
      <c r="I388" s="49"/>
      <c r="J388" s="50"/>
    </row>
    <row r="389" spans="2:10" ht="25.5" customHeight="1" x14ac:dyDescent="0.15">
      <c r="B389" s="38">
        <v>279</v>
      </c>
      <c r="C389" s="33">
        <v>43707</v>
      </c>
      <c r="D389" s="39"/>
      <c r="E389" s="39">
        <f>9.9+19.9</f>
        <v>29.799999999999997</v>
      </c>
      <c r="F389" s="42" t="s">
        <v>238</v>
      </c>
      <c r="G389" s="40" t="s">
        <v>52</v>
      </c>
      <c r="H389" s="37">
        <f>$H$4+SUM($D$5:D389)-SUM($E$5:E389)</f>
        <v>6088.2600000000239</v>
      </c>
      <c r="I389" s="49"/>
      <c r="J389" s="50"/>
    </row>
    <row r="390" spans="2:10" ht="25.5" customHeight="1" x14ac:dyDescent="0.15">
      <c r="B390" s="38">
        <v>280</v>
      </c>
      <c r="C390" s="33">
        <v>43707</v>
      </c>
      <c r="D390" s="39"/>
      <c r="E390" s="39">
        <v>50</v>
      </c>
      <c r="F390" s="42" t="s">
        <v>239</v>
      </c>
      <c r="G390" s="40" t="s">
        <v>228</v>
      </c>
      <c r="H390" s="37">
        <f>$H$4+SUM($D$5:D390)-SUM($E$5:E390)</f>
        <v>6038.2600000000239</v>
      </c>
      <c r="I390" s="49"/>
      <c r="J390" s="50"/>
    </row>
    <row r="391" spans="2:10" ht="25.5" customHeight="1" x14ac:dyDescent="0.15">
      <c r="B391" s="38">
        <v>281</v>
      </c>
      <c r="C391" s="33">
        <v>43707</v>
      </c>
      <c r="D391" s="39">
        <v>2300</v>
      </c>
      <c r="E391" s="39"/>
      <c r="F391" s="42" t="s">
        <v>240</v>
      </c>
      <c r="G391" s="40" t="s">
        <v>52</v>
      </c>
      <c r="H391" s="37">
        <f>$H$4+SUM($D$5:D391)-SUM($E$5:E391)</f>
        <v>8338.2600000000239</v>
      </c>
      <c r="I391" s="49"/>
      <c r="J391" s="50"/>
    </row>
    <row r="392" spans="2:10" ht="25.5" customHeight="1" x14ac:dyDescent="0.15">
      <c r="B392" s="38">
        <v>282</v>
      </c>
      <c r="C392" s="33">
        <v>43708</v>
      </c>
      <c r="D392" s="39"/>
      <c r="E392" s="39">
        <v>53.7</v>
      </c>
      <c r="F392" s="42" t="s">
        <v>19</v>
      </c>
      <c r="G392" s="40" t="s">
        <v>187</v>
      </c>
      <c r="H392" s="37">
        <f>$H$4+SUM($D$5:D392)-SUM($E$5:E392)</f>
        <v>8284.5600000000268</v>
      </c>
      <c r="I392" s="49"/>
      <c r="J392" s="50"/>
    </row>
    <row r="393" spans="2:10" ht="25.5" customHeight="1" x14ac:dyDescent="0.15">
      <c r="B393" s="38">
        <v>283</v>
      </c>
      <c r="C393" s="33">
        <v>43709</v>
      </c>
      <c r="D393" s="39"/>
      <c r="E393" s="39">
        <v>54</v>
      </c>
      <c r="F393" s="42" t="s">
        <v>19</v>
      </c>
      <c r="G393" s="40" t="s">
        <v>228</v>
      </c>
      <c r="H393" s="37">
        <f>$H$4+SUM($D$5:D393)-SUM($E$5:E393)</f>
        <v>8230.5600000000268</v>
      </c>
      <c r="I393" s="49"/>
      <c r="J393" s="50"/>
    </row>
    <row r="394" spans="2:10" ht="25.5" customHeight="1" x14ac:dyDescent="0.15">
      <c r="B394" s="38">
        <v>284</v>
      </c>
      <c r="C394" s="33">
        <v>43710</v>
      </c>
      <c r="D394" s="39"/>
      <c r="E394" s="39">
        <v>72</v>
      </c>
      <c r="F394" s="42" t="s">
        <v>19</v>
      </c>
      <c r="G394" s="40" t="s">
        <v>39</v>
      </c>
      <c r="H394" s="37">
        <f>$H$4+SUM($D$5:D394)-SUM($E$5:E394)</f>
        <v>8158.5600000000268</v>
      </c>
      <c r="I394" s="49"/>
      <c r="J394" s="50"/>
    </row>
    <row r="395" spans="2:10" ht="25.5" customHeight="1" x14ac:dyDescent="0.15">
      <c r="B395" s="38">
        <v>285</v>
      </c>
      <c r="C395" s="33">
        <v>43711</v>
      </c>
      <c r="D395" s="39"/>
      <c r="E395" s="39">
        <v>98</v>
      </c>
      <c r="F395" s="42" t="s">
        <v>19</v>
      </c>
      <c r="G395" s="40" t="s">
        <v>228</v>
      </c>
      <c r="H395" s="37">
        <f>$H$4+SUM($D$5:D395)-SUM($E$5:E395)</f>
        <v>8060.5600000000268</v>
      </c>
      <c r="I395" s="49"/>
      <c r="J395" s="50"/>
    </row>
    <row r="396" spans="2:10" ht="25.5" customHeight="1" x14ac:dyDescent="0.15">
      <c r="B396" s="38">
        <v>286</v>
      </c>
      <c r="C396" s="33">
        <v>43711</v>
      </c>
      <c r="D396" s="39"/>
      <c r="E396" s="39">
        <v>22.7</v>
      </c>
      <c r="F396" s="42" t="s">
        <v>19</v>
      </c>
      <c r="G396" s="40" t="s">
        <v>217</v>
      </c>
      <c r="H396" s="37">
        <f>$H$4+SUM($D$5:D396)-SUM($E$5:E396)</f>
        <v>8037.8600000000297</v>
      </c>
      <c r="I396" s="49"/>
      <c r="J396" s="50"/>
    </row>
    <row r="397" spans="2:10" ht="25.5" customHeight="1" x14ac:dyDescent="0.15">
      <c r="B397" s="38">
        <v>287</v>
      </c>
      <c r="C397" s="33">
        <v>43712</v>
      </c>
      <c r="D397" s="39"/>
      <c r="E397" s="39">
        <v>85</v>
      </c>
      <c r="F397" s="42" t="s">
        <v>19</v>
      </c>
      <c r="G397" s="40" t="s">
        <v>95</v>
      </c>
      <c r="H397" s="37">
        <f>$H$4+SUM($D$5:D397)-SUM($E$5:E397)</f>
        <v>7952.8600000000297</v>
      </c>
      <c r="I397" s="49"/>
      <c r="J397" s="50"/>
    </row>
    <row r="398" spans="2:10" ht="25.5" customHeight="1" x14ac:dyDescent="0.15">
      <c r="B398" s="38">
        <v>288</v>
      </c>
      <c r="C398" s="33">
        <v>43713</v>
      </c>
      <c r="D398" s="39"/>
      <c r="E398" s="39">
        <v>74</v>
      </c>
      <c r="F398" s="42" t="s">
        <v>19</v>
      </c>
      <c r="G398" s="40" t="s">
        <v>46</v>
      </c>
      <c r="H398" s="37">
        <f>$H$4+SUM($D$5:D398)-SUM($E$5:E398)</f>
        <v>7878.8600000000297</v>
      </c>
      <c r="I398" s="49"/>
      <c r="J398" s="50"/>
    </row>
    <row r="399" spans="2:10" ht="25.5" customHeight="1" x14ac:dyDescent="0.15">
      <c r="B399" s="38">
        <v>289</v>
      </c>
      <c r="C399" s="33">
        <v>43714</v>
      </c>
      <c r="D399" s="39"/>
      <c r="E399" s="39">
        <v>76</v>
      </c>
      <c r="F399" s="42" t="s">
        <v>19</v>
      </c>
      <c r="G399" s="40" t="s">
        <v>217</v>
      </c>
      <c r="H399" s="37">
        <f>$H$4+SUM($D$5:D399)-SUM($E$5:E399)</f>
        <v>7802.8600000000297</v>
      </c>
      <c r="I399" s="49"/>
      <c r="J399" s="50"/>
    </row>
    <row r="400" spans="2:10" ht="25.5" customHeight="1" x14ac:dyDescent="0.15">
      <c r="B400" s="38">
        <v>290</v>
      </c>
      <c r="C400" s="33">
        <v>43714</v>
      </c>
      <c r="D400" s="39"/>
      <c r="E400" s="39">
        <v>100</v>
      </c>
      <c r="F400" s="42" t="s">
        <v>48</v>
      </c>
      <c r="G400" s="40" t="s">
        <v>241</v>
      </c>
      <c r="H400" s="37">
        <f>$H$4+SUM($D$5:D400)-SUM($E$5:E400)</f>
        <v>7702.8600000000297</v>
      </c>
      <c r="I400" s="49"/>
      <c r="J400" s="50"/>
    </row>
    <row r="401" spans="2:10" ht="25.5" customHeight="1" x14ac:dyDescent="0.15">
      <c r="B401" s="38">
        <v>291</v>
      </c>
      <c r="C401" s="33">
        <v>43715</v>
      </c>
      <c r="D401" s="39"/>
      <c r="E401" s="39">
        <v>51.2</v>
      </c>
      <c r="F401" s="42" t="s">
        <v>19</v>
      </c>
      <c r="G401" s="40" t="s">
        <v>62</v>
      </c>
      <c r="H401" s="37">
        <f>$H$4+SUM($D$5:D401)-SUM($E$5:E401)</f>
        <v>7651.6600000000326</v>
      </c>
      <c r="I401" s="49"/>
      <c r="J401" s="50"/>
    </row>
    <row r="402" spans="2:10" ht="25.5" customHeight="1" x14ac:dyDescent="0.15">
      <c r="B402" s="38">
        <v>292</v>
      </c>
      <c r="C402" s="33">
        <v>43716</v>
      </c>
      <c r="D402" s="39"/>
      <c r="E402" s="39">
        <v>46</v>
      </c>
      <c r="F402" s="42" t="s">
        <v>19</v>
      </c>
      <c r="G402" s="40" t="s">
        <v>217</v>
      </c>
      <c r="H402" s="37">
        <f>$H$4+SUM($D$5:D402)-SUM($E$5:E402)</f>
        <v>7605.6600000000326</v>
      </c>
      <c r="I402" s="49"/>
      <c r="J402" s="50"/>
    </row>
    <row r="403" spans="2:10" ht="25.5" customHeight="1" x14ac:dyDescent="0.15">
      <c r="B403" s="38">
        <v>293</v>
      </c>
      <c r="C403" s="33">
        <v>43717</v>
      </c>
      <c r="D403" s="39"/>
      <c r="E403" s="39">
        <v>62.6</v>
      </c>
      <c r="F403" s="42" t="s">
        <v>19</v>
      </c>
      <c r="G403" s="40" t="s">
        <v>39</v>
      </c>
      <c r="H403" s="37">
        <f>$H$4+SUM($D$5:D403)-SUM($E$5:E403)</f>
        <v>7543.0600000000268</v>
      </c>
      <c r="I403" s="49"/>
      <c r="J403" s="50"/>
    </row>
    <row r="404" spans="2:10" ht="25.5" customHeight="1" x14ac:dyDescent="0.15">
      <c r="B404" s="38">
        <v>294</v>
      </c>
      <c r="C404" s="33">
        <v>43717</v>
      </c>
      <c r="D404" s="39"/>
      <c r="E404" s="39">
        <v>99</v>
      </c>
      <c r="F404" s="42" t="s">
        <v>242</v>
      </c>
      <c r="G404" s="40" t="s">
        <v>228</v>
      </c>
      <c r="H404" s="37">
        <f>$H$4+SUM($D$5:D404)-SUM($E$5:E404)</f>
        <v>7444.0600000000268</v>
      </c>
      <c r="I404" s="49"/>
      <c r="J404" s="50"/>
    </row>
    <row r="405" spans="2:10" ht="25.5" customHeight="1" x14ac:dyDescent="0.15">
      <c r="B405" s="38">
        <v>295</v>
      </c>
      <c r="C405" s="33">
        <v>43717</v>
      </c>
      <c r="D405" s="39"/>
      <c r="E405" s="39">
        <v>168</v>
      </c>
      <c r="F405" s="42" t="s">
        <v>243</v>
      </c>
      <c r="G405" s="40" t="s">
        <v>39</v>
      </c>
      <c r="H405" s="37">
        <f>$H$4+SUM($D$5:D405)-SUM($E$5:E405)</f>
        <v>7276.0600000000268</v>
      </c>
      <c r="I405" s="49"/>
      <c r="J405" s="50"/>
    </row>
    <row r="406" spans="2:10" ht="25.5" customHeight="1" x14ac:dyDescent="0.15">
      <c r="B406" s="38">
        <v>296</v>
      </c>
      <c r="C406" s="33">
        <v>43718</v>
      </c>
      <c r="D406" s="39"/>
      <c r="E406" s="39">
        <v>66.900000000000006</v>
      </c>
      <c r="F406" s="42" t="s">
        <v>19</v>
      </c>
      <c r="G406" s="40" t="s">
        <v>228</v>
      </c>
      <c r="H406" s="37">
        <f>$H$4+SUM($D$5:D406)-SUM($E$5:E406)</f>
        <v>7209.1600000000326</v>
      </c>
      <c r="I406" s="49"/>
      <c r="J406" s="50"/>
    </row>
    <row r="407" spans="2:10" ht="25.5" customHeight="1" x14ac:dyDescent="0.15">
      <c r="B407" s="38">
        <v>297</v>
      </c>
      <c r="C407" s="33">
        <v>43719</v>
      </c>
      <c r="D407" s="39"/>
      <c r="E407" s="39">
        <v>74</v>
      </c>
      <c r="F407" s="42" t="s">
        <v>19</v>
      </c>
      <c r="G407" s="40" t="s">
        <v>95</v>
      </c>
      <c r="H407" s="37">
        <f>$H$4+SUM($D$5:D407)-SUM($E$5:E407)</f>
        <v>7135.1600000000326</v>
      </c>
      <c r="I407" s="49"/>
      <c r="J407" s="50"/>
    </row>
    <row r="408" spans="2:10" ht="25.5" customHeight="1" x14ac:dyDescent="0.15">
      <c r="B408" s="38">
        <v>298</v>
      </c>
      <c r="C408" s="33">
        <v>43719</v>
      </c>
      <c r="D408" s="39"/>
      <c r="E408" s="39">
        <f>450+180</f>
        <v>630</v>
      </c>
      <c r="F408" s="42" t="s">
        <v>244</v>
      </c>
      <c r="G408" s="40" t="s">
        <v>52</v>
      </c>
      <c r="H408" s="37">
        <f>$H$4+SUM($D$5:D408)-SUM($E$5:E408)</f>
        <v>6505.1600000000326</v>
      </c>
      <c r="I408" s="49"/>
      <c r="J408" s="50"/>
    </row>
    <row r="409" spans="2:10" ht="25.5" customHeight="1" x14ac:dyDescent="0.15">
      <c r="B409" s="38">
        <v>299</v>
      </c>
      <c r="C409" s="33">
        <v>43719</v>
      </c>
      <c r="D409" s="39"/>
      <c r="E409" s="39">
        <v>200</v>
      </c>
      <c r="F409" s="42" t="s">
        <v>245</v>
      </c>
      <c r="G409" s="40" t="s">
        <v>11</v>
      </c>
      <c r="H409" s="37">
        <f>$H$4+SUM($D$5:D409)-SUM($E$5:E409)</f>
        <v>6305.1600000000326</v>
      </c>
      <c r="I409" s="49"/>
      <c r="J409" s="50"/>
    </row>
    <row r="410" spans="2:10" ht="25.5" customHeight="1" x14ac:dyDescent="0.15">
      <c r="B410" s="38">
        <v>300</v>
      </c>
      <c r="C410" s="33">
        <v>43720</v>
      </c>
      <c r="D410" s="39"/>
      <c r="E410" s="39">
        <v>99.7</v>
      </c>
      <c r="F410" s="42" t="s">
        <v>246</v>
      </c>
      <c r="G410" s="40" t="s">
        <v>52</v>
      </c>
      <c r="H410" s="37">
        <f>$H$4+SUM($D$5:D410)-SUM($E$5:E410)</f>
        <v>6205.4600000000355</v>
      </c>
      <c r="I410" s="49"/>
      <c r="J410" s="50"/>
    </row>
    <row r="411" spans="2:10" ht="25.5" customHeight="1" x14ac:dyDescent="0.15">
      <c r="B411" s="38">
        <v>301</v>
      </c>
      <c r="C411" s="33">
        <v>43720</v>
      </c>
      <c r="D411" s="39"/>
      <c r="E411" s="39">
        <v>89.7</v>
      </c>
      <c r="F411" s="42" t="s">
        <v>19</v>
      </c>
      <c r="G411" s="40" t="s">
        <v>62</v>
      </c>
      <c r="H411" s="37">
        <f>$H$4+SUM($D$5:D411)-SUM($E$5:E411)</f>
        <v>6115.7600000000384</v>
      </c>
      <c r="I411" s="49"/>
      <c r="J411" s="50"/>
    </row>
    <row r="412" spans="2:10" ht="25.5" customHeight="1" x14ac:dyDescent="0.15">
      <c r="B412" s="38">
        <v>302</v>
      </c>
      <c r="C412" s="33">
        <v>43721</v>
      </c>
      <c r="D412" s="39"/>
      <c r="E412" s="39">
        <v>115</v>
      </c>
      <c r="F412" s="42" t="s">
        <v>19</v>
      </c>
      <c r="G412" s="40" t="s">
        <v>217</v>
      </c>
      <c r="H412" s="37">
        <f>$H$4+SUM($D$5:D412)-SUM($E$5:E412)</f>
        <v>6000.7600000000384</v>
      </c>
      <c r="I412" s="49"/>
      <c r="J412" s="50"/>
    </row>
    <row r="413" spans="2:10" ht="25.5" customHeight="1" x14ac:dyDescent="0.15">
      <c r="B413" s="38">
        <v>303</v>
      </c>
      <c r="C413" s="33">
        <v>43721</v>
      </c>
      <c r="D413" s="39"/>
      <c r="E413" s="39">
        <v>100</v>
      </c>
      <c r="F413" s="42" t="s">
        <v>247</v>
      </c>
      <c r="G413" s="40" t="s">
        <v>248</v>
      </c>
      <c r="H413" s="37">
        <f>$H$4+SUM($D$5:D413)-SUM($E$5:E413)</f>
        <v>5900.7600000000384</v>
      </c>
      <c r="I413" s="49"/>
      <c r="J413" s="50"/>
    </row>
    <row r="414" spans="2:10" ht="25.5" customHeight="1" x14ac:dyDescent="0.15">
      <c r="B414" s="38">
        <v>304</v>
      </c>
      <c r="C414" s="33">
        <v>43722</v>
      </c>
      <c r="D414" s="39"/>
      <c r="E414" s="39">
        <v>31</v>
      </c>
      <c r="F414" s="42" t="s">
        <v>19</v>
      </c>
      <c r="G414" s="40" t="s">
        <v>46</v>
      </c>
      <c r="H414" s="37">
        <f>$H$4+SUM($D$5:D414)-SUM($E$5:E414)</f>
        <v>5869.7600000000384</v>
      </c>
      <c r="I414" s="49"/>
      <c r="J414" s="50"/>
    </row>
    <row r="415" spans="2:10" ht="25.5" customHeight="1" x14ac:dyDescent="0.15">
      <c r="B415" s="38">
        <v>305</v>
      </c>
      <c r="C415" s="33">
        <v>43723</v>
      </c>
      <c r="D415" s="39"/>
      <c r="E415" s="39">
        <v>34</v>
      </c>
      <c r="F415" s="42" t="s">
        <v>19</v>
      </c>
      <c r="G415" s="40" t="s">
        <v>187</v>
      </c>
      <c r="H415" s="37">
        <f>$H$4+SUM($D$5:D415)-SUM($E$5:E415)</f>
        <v>5835.7600000000384</v>
      </c>
      <c r="I415" s="49"/>
      <c r="J415" s="50"/>
    </row>
    <row r="416" spans="2:10" ht="25.5" customHeight="1" x14ac:dyDescent="0.15">
      <c r="B416" s="38">
        <v>306</v>
      </c>
      <c r="C416" s="33">
        <v>43723</v>
      </c>
      <c r="D416" s="39"/>
      <c r="E416" s="39">
        <f>2.9+9.2+8.5</f>
        <v>20.6</v>
      </c>
      <c r="F416" s="42" t="s">
        <v>249</v>
      </c>
      <c r="G416" s="40" t="s">
        <v>52</v>
      </c>
      <c r="H416" s="37">
        <f>$H$4+SUM($D$5:D416)-SUM($E$5:E416)</f>
        <v>5815.1600000000326</v>
      </c>
      <c r="I416" s="49"/>
      <c r="J416" s="50"/>
    </row>
    <row r="417" spans="2:10" ht="25.5" customHeight="1" x14ac:dyDescent="0.15">
      <c r="B417" s="38">
        <v>307</v>
      </c>
      <c r="C417" s="33">
        <v>43724</v>
      </c>
      <c r="D417" s="39"/>
      <c r="E417" s="39">
        <v>114.7</v>
      </c>
      <c r="F417" s="42" t="s">
        <v>250</v>
      </c>
      <c r="G417" s="40" t="s">
        <v>52</v>
      </c>
      <c r="H417" s="37">
        <f>$H$4+SUM($D$5:D417)-SUM($E$5:E417)</f>
        <v>5700.4600000000355</v>
      </c>
      <c r="I417" s="49"/>
      <c r="J417" s="50"/>
    </row>
    <row r="418" spans="2:10" ht="25.5" customHeight="1" x14ac:dyDescent="0.15">
      <c r="B418" s="38">
        <v>308</v>
      </c>
      <c r="C418" s="33">
        <v>43724</v>
      </c>
      <c r="D418" s="39"/>
      <c r="E418" s="39">
        <v>64.900000000000006</v>
      </c>
      <c r="F418" s="42" t="s">
        <v>19</v>
      </c>
      <c r="G418" s="40" t="s">
        <v>46</v>
      </c>
      <c r="H418" s="37">
        <f>$H$4+SUM($D$5:D418)-SUM($E$5:E418)</f>
        <v>5635.5600000000413</v>
      </c>
      <c r="I418" s="49"/>
      <c r="J418" s="50"/>
    </row>
    <row r="419" spans="2:10" ht="25.5" customHeight="1" x14ac:dyDescent="0.15">
      <c r="B419" s="38">
        <v>309</v>
      </c>
      <c r="C419" s="33">
        <v>43725</v>
      </c>
      <c r="D419" s="39"/>
      <c r="E419" s="39">
        <v>119</v>
      </c>
      <c r="F419" s="42" t="s">
        <v>19</v>
      </c>
      <c r="G419" s="40" t="s">
        <v>228</v>
      </c>
      <c r="H419" s="37">
        <f>$H$4+SUM($D$5:D419)-SUM($E$5:E419)</f>
        <v>5516.5600000000413</v>
      </c>
      <c r="I419" s="49"/>
      <c r="J419" s="50"/>
    </row>
    <row r="420" spans="2:10" ht="25.5" customHeight="1" x14ac:dyDescent="0.15">
      <c r="B420" s="38">
        <v>310</v>
      </c>
      <c r="C420" s="33">
        <v>43726</v>
      </c>
      <c r="D420" s="39"/>
      <c r="E420" s="39">
        <v>91</v>
      </c>
      <c r="F420" s="42" t="s">
        <v>19</v>
      </c>
      <c r="G420" s="40" t="s">
        <v>95</v>
      </c>
      <c r="H420" s="37">
        <f>$H$4+SUM($D$5:D420)-SUM($E$5:E420)</f>
        <v>5425.5600000000413</v>
      </c>
      <c r="I420" s="49"/>
      <c r="J420" s="50"/>
    </row>
    <row r="421" spans="2:10" ht="25.5" customHeight="1" x14ac:dyDescent="0.15">
      <c r="B421" s="38">
        <v>311</v>
      </c>
      <c r="C421" s="33">
        <v>43726</v>
      </c>
      <c r="D421" s="39"/>
      <c r="E421" s="39">
        <v>100</v>
      </c>
      <c r="F421" s="42" t="s">
        <v>48</v>
      </c>
      <c r="G421" s="40" t="s">
        <v>52</v>
      </c>
      <c r="H421" s="37">
        <f>$H$4+SUM($D$5:D421)-SUM($E$5:E421)</f>
        <v>5325.5600000000413</v>
      </c>
      <c r="I421" s="49"/>
      <c r="J421" s="50"/>
    </row>
    <row r="422" spans="2:10" ht="25.5" customHeight="1" x14ac:dyDescent="0.15">
      <c r="B422" s="38">
        <v>312</v>
      </c>
      <c r="C422" s="33">
        <v>43727</v>
      </c>
      <c r="D422" s="39"/>
      <c r="E422" s="39">
        <v>67.2</v>
      </c>
      <c r="F422" s="42" t="s">
        <v>19</v>
      </c>
      <c r="G422" s="40" t="s">
        <v>39</v>
      </c>
      <c r="H422" s="37">
        <f>$H$4+SUM($D$5:D422)-SUM($E$5:E422)</f>
        <v>5258.3600000000442</v>
      </c>
      <c r="I422" s="49"/>
      <c r="J422" s="50"/>
    </row>
    <row r="423" spans="2:10" ht="25.5" customHeight="1" x14ac:dyDescent="0.15">
      <c r="B423" s="38">
        <v>313</v>
      </c>
      <c r="C423" s="33">
        <v>43728</v>
      </c>
      <c r="D423" s="39"/>
      <c r="E423" s="39">
        <v>51</v>
      </c>
      <c r="F423" s="42" t="s">
        <v>19</v>
      </c>
      <c r="G423" s="40" t="s">
        <v>187</v>
      </c>
      <c r="H423" s="37">
        <f>$H$4+SUM($D$5:D423)-SUM($E$5:E423)</f>
        <v>5207.3600000000442</v>
      </c>
      <c r="I423" s="49"/>
      <c r="J423" s="50"/>
    </row>
    <row r="424" spans="2:10" ht="25.5" customHeight="1" x14ac:dyDescent="0.15">
      <c r="B424" s="38">
        <v>314</v>
      </c>
      <c r="C424" s="33">
        <v>43729</v>
      </c>
      <c r="D424" s="39"/>
      <c r="E424" s="39">
        <v>48.7</v>
      </c>
      <c r="F424" s="42" t="s">
        <v>19</v>
      </c>
      <c r="G424" s="40" t="s">
        <v>228</v>
      </c>
      <c r="H424" s="37">
        <f>$H$4+SUM($D$5:D424)-SUM($E$5:E424)</f>
        <v>5158.6600000000471</v>
      </c>
      <c r="I424" s="49"/>
      <c r="J424" s="50"/>
    </row>
    <row r="425" spans="2:10" ht="25.5" customHeight="1" x14ac:dyDescent="0.15">
      <c r="B425" s="38">
        <v>815</v>
      </c>
      <c r="C425" s="33">
        <v>43730</v>
      </c>
      <c r="D425" s="39"/>
      <c r="E425" s="39">
        <v>31</v>
      </c>
      <c r="F425" s="42" t="s">
        <v>19</v>
      </c>
      <c r="G425" s="40" t="s">
        <v>187</v>
      </c>
      <c r="H425" s="37">
        <f>$H$4+SUM($D$5:D425)-SUM($E$5:E425)</f>
        <v>5127.6600000000471</v>
      </c>
      <c r="I425" s="49"/>
      <c r="J425" s="50"/>
    </row>
    <row r="426" spans="2:10" ht="25.5" customHeight="1" x14ac:dyDescent="0.15">
      <c r="B426" s="38">
        <v>816</v>
      </c>
      <c r="C426" s="33">
        <v>43731</v>
      </c>
      <c r="D426" s="39"/>
      <c r="E426" s="39">
        <v>107.1</v>
      </c>
      <c r="F426" s="42" t="s">
        <v>19</v>
      </c>
      <c r="G426" s="40" t="s">
        <v>46</v>
      </c>
      <c r="H426" s="37">
        <f>$H$4+SUM($D$5:D426)-SUM($E$5:E426)</f>
        <v>5020.5600000000413</v>
      </c>
      <c r="I426" s="49"/>
      <c r="J426" s="50"/>
    </row>
    <row r="427" spans="2:10" ht="25.5" customHeight="1" x14ac:dyDescent="0.15">
      <c r="B427" s="38">
        <v>817</v>
      </c>
      <c r="C427" s="33">
        <v>43732</v>
      </c>
      <c r="D427" s="39"/>
      <c r="E427" s="39">
        <v>80</v>
      </c>
      <c r="F427" s="42" t="s">
        <v>19</v>
      </c>
      <c r="G427" s="40" t="s">
        <v>95</v>
      </c>
      <c r="H427" s="37">
        <f>$H$4+SUM($D$5:D427)-SUM($E$5:E427)</f>
        <v>4940.5600000000413</v>
      </c>
      <c r="I427" s="49"/>
      <c r="J427" s="50"/>
    </row>
    <row r="428" spans="2:10" ht="25.5" customHeight="1" x14ac:dyDescent="0.15">
      <c r="B428" s="38">
        <v>818</v>
      </c>
      <c r="C428" s="33">
        <v>43732</v>
      </c>
      <c r="D428" s="39"/>
      <c r="E428" s="39">
        <v>114.4</v>
      </c>
      <c r="F428" s="42" t="s">
        <v>251</v>
      </c>
      <c r="G428" s="40" t="s">
        <v>52</v>
      </c>
      <c r="H428" s="37">
        <f>$H$4+SUM($D$5:D428)-SUM($E$5:E428)</f>
        <v>4826.1600000000471</v>
      </c>
      <c r="I428" s="49"/>
      <c r="J428" s="50"/>
    </row>
    <row r="429" spans="2:10" ht="25.5" customHeight="1" x14ac:dyDescent="0.15">
      <c r="B429" s="38">
        <v>819</v>
      </c>
      <c r="C429" s="33">
        <v>43732</v>
      </c>
      <c r="D429" s="39"/>
      <c r="E429" s="39">
        <v>32</v>
      </c>
      <c r="F429" s="42" t="s">
        <v>252</v>
      </c>
      <c r="G429" s="40" t="s">
        <v>217</v>
      </c>
      <c r="H429" s="37">
        <f>$H$4+SUM($D$5:D429)-SUM($E$5:E429)</f>
        <v>4794.1600000000471</v>
      </c>
      <c r="I429" s="49"/>
      <c r="J429" s="50"/>
    </row>
    <row r="430" spans="2:10" ht="25.5" customHeight="1" x14ac:dyDescent="0.15">
      <c r="B430" s="38">
        <v>820</v>
      </c>
      <c r="C430" s="33">
        <v>43733</v>
      </c>
      <c r="D430" s="39"/>
      <c r="E430" s="39">
        <v>67.5</v>
      </c>
      <c r="F430" s="42" t="s">
        <v>19</v>
      </c>
      <c r="G430" s="40" t="s">
        <v>95</v>
      </c>
      <c r="H430" s="37">
        <f>$H$4+SUM($D$5:D430)-SUM($E$5:E430)</f>
        <v>4726.6600000000471</v>
      </c>
      <c r="I430" s="49"/>
      <c r="J430" s="50"/>
    </row>
    <row r="431" spans="2:10" ht="25.5" customHeight="1" x14ac:dyDescent="0.15">
      <c r="B431" s="38">
        <v>821</v>
      </c>
      <c r="C431" s="33">
        <v>43733</v>
      </c>
      <c r="D431" s="39"/>
      <c r="E431" s="39">
        <v>100</v>
      </c>
      <c r="F431" s="42" t="s">
        <v>203</v>
      </c>
      <c r="G431" s="40" t="s">
        <v>39</v>
      </c>
      <c r="H431" s="37">
        <f>$H$4+SUM($D$5:D431)-SUM($E$5:E431)</f>
        <v>4626.6600000000471</v>
      </c>
      <c r="I431" s="49"/>
      <c r="J431" s="50"/>
    </row>
    <row r="432" spans="2:10" ht="25.5" customHeight="1" x14ac:dyDescent="0.15">
      <c r="B432" s="38">
        <v>822</v>
      </c>
      <c r="C432" s="33">
        <v>43734</v>
      </c>
      <c r="D432" s="39"/>
      <c r="E432" s="39">
        <v>15.1</v>
      </c>
      <c r="F432" s="42" t="s">
        <v>253</v>
      </c>
      <c r="G432" s="40" t="s">
        <v>217</v>
      </c>
      <c r="H432" s="37">
        <f>$H$4+SUM($D$5:D432)-SUM($E$5:E432)</f>
        <v>4611.5600000000413</v>
      </c>
      <c r="I432" s="49"/>
      <c r="J432" s="50"/>
    </row>
    <row r="433" spans="2:10" ht="25.5" customHeight="1" x14ac:dyDescent="0.15">
      <c r="B433" s="38">
        <v>823</v>
      </c>
      <c r="C433" s="33">
        <v>43733</v>
      </c>
      <c r="D433" s="39">
        <v>2300</v>
      </c>
      <c r="E433" s="39"/>
      <c r="F433" s="42" t="s">
        <v>254</v>
      </c>
      <c r="G433" s="40" t="s">
        <v>52</v>
      </c>
      <c r="H433" s="37">
        <f>$H$4+SUM($D$5:D433)-SUM($E$5:E433)</f>
        <v>6911.5600000000413</v>
      </c>
      <c r="I433" s="49"/>
      <c r="J433" s="50"/>
    </row>
    <row r="434" spans="2:10" ht="25.5" customHeight="1" x14ac:dyDescent="0.15">
      <c r="B434" s="38">
        <v>824</v>
      </c>
      <c r="C434" s="33">
        <v>43733</v>
      </c>
      <c r="D434" s="39"/>
      <c r="E434" s="39">
        <v>500</v>
      </c>
      <c r="F434" s="42" t="s">
        <v>255</v>
      </c>
      <c r="G434" s="40" t="s">
        <v>46</v>
      </c>
      <c r="H434" s="37">
        <f>$H$4+SUM($D$5:D434)-SUM($E$5:E434)</f>
        <v>6411.5600000000413</v>
      </c>
      <c r="I434" s="49"/>
      <c r="J434" s="50"/>
    </row>
    <row r="435" spans="2:10" ht="25.5" customHeight="1" x14ac:dyDescent="0.15">
      <c r="B435" s="38">
        <v>825</v>
      </c>
      <c r="C435" s="33">
        <v>43733</v>
      </c>
      <c r="D435" s="39"/>
      <c r="E435" s="39">
        <v>320</v>
      </c>
      <c r="F435" s="42" t="s">
        <v>256</v>
      </c>
      <c r="G435" s="40" t="s">
        <v>241</v>
      </c>
      <c r="H435" s="37">
        <f>$H$4+SUM($D$5:D435)-SUM($E$5:E435)</f>
        <v>6091.5600000000413</v>
      </c>
      <c r="I435" s="49"/>
      <c r="J435" s="50"/>
    </row>
    <row r="436" spans="2:10" ht="25.5" customHeight="1" x14ac:dyDescent="0.15">
      <c r="B436" s="38">
        <v>826</v>
      </c>
      <c r="C436" s="33">
        <v>43733</v>
      </c>
      <c r="D436" s="39"/>
      <c r="E436" s="39">
        <v>18</v>
      </c>
      <c r="F436" s="42" t="s">
        <v>252</v>
      </c>
      <c r="G436" s="40" t="s">
        <v>217</v>
      </c>
      <c r="H436" s="37">
        <f>$H$4+SUM($D$5:D436)-SUM($E$5:E436)</f>
        <v>6073.5600000000413</v>
      </c>
      <c r="I436" s="49"/>
      <c r="J436" s="50"/>
    </row>
    <row r="437" spans="2:10" ht="25.5" customHeight="1" x14ac:dyDescent="0.15">
      <c r="B437" s="38">
        <v>827</v>
      </c>
      <c r="C437" s="33">
        <v>43734</v>
      </c>
      <c r="D437" s="39"/>
      <c r="E437" s="39">
        <v>64.099999999999994</v>
      </c>
      <c r="F437" s="42" t="s">
        <v>19</v>
      </c>
      <c r="G437" s="40" t="s">
        <v>39</v>
      </c>
      <c r="H437" s="37">
        <f>$H$4+SUM($D$5:D437)-SUM($E$5:E437)</f>
        <v>6009.4600000000355</v>
      </c>
      <c r="I437" s="49"/>
      <c r="J437" s="50"/>
    </row>
    <row r="438" spans="2:10" ht="25.5" customHeight="1" x14ac:dyDescent="0.15">
      <c r="B438" s="38">
        <v>828</v>
      </c>
      <c r="C438" s="33">
        <v>43734</v>
      </c>
      <c r="D438" s="39"/>
      <c r="E438" s="39">
        <f>990+12</f>
        <v>1002</v>
      </c>
      <c r="F438" s="42" t="s">
        <v>257</v>
      </c>
      <c r="G438" s="40" t="s">
        <v>52</v>
      </c>
      <c r="H438" s="37">
        <f>$H$4+SUM($D$5:D438)-SUM($E$5:E438)</f>
        <v>5007.4600000000355</v>
      </c>
      <c r="I438" s="49"/>
      <c r="J438" s="50"/>
    </row>
    <row r="439" spans="2:10" ht="25.5" customHeight="1" x14ac:dyDescent="0.15">
      <c r="B439" s="38">
        <v>829</v>
      </c>
      <c r="C439" s="33">
        <v>43735</v>
      </c>
      <c r="D439" s="39"/>
      <c r="E439" s="39">
        <v>93.5</v>
      </c>
      <c r="F439" s="42" t="s">
        <v>19</v>
      </c>
      <c r="G439" s="40" t="s">
        <v>217</v>
      </c>
      <c r="H439" s="37">
        <f>$H$4+SUM($D$5:D439)-SUM($E$5:E439)</f>
        <v>4913.9600000000355</v>
      </c>
      <c r="I439" s="49"/>
      <c r="J439" s="50"/>
    </row>
    <row r="440" spans="2:10" ht="25.5" customHeight="1" x14ac:dyDescent="0.15">
      <c r="B440" s="38">
        <v>830</v>
      </c>
      <c r="C440" s="33">
        <v>43736</v>
      </c>
      <c r="D440" s="39"/>
      <c r="E440" s="39">
        <v>52</v>
      </c>
      <c r="F440" s="42" t="s">
        <v>19</v>
      </c>
      <c r="G440" s="40" t="s">
        <v>62</v>
      </c>
      <c r="H440" s="37">
        <f>$H$4+SUM($D$5:D440)-SUM($E$5:E440)</f>
        <v>4861.9600000000355</v>
      </c>
      <c r="I440" s="49"/>
      <c r="J440" s="50"/>
    </row>
    <row r="441" spans="2:10" ht="25.5" customHeight="1" x14ac:dyDescent="0.15">
      <c r="B441" s="38">
        <v>831</v>
      </c>
      <c r="C441" s="33">
        <v>43737</v>
      </c>
      <c r="D441" s="39"/>
      <c r="E441" s="39">
        <v>45.6</v>
      </c>
      <c r="F441" s="42" t="s">
        <v>19</v>
      </c>
      <c r="G441" s="40" t="s">
        <v>128</v>
      </c>
      <c r="H441" s="37">
        <f>$H$4+SUM($D$5:D441)-SUM($E$5:E441)</f>
        <v>4816.3600000000297</v>
      </c>
      <c r="I441" s="49"/>
      <c r="J441" s="50"/>
    </row>
    <row r="442" spans="2:10" ht="25.5" customHeight="1" x14ac:dyDescent="0.15">
      <c r="B442" s="38">
        <v>832</v>
      </c>
      <c r="C442" s="33">
        <v>43737</v>
      </c>
      <c r="D442" s="39"/>
      <c r="E442" s="39">
        <v>114.7</v>
      </c>
      <c r="F442" s="42" t="s">
        <v>258</v>
      </c>
      <c r="G442" s="40" t="s">
        <v>52</v>
      </c>
      <c r="H442" s="37">
        <f>$H$4+SUM($D$5:D442)-SUM($E$5:E442)</f>
        <v>4701.6600000000326</v>
      </c>
      <c r="I442" s="49"/>
      <c r="J442" s="50"/>
    </row>
    <row r="443" spans="2:10" ht="25.5" customHeight="1" x14ac:dyDescent="0.15">
      <c r="B443" s="38">
        <v>832</v>
      </c>
      <c r="C443" s="33">
        <v>43738</v>
      </c>
      <c r="D443" s="39"/>
      <c r="E443" s="39">
        <v>72.599999999999994</v>
      </c>
      <c r="F443" s="42" t="s">
        <v>19</v>
      </c>
      <c r="G443" s="40" t="s">
        <v>39</v>
      </c>
      <c r="H443" s="37">
        <f>$H$4+SUM($D$5:D443)-SUM($E$5:E443)</f>
        <v>4629.0600000000268</v>
      </c>
      <c r="I443" s="49"/>
      <c r="J443" s="50"/>
    </row>
    <row r="444" spans="2:10" ht="25.5" customHeight="1" x14ac:dyDescent="0.15">
      <c r="B444" s="38">
        <v>833</v>
      </c>
      <c r="C444" s="33">
        <v>43738</v>
      </c>
      <c r="D444" s="39"/>
      <c r="E444" s="39">
        <v>104</v>
      </c>
      <c r="F444" s="42" t="s">
        <v>251</v>
      </c>
      <c r="G444" s="40" t="s">
        <v>11</v>
      </c>
      <c r="H444" s="37">
        <f>$H$4+SUM($D$5:D444)-SUM($E$5:E444)</f>
        <v>4525.0600000000268</v>
      </c>
      <c r="I444" s="49"/>
      <c r="J444" s="50"/>
    </row>
    <row r="445" spans="2:10" ht="25.5" customHeight="1" x14ac:dyDescent="0.15">
      <c r="B445" s="38">
        <v>834</v>
      </c>
      <c r="C445" s="33">
        <v>43739</v>
      </c>
      <c r="D445" s="39"/>
      <c r="E445" s="39">
        <v>37.9</v>
      </c>
      <c r="F445" s="42" t="s">
        <v>19</v>
      </c>
      <c r="G445" s="40" t="s">
        <v>217</v>
      </c>
      <c r="H445" s="37">
        <f>$H$4+SUM($D$5:D445)-SUM($E$5:E445)</f>
        <v>4487.1600000000326</v>
      </c>
      <c r="I445" s="49"/>
      <c r="J445" s="50"/>
    </row>
    <row r="446" spans="2:10" ht="25.5" customHeight="1" x14ac:dyDescent="0.15">
      <c r="B446" s="38">
        <v>835</v>
      </c>
      <c r="C446" s="33">
        <v>43739</v>
      </c>
      <c r="D446" s="39"/>
      <c r="E446" s="39">
        <v>64.2</v>
      </c>
      <c r="F446" s="42" t="s">
        <v>19</v>
      </c>
      <c r="G446" s="40" t="s">
        <v>39</v>
      </c>
      <c r="H446" s="37">
        <f>$H$4+SUM($D$5:D446)-SUM($E$5:E446)</f>
        <v>4422.9600000000355</v>
      </c>
      <c r="I446" s="49"/>
      <c r="J446" s="50"/>
    </row>
    <row r="447" spans="2:10" ht="25.5" customHeight="1" x14ac:dyDescent="0.15">
      <c r="B447" s="38">
        <v>836</v>
      </c>
      <c r="C447" s="33">
        <v>43740</v>
      </c>
      <c r="D447" s="39"/>
      <c r="E447" s="39">
        <v>30.2</v>
      </c>
      <c r="F447" s="42" t="s">
        <v>19</v>
      </c>
      <c r="G447" s="40" t="s">
        <v>217</v>
      </c>
      <c r="H447" s="37">
        <f>$H$4+SUM($D$5:D447)-SUM($E$5:E447)</f>
        <v>4392.7600000000384</v>
      </c>
      <c r="I447" s="49"/>
      <c r="J447" s="50"/>
    </row>
    <row r="448" spans="2:10" ht="25.5" customHeight="1" x14ac:dyDescent="0.15">
      <c r="B448" s="38">
        <v>837</v>
      </c>
      <c r="C448" s="33">
        <v>43741</v>
      </c>
      <c r="D448" s="39"/>
      <c r="E448" s="39">
        <v>59.9</v>
      </c>
      <c r="F448" s="42" t="s">
        <v>19</v>
      </c>
      <c r="G448" s="40" t="s">
        <v>62</v>
      </c>
      <c r="H448" s="37">
        <f>$H$4+SUM($D$5:D448)-SUM($E$5:E448)</f>
        <v>4332.8600000000442</v>
      </c>
      <c r="I448" s="49"/>
      <c r="J448" s="50"/>
    </row>
    <row r="449" spans="2:10" ht="25.5" customHeight="1" x14ac:dyDescent="0.15">
      <c r="B449" s="38">
        <v>838</v>
      </c>
      <c r="C449" s="33">
        <v>43742</v>
      </c>
      <c r="D449" s="39"/>
      <c r="E449" s="39">
        <v>38.799999999999997</v>
      </c>
      <c r="F449" s="42" t="s">
        <v>19</v>
      </c>
      <c r="G449" s="40" t="s">
        <v>187</v>
      </c>
      <c r="H449" s="37">
        <f>$H$4+SUM($D$5:D449)-SUM($E$5:E449)</f>
        <v>4294.0600000000413</v>
      </c>
      <c r="I449" s="49"/>
      <c r="J449" s="50"/>
    </row>
    <row r="450" spans="2:10" ht="25.5" customHeight="1" x14ac:dyDescent="0.15">
      <c r="B450" s="38">
        <v>839</v>
      </c>
      <c r="C450" s="33">
        <v>43743</v>
      </c>
      <c r="D450" s="39"/>
      <c r="E450" s="39">
        <v>83</v>
      </c>
      <c r="F450" s="42" t="s">
        <v>19</v>
      </c>
      <c r="G450" s="40" t="s">
        <v>128</v>
      </c>
      <c r="H450" s="37">
        <f>$H$4+SUM($D$5:D450)-SUM($E$5:E450)</f>
        <v>4211.0600000000413</v>
      </c>
      <c r="I450" s="49"/>
      <c r="J450" s="50"/>
    </row>
    <row r="451" spans="2:10" ht="25.5" customHeight="1" x14ac:dyDescent="0.15">
      <c r="B451" s="38">
        <v>840</v>
      </c>
      <c r="C451" s="33">
        <v>43743</v>
      </c>
      <c r="D451" s="39"/>
      <c r="E451" s="39">
        <v>80</v>
      </c>
      <c r="F451" s="42" t="s">
        <v>197</v>
      </c>
      <c r="G451" s="40" t="s">
        <v>11</v>
      </c>
      <c r="H451" s="37">
        <f>$H$4+SUM($D$5:D451)-SUM($E$5:E451)</f>
        <v>4131.0600000000413</v>
      </c>
      <c r="I451" s="49"/>
      <c r="J451" s="50"/>
    </row>
    <row r="452" spans="2:10" ht="25.5" customHeight="1" x14ac:dyDescent="0.15">
      <c r="B452" s="38">
        <v>841</v>
      </c>
      <c r="C452" s="33">
        <v>43744</v>
      </c>
      <c r="D452" s="39"/>
      <c r="E452" s="39">
        <v>36</v>
      </c>
      <c r="F452" s="42" t="s">
        <v>19</v>
      </c>
      <c r="G452" s="40" t="s">
        <v>228</v>
      </c>
      <c r="H452" s="37">
        <f>$H$4+SUM($D$5:D452)-SUM($E$5:E452)</f>
        <v>4095.0600000000413</v>
      </c>
      <c r="I452" s="49"/>
      <c r="J452" s="50"/>
    </row>
    <row r="453" spans="2:10" ht="25.5" customHeight="1" x14ac:dyDescent="0.15">
      <c r="B453" s="38">
        <v>842</v>
      </c>
      <c r="C453" s="33">
        <v>43745</v>
      </c>
      <c r="D453" s="39"/>
      <c r="E453" s="39">
        <v>54.2</v>
      </c>
      <c r="F453" s="42" t="s">
        <v>19</v>
      </c>
      <c r="G453" s="40" t="s">
        <v>46</v>
      </c>
      <c r="H453" s="37">
        <f>$H$4+SUM($D$5:D453)-SUM($E$5:E453)</f>
        <v>4040.8600000000442</v>
      </c>
      <c r="I453" s="49"/>
      <c r="J453" s="50"/>
    </row>
    <row r="454" spans="2:10" ht="25.5" customHeight="1" x14ac:dyDescent="0.15">
      <c r="B454" s="38">
        <v>843</v>
      </c>
      <c r="C454" s="33">
        <v>43746</v>
      </c>
      <c r="D454" s="39"/>
      <c r="E454" s="39">
        <v>40.700000000000003</v>
      </c>
      <c r="F454" s="42" t="s">
        <v>19</v>
      </c>
      <c r="G454" s="40" t="s">
        <v>128</v>
      </c>
      <c r="H454" s="37">
        <f>$H$4+SUM($D$5:D454)-SUM($E$5:E454)</f>
        <v>4000.1600000000471</v>
      </c>
      <c r="I454" s="49"/>
      <c r="J454" s="50"/>
    </row>
    <row r="455" spans="2:10" ht="25.5" customHeight="1" x14ac:dyDescent="0.15">
      <c r="B455" s="38">
        <v>844</v>
      </c>
      <c r="C455" s="33">
        <v>43747</v>
      </c>
      <c r="D455" s="39"/>
      <c r="E455" s="39">
        <v>74.099999999999994</v>
      </c>
      <c r="F455" s="42" t="s">
        <v>19</v>
      </c>
      <c r="G455" s="40" t="s">
        <v>211</v>
      </c>
      <c r="H455" s="37">
        <f>$H$4+SUM($D$5:D455)-SUM($E$5:E455)</f>
        <v>3926.0600000000413</v>
      </c>
      <c r="I455" s="49"/>
      <c r="J455" s="50"/>
    </row>
    <row r="456" spans="2:10" ht="25.5" customHeight="1" x14ac:dyDescent="0.15">
      <c r="B456" s="38">
        <v>845</v>
      </c>
      <c r="C456" s="33">
        <v>43748</v>
      </c>
      <c r="D456" s="39"/>
      <c r="E456" s="39">
        <v>75.7</v>
      </c>
      <c r="F456" s="42" t="s">
        <v>19</v>
      </c>
      <c r="G456" s="40" t="s">
        <v>46</v>
      </c>
      <c r="H456" s="37">
        <f>$H$4+SUM($D$5:D456)-SUM($E$5:E456)</f>
        <v>3850.3600000000442</v>
      </c>
      <c r="I456" s="49"/>
      <c r="J456" s="50"/>
    </row>
    <row r="457" spans="2:10" ht="25.5" customHeight="1" x14ac:dyDescent="0.15">
      <c r="B457" s="38">
        <v>846</v>
      </c>
      <c r="C457" s="33">
        <v>43749</v>
      </c>
      <c r="D457" s="39"/>
      <c r="E457" s="39">
        <v>85.5</v>
      </c>
      <c r="F457" s="42" t="s">
        <v>19</v>
      </c>
      <c r="G457" s="40" t="s">
        <v>39</v>
      </c>
      <c r="H457" s="37">
        <f>$H$4+SUM($D$5:D457)-SUM($E$5:E457)</f>
        <v>3764.8600000000442</v>
      </c>
      <c r="I457" s="49"/>
      <c r="J457" s="50"/>
    </row>
    <row r="458" spans="2:10" ht="25.5" customHeight="1" x14ac:dyDescent="0.15">
      <c r="B458" s="38">
        <v>847</v>
      </c>
      <c r="C458" s="33">
        <v>43750</v>
      </c>
      <c r="D458" s="39"/>
      <c r="E458" s="39">
        <v>126</v>
      </c>
      <c r="F458" s="42" t="s">
        <v>259</v>
      </c>
      <c r="G458" s="40" t="s">
        <v>241</v>
      </c>
      <c r="H458" s="37">
        <f>$H$4+SUM($D$5:D458)-SUM($E$5:E458)</f>
        <v>3638.8600000000442</v>
      </c>
      <c r="I458" s="49"/>
      <c r="J458" s="50"/>
    </row>
    <row r="459" spans="2:10" ht="25.5" customHeight="1" x14ac:dyDescent="0.15">
      <c r="B459" s="38">
        <v>848</v>
      </c>
      <c r="C459" s="33">
        <v>43751</v>
      </c>
      <c r="D459" s="39"/>
      <c r="E459" s="39">
        <v>63.4</v>
      </c>
      <c r="F459" s="42" t="s">
        <v>19</v>
      </c>
      <c r="G459" s="40" t="s">
        <v>228</v>
      </c>
      <c r="H459" s="37">
        <f>$H$4+SUM($D$5:D459)-SUM($E$5:E459)</f>
        <v>3575.4600000000501</v>
      </c>
      <c r="I459" s="49"/>
      <c r="J459" s="50"/>
    </row>
    <row r="460" spans="2:10" ht="25.5" customHeight="1" x14ac:dyDescent="0.15">
      <c r="B460" s="38">
        <v>849</v>
      </c>
      <c r="C460" s="33">
        <v>43752</v>
      </c>
      <c r="D460" s="39"/>
      <c r="E460" s="39">
        <v>65.8</v>
      </c>
      <c r="F460" s="42" t="s">
        <v>19</v>
      </c>
      <c r="G460" s="40" t="s">
        <v>46</v>
      </c>
      <c r="H460" s="37">
        <f>$H$4+SUM($D$5:D460)-SUM($E$5:E460)</f>
        <v>3509.6600000000471</v>
      </c>
      <c r="I460" s="49"/>
      <c r="J460" s="50"/>
    </row>
    <row r="461" spans="2:10" ht="25.5" customHeight="1" x14ac:dyDescent="0.15">
      <c r="B461" s="38">
        <v>850</v>
      </c>
      <c r="C461" s="33">
        <v>43753</v>
      </c>
      <c r="D461" s="39"/>
      <c r="E461" s="39">
        <v>101.1</v>
      </c>
      <c r="F461" s="42" t="s">
        <v>19</v>
      </c>
      <c r="G461" s="40" t="s">
        <v>228</v>
      </c>
      <c r="H461" s="37">
        <f>$H$4+SUM($D$5:D461)-SUM($E$5:E461)</f>
        <v>3408.5600000000413</v>
      </c>
      <c r="I461" s="49"/>
      <c r="J461" s="50"/>
    </row>
    <row r="462" spans="2:10" ht="25.5" customHeight="1" x14ac:dyDescent="0.15">
      <c r="B462" s="38">
        <v>851</v>
      </c>
      <c r="C462" s="33">
        <v>43754</v>
      </c>
      <c r="D462" s="39"/>
      <c r="E462" s="39">
        <v>77</v>
      </c>
      <c r="F462" s="42" t="s">
        <v>19</v>
      </c>
      <c r="G462" s="40" t="s">
        <v>95</v>
      </c>
      <c r="H462" s="37">
        <f>$H$4+SUM($D$5:D462)-SUM($E$5:E462)</f>
        <v>3331.5600000000413</v>
      </c>
      <c r="I462" s="49"/>
      <c r="J462" s="50"/>
    </row>
    <row r="463" spans="2:10" ht="25.5" customHeight="1" x14ac:dyDescent="0.15">
      <c r="B463" s="38">
        <v>852</v>
      </c>
      <c r="C463" s="33">
        <v>43754</v>
      </c>
      <c r="D463" s="39"/>
      <c r="E463" s="39">
        <v>48</v>
      </c>
      <c r="F463" s="42" t="s">
        <v>260</v>
      </c>
      <c r="G463" s="40" t="s">
        <v>52</v>
      </c>
      <c r="H463" s="37">
        <f>$H$4+SUM($D$5:D463)-SUM($E$5:E463)</f>
        <v>3283.5600000000413</v>
      </c>
      <c r="I463" s="49"/>
      <c r="J463" s="50"/>
    </row>
    <row r="464" spans="2:10" ht="25.5" customHeight="1" x14ac:dyDescent="0.15">
      <c r="B464" s="38">
        <v>853</v>
      </c>
      <c r="C464" s="33">
        <v>43755</v>
      </c>
      <c r="D464" s="39"/>
      <c r="E464" s="39">
        <v>47.5</v>
      </c>
      <c r="F464" s="42" t="s">
        <v>19</v>
      </c>
      <c r="G464" s="40" t="s">
        <v>128</v>
      </c>
      <c r="H464" s="37">
        <f>$H$4+SUM($D$5:D464)-SUM($E$5:E464)</f>
        <v>3236.0600000000413</v>
      </c>
      <c r="I464" s="49"/>
      <c r="J464" s="50"/>
    </row>
    <row r="465" spans="2:10" ht="25.5" customHeight="1" x14ac:dyDescent="0.15">
      <c r="B465" s="38">
        <v>854</v>
      </c>
      <c r="C465" s="33">
        <v>43756</v>
      </c>
      <c r="D465" s="39"/>
      <c r="E465" s="39">
        <v>94.5</v>
      </c>
      <c r="F465" s="42" t="s">
        <v>19</v>
      </c>
      <c r="G465" s="40" t="s">
        <v>217</v>
      </c>
      <c r="H465" s="37">
        <f>$H$4+SUM($D$5:D465)-SUM($E$5:E465)</f>
        <v>3141.5600000000413</v>
      </c>
      <c r="I465" s="49"/>
      <c r="J465" s="50"/>
    </row>
    <row r="466" spans="2:10" ht="25.5" customHeight="1" x14ac:dyDescent="0.15">
      <c r="B466" s="38">
        <v>855</v>
      </c>
      <c r="C466" s="33">
        <v>43757</v>
      </c>
      <c r="D466" s="39"/>
      <c r="E466" s="39">
        <f>37+19+14</f>
        <v>70</v>
      </c>
      <c r="F466" s="42" t="s">
        <v>19</v>
      </c>
      <c r="G466" s="40" t="s">
        <v>62</v>
      </c>
      <c r="H466" s="37">
        <f>$H$4+SUM($D$5:D466)-SUM($E$5:E466)</f>
        <v>3071.5600000000413</v>
      </c>
      <c r="I466" s="49"/>
      <c r="J466" s="50"/>
    </row>
    <row r="467" spans="2:10" ht="25.5" customHeight="1" x14ac:dyDescent="0.15">
      <c r="B467" s="38">
        <v>856</v>
      </c>
      <c r="C467" s="33">
        <v>43758</v>
      </c>
      <c r="D467" s="39"/>
      <c r="E467" s="39">
        <v>77.2</v>
      </c>
      <c r="F467" s="42" t="s">
        <v>19</v>
      </c>
      <c r="G467" s="40" t="s">
        <v>39</v>
      </c>
      <c r="H467" s="37">
        <f>$H$4+SUM($D$5:D467)-SUM($E$5:E467)</f>
        <v>2994.3600000000442</v>
      </c>
      <c r="I467" s="49"/>
      <c r="J467" s="50"/>
    </row>
    <row r="468" spans="2:10" ht="25.5" customHeight="1" x14ac:dyDescent="0.15">
      <c r="B468" s="38">
        <v>857</v>
      </c>
      <c r="C468" s="33">
        <v>43759</v>
      </c>
      <c r="D468" s="39"/>
      <c r="E468" s="39">
        <v>111.6</v>
      </c>
      <c r="F468" s="42" t="s">
        <v>19</v>
      </c>
      <c r="G468" s="40" t="s">
        <v>46</v>
      </c>
      <c r="H468" s="37">
        <f>$H$4+SUM($D$5:D468)-SUM($E$5:E468)</f>
        <v>2882.7600000000384</v>
      </c>
      <c r="I468" s="49"/>
      <c r="J468" s="50"/>
    </row>
    <row r="469" spans="2:10" ht="25.5" customHeight="1" x14ac:dyDescent="0.15">
      <c r="B469" s="38">
        <v>858</v>
      </c>
      <c r="C469" s="33">
        <v>43760</v>
      </c>
      <c r="D469" s="39"/>
      <c r="E469" s="39">
        <v>74</v>
      </c>
      <c r="F469" s="42" t="s">
        <v>19</v>
      </c>
      <c r="G469" s="40" t="s">
        <v>217</v>
      </c>
      <c r="H469" s="37">
        <f>$H$4+SUM($D$5:D469)-SUM($E$5:E469)</f>
        <v>2808.7600000000384</v>
      </c>
      <c r="I469" s="49"/>
      <c r="J469" s="50"/>
    </row>
    <row r="470" spans="2:10" ht="25.5" customHeight="1" x14ac:dyDescent="0.15">
      <c r="B470" s="38">
        <v>858</v>
      </c>
      <c r="C470" s="33">
        <v>43760</v>
      </c>
      <c r="D470" s="39"/>
      <c r="E470" s="39">
        <v>25</v>
      </c>
      <c r="F470" s="42" t="s">
        <v>178</v>
      </c>
      <c r="G470" s="40" t="s">
        <v>46</v>
      </c>
      <c r="H470" s="37">
        <f>$H$4+SUM($D$5:D470)-SUM($E$5:E470)</f>
        <v>2783.7600000000384</v>
      </c>
      <c r="I470" s="49"/>
      <c r="J470" s="50"/>
    </row>
    <row r="471" spans="2:10" ht="25.5" customHeight="1" x14ac:dyDescent="0.15">
      <c r="B471" s="38">
        <v>858</v>
      </c>
      <c r="C471" s="33">
        <v>43760</v>
      </c>
      <c r="D471" s="39"/>
      <c r="E471" s="39">
        <v>19.899999999999999</v>
      </c>
      <c r="F471" s="42" t="s">
        <v>215</v>
      </c>
      <c r="G471" s="40" t="s">
        <v>52</v>
      </c>
      <c r="H471" s="37">
        <f>$H$4+SUM($D$5:D471)-SUM($E$5:E471)</f>
        <v>2763.8600000000442</v>
      </c>
      <c r="I471" s="49"/>
      <c r="J471" s="50"/>
    </row>
    <row r="472" spans="2:10" ht="25.5" customHeight="1" x14ac:dyDescent="0.15">
      <c r="B472" s="38">
        <v>858</v>
      </c>
      <c r="C472" s="33">
        <v>43761</v>
      </c>
      <c r="D472" s="39"/>
      <c r="E472" s="39">
        <v>47</v>
      </c>
      <c r="F472" s="42" t="s">
        <v>19</v>
      </c>
      <c r="G472" s="40" t="s">
        <v>128</v>
      </c>
      <c r="H472" s="37">
        <f>$H$4+SUM($D$5:D472)-SUM($E$5:E472)</f>
        <v>2716.8600000000442</v>
      </c>
      <c r="I472" s="49"/>
      <c r="J472" s="50"/>
    </row>
    <row r="473" spans="2:10" ht="25.5" customHeight="1" x14ac:dyDescent="0.15">
      <c r="B473" s="38">
        <v>858</v>
      </c>
      <c r="C473" s="33">
        <v>43762</v>
      </c>
      <c r="D473" s="39"/>
      <c r="E473" s="39">
        <v>57.5</v>
      </c>
      <c r="F473" s="42" t="s">
        <v>19</v>
      </c>
      <c r="G473" s="40" t="s">
        <v>39</v>
      </c>
      <c r="H473" s="37">
        <f>$H$4+SUM($D$5:D473)-SUM($E$5:E473)</f>
        <v>2659.3600000000442</v>
      </c>
      <c r="I473" s="49"/>
      <c r="J473" s="50"/>
    </row>
    <row r="474" spans="2:10" ht="25.5" customHeight="1" x14ac:dyDescent="0.15">
      <c r="B474" s="38">
        <v>858</v>
      </c>
      <c r="C474" s="33">
        <v>43763</v>
      </c>
      <c r="D474" s="39"/>
      <c r="E474" s="39">
        <v>38</v>
      </c>
      <c r="F474" s="42" t="s">
        <v>19</v>
      </c>
      <c r="G474" s="40" t="s">
        <v>187</v>
      </c>
      <c r="H474" s="37">
        <f>$H$4+SUM($D$5:D474)-SUM($E$5:E474)</f>
        <v>2621.3600000000442</v>
      </c>
      <c r="I474" s="49"/>
      <c r="J474" s="50"/>
    </row>
    <row r="475" spans="2:10" ht="25.5" customHeight="1" x14ac:dyDescent="0.15">
      <c r="B475" s="38">
        <v>858</v>
      </c>
      <c r="C475" s="33">
        <v>43764</v>
      </c>
      <c r="D475" s="39"/>
      <c r="E475" s="39">
        <v>29.9</v>
      </c>
      <c r="F475" s="42" t="s">
        <v>19</v>
      </c>
      <c r="G475" s="40" t="s">
        <v>62</v>
      </c>
      <c r="H475" s="37">
        <f>$H$4+SUM($D$5:D475)-SUM($E$5:E475)</f>
        <v>2591.4600000000501</v>
      </c>
      <c r="I475" s="49"/>
      <c r="J475" s="50"/>
    </row>
    <row r="476" spans="2:10" ht="25.5" customHeight="1" x14ac:dyDescent="0.15">
      <c r="B476" s="38">
        <v>858</v>
      </c>
      <c r="C476" s="33">
        <v>43765</v>
      </c>
      <c r="D476" s="39"/>
      <c r="E476" s="39">
        <v>83.3</v>
      </c>
      <c r="F476" s="42" t="s">
        <v>19</v>
      </c>
      <c r="G476" s="40" t="s">
        <v>228</v>
      </c>
      <c r="H476" s="37">
        <f>$H$4+SUM($D$5:D476)-SUM($E$5:E476)</f>
        <v>2508.1600000000471</v>
      </c>
      <c r="I476" s="49"/>
      <c r="J476" s="50"/>
    </row>
    <row r="477" spans="2:10" ht="25.5" customHeight="1" x14ac:dyDescent="0.15">
      <c r="B477" s="38">
        <v>858</v>
      </c>
      <c r="C477" s="33">
        <v>43766</v>
      </c>
      <c r="D477" s="39"/>
      <c r="E477" s="39">
        <v>48</v>
      </c>
      <c r="F477" s="42" t="s">
        <v>19</v>
      </c>
      <c r="G477" s="40" t="s">
        <v>62</v>
      </c>
      <c r="H477" s="37">
        <f>$H$4+SUM($D$5:D477)-SUM($E$5:E477)</f>
        <v>2460.1600000000471</v>
      </c>
      <c r="I477" s="49"/>
      <c r="J477" s="50"/>
    </row>
    <row r="478" spans="2:10" ht="25.5" customHeight="1" x14ac:dyDescent="0.15">
      <c r="B478" s="38">
        <v>859</v>
      </c>
      <c r="C478" s="33">
        <v>43766</v>
      </c>
      <c r="D478" s="39">
        <v>2300</v>
      </c>
      <c r="E478" s="39"/>
      <c r="F478" s="42" t="s">
        <v>261</v>
      </c>
      <c r="G478" s="40" t="s">
        <v>52</v>
      </c>
      <c r="H478" s="37">
        <f>$H$4+SUM($D$5:D478)-SUM($E$5:E478)</f>
        <v>4760.1600000000471</v>
      </c>
      <c r="I478" s="49"/>
      <c r="J478" s="50"/>
    </row>
    <row r="479" spans="2:10" ht="25.5" customHeight="1" x14ac:dyDescent="0.15">
      <c r="B479" s="38">
        <v>858</v>
      </c>
      <c r="C479" s="33">
        <v>43767</v>
      </c>
      <c r="D479" s="39"/>
      <c r="E479" s="39">
        <v>104</v>
      </c>
      <c r="F479" s="42" t="s">
        <v>251</v>
      </c>
      <c r="G479" s="40" t="s">
        <v>11</v>
      </c>
      <c r="H479" s="37">
        <f>$H$4+SUM($D$5:D479)-SUM($E$5:E479)</f>
        <v>4656.1600000000471</v>
      </c>
      <c r="I479" s="49"/>
      <c r="J479" s="50"/>
    </row>
    <row r="480" spans="2:10" ht="25.5" customHeight="1" x14ac:dyDescent="0.15">
      <c r="B480" s="38">
        <v>858</v>
      </c>
      <c r="C480" s="33">
        <v>43767</v>
      </c>
      <c r="D480" s="39"/>
      <c r="E480" s="39">
        <v>16.5</v>
      </c>
      <c r="F480" s="42" t="s">
        <v>262</v>
      </c>
      <c r="G480" s="40" t="s">
        <v>52</v>
      </c>
      <c r="H480" s="37">
        <f>$H$4+SUM($D$5:D480)-SUM($E$5:E480)</f>
        <v>4639.6600000000471</v>
      </c>
      <c r="I480" s="49"/>
      <c r="J480" s="50"/>
    </row>
    <row r="481" spans="2:11" ht="25.5" customHeight="1" x14ac:dyDescent="0.15">
      <c r="B481" s="38">
        <v>858</v>
      </c>
      <c r="C481" s="33">
        <v>43767</v>
      </c>
      <c r="D481" s="39"/>
      <c r="E481" s="39">
        <v>85.3</v>
      </c>
      <c r="F481" s="42" t="s">
        <v>19</v>
      </c>
      <c r="G481" s="40" t="s">
        <v>228</v>
      </c>
      <c r="H481" s="37">
        <f>$H$4+SUM($D$5:D481)-SUM($E$5:E481)</f>
        <v>4554.3600000000442</v>
      </c>
      <c r="I481" s="49"/>
      <c r="J481" s="50"/>
    </row>
    <row r="482" spans="2:11" ht="25.5" customHeight="1" x14ac:dyDescent="0.15">
      <c r="B482" s="38">
        <v>858</v>
      </c>
      <c r="C482" s="33">
        <v>43768</v>
      </c>
      <c r="D482" s="39"/>
      <c r="E482" s="39">
        <v>90.6</v>
      </c>
      <c r="F482" s="42" t="s">
        <v>19</v>
      </c>
      <c r="G482" s="40" t="s">
        <v>95</v>
      </c>
      <c r="H482" s="37">
        <f>$H$4+SUM($D$5:D482)-SUM($E$5:E482)</f>
        <v>4463.7600000000384</v>
      </c>
      <c r="I482" s="49"/>
      <c r="J482" s="50"/>
    </row>
    <row r="483" spans="2:11" ht="25.5" customHeight="1" x14ac:dyDescent="0.15">
      <c r="B483" s="38">
        <v>858</v>
      </c>
      <c r="C483" s="33">
        <v>43769</v>
      </c>
      <c r="D483" s="39">
        <v>1700</v>
      </c>
      <c r="E483" s="39"/>
      <c r="F483" s="42" t="s">
        <v>263</v>
      </c>
      <c r="G483" s="40" t="s">
        <v>46</v>
      </c>
      <c r="H483" s="37">
        <f>$H$4+SUM($D$5:D483)-SUM($E$5:E483)</f>
        <v>6163.7600000000384</v>
      </c>
      <c r="I483" s="49"/>
      <c r="J483" s="50"/>
    </row>
    <row r="484" spans="2:11" ht="25.5" customHeight="1" x14ac:dyDescent="0.15">
      <c r="B484" s="38">
        <v>858</v>
      </c>
      <c r="C484" s="33">
        <v>43769</v>
      </c>
      <c r="D484" s="39"/>
      <c r="E484" s="39">
        <v>69.599999999999994</v>
      </c>
      <c r="F484" s="42" t="s">
        <v>19</v>
      </c>
      <c r="G484" s="40" t="s">
        <v>46</v>
      </c>
      <c r="H484" s="37">
        <f>$H$4+SUM($D$5:D484)-SUM($E$5:E484)</f>
        <v>6094.1600000000326</v>
      </c>
      <c r="I484" s="49"/>
      <c r="J484" s="50"/>
    </row>
    <row r="485" spans="2:11" ht="25.5" customHeight="1" x14ac:dyDescent="0.15">
      <c r="B485" s="38">
        <v>858</v>
      </c>
      <c r="C485" s="33">
        <v>43770</v>
      </c>
      <c r="D485" s="39"/>
      <c r="E485" s="39">
        <v>153.4</v>
      </c>
      <c r="F485" s="42" t="s">
        <v>264</v>
      </c>
      <c r="G485" s="40" t="s">
        <v>217</v>
      </c>
      <c r="H485" s="37">
        <f>$H$4+SUM($D$5:D485)-SUM($E$5:E485)</f>
        <v>5940.7600000000384</v>
      </c>
      <c r="I485" s="49"/>
      <c r="J485" s="50"/>
    </row>
    <row r="486" spans="2:11" ht="25.5" customHeight="1" x14ac:dyDescent="0.15">
      <c r="B486" s="38">
        <v>859</v>
      </c>
      <c r="C486" s="33">
        <v>43770</v>
      </c>
      <c r="D486" s="39">
        <v>4317</v>
      </c>
      <c r="E486" s="39"/>
      <c r="F486" s="42" t="s">
        <v>265</v>
      </c>
      <c r="G486" s="40" t="s">
        <v>52</v>
      </c>
      <c r="H486" s="37">
        <f>$H$4+SUM($D$5:D486)-SUM($E$5:E486)</f>
        <v>10257.760000000038</v>
      </c>
      <c r="I486" s="49"/>
      <c r="J486" s="50"/>
    </row>
    <row r="487" spans="2:11" ht="25.5" customHeight="1" x14ac:dyDescent="0.15">
      <c r="B487" s="38">
        <v>860</v>
      </c>
      <c r="C487" s="33">
        <v>43771</v>
      </c>
      <c r="D487" s="39"/>
      <c r="E487" s="39">
        <v>51.5</v>
      </c>
      <c r="F487" s="42" t="s">
        <v>19</v>
      </c>
      <c r="G487" s="40" t="s">
        <v>46</v>
      </c>
      <c r="H487" s="37">
        <f t="shared" ref="H487:H514" si="0">H486-E487</f>
        <v>10206.260000000038</v>
      </c>
      <c r="I487" s="49"/>
      <c r="J487" s="50"/>
    </row>
    <row r="488" spans="2:11" ht="25.5" customHeight="1" x14ac:dyDescent="0.15">
      <c r="B488" s="38">
        <v>861</v>
      </c>
      <c r="C488" s="33">
        <v>43772</v>
      </c>
      <c r="D488" s="39"/>
      <c r="E488" s="39">
        <v>50</v>
      </c>
      <c r="F488" s="42" t="s">
        <v>19</v>
      </c>
      <c r="G488" s="40" t="s">
        <v>187</v>
      </c>
      <c r="H488" s="37">
        <f t="shared" si="0"/>
        <v>10156.260000000038</v>
      </c>
      <c r="I488" s="49"/>
      <c r="J488" s="50"/>
    </row>
    <row r="489" spans="2:11" ht="25.5" customHeight="1" x14ac:dyDescent="0.15">
      <c r="B489" s="38">
        <v>862</v>
      </c>
      <c r="C489" s="33">
        <v>43773</v>
      </c>
      <c r="D489" s="39"/>
      <c r="E489" s="39">
        <v>9.9</v>
      </c>
      <c r="F489" s="42" t="s">
        <v>266</v>
      </c>
      <c r="G489" s="40" t="s">
        <v>52</v>
      </c>
      <c r="H489" s="37">
        <f t="shared" si="0"/>
        <v>10146.360000000039</v>
      </c>
      <c r="I489" s="49"/>
      <c r="J489" s="50"/>
    </row>
    <row r="490" spans="2:11" ht="25.5" customHeight="1" x14ac:dyDescent="0.15">
      <c r="B490" s="38">
        <v>863</v>
      </c>
      <c r="C490" s="33">
        <v>43773</v>
      </c>
      <c r="D490" s="39"/>
      <c r="E490" s="39">
        <v>143</v>
      </c>
      <c r="F490" s="42" t="s">
        <v>19</v>
      </c>
      <c r="G490" s="40" t="s">
        <v>217</v>
      </c>
      <c r="H490" s="37">
        <f t="shared" si="0"/>
        <v>10003.360000000039</v>
      </c>
      <c r="I490" s="49"/>
      <c r="J490" s="50"/>
    </row>
    <row r="491" spans="2:11" ht="25.5" customHeight="1" x14ac:dyDescent="0.15">
      <c r="B491" s="38">
        <v>864</v>
      </c>
      <c r="C491" s="33">
        <v>43774</v>
      </c>
      <c r="D491" s="39"/>
      <c r="E491" s="39">
        <v>65.099999999999994</v>
      </c>
      <c r="F491" s="52" t="s">
        <v>19</v>
      </c>
      <c r="G491" s="53" t="s">
        <v>128</v>
      </c>
      <c r="H491" s="37">
        <f t="shared" si="0"/>
        <v>9938.2600000000384</v>
      </c>
      <c r="I491" s="49"/>
      <c r="J491" s="50"/>
      <c r="K491" s="54"/>
    </row>
    <row r="492" spans="2:11" ht="25.5" customHeight="1" x14ac:dyDescent="0.15">
      <c r="B492" s="38">
        <v>865</v>
      </c>
      <c r="C492" s="33">
        <v>43774</v>
      </c>
      <c r="D492" s="39"/>
      <c r="E492" s="39">
        <v>165.2</v>
      </c>
      <c r="F492" s="52" t="s">
        <v>267</v>
      </c>
      <c r="G492" s="53" t="s">
        <v>11</v>
      </c>
      <c r="H492" s="37">
        <f t="shared" si="0"/>
        <v>9773.0600000000377</v>
      </c>
      <c r="I492" s="49"/>
      <c r="J492" s="50"/>
      <c r="K492" s="54"/>
    </row>
    <row r="493" spans="2:11" ht="25.5" customHeight="1" x14ac:dyDescent="0.15">
      <c r="B493" s="38">
        <v>866</v>
      </c>
      <c r="C493" s="33">
        <v>43775</v>
      </c>
      <c r="D493" s="39"/>
      <c r="E493" s="39">
        <v>68.5</v>
      </c>
      <c r="F493" s="52" t="s">
        <v>19</v>
      </c>
      <c r="G493" s="53" t="s">
        <v>95</v>
      </c>
      <c r="H493" s="37">
        <f t="shared" si="0"/>
        <v>9704.5600000000377</v>
      </c>
      <c r="I493" s="49"/>
      <c r="J493" s="50"/>
      <c r="K493" s="54"/>
    </row>
    <row r="494" spans="2:11" ht="25.5" customHeight="1" x14ac:dyDescent="0.15">
      <c r="B494" s="38">
        <v>867</v>
      </c>
      <c r="C494" s="33">
        <v>43775</v>
      </c>
      <c r="D494" s="39"/>
      <c r="E494" s="39">
        <v>135</v>
      </c>
      <c r="F494" s="42" t="s">
        <v>43</v>
      </c>
      <c r="G494" s="40" t="s">
        <v>52</v>
      </c>
      <c r="H494" s="37">
        <f t="shared" si="0"/>
        <v>9569.5600000000377</v>
      </c>
      <c r="I494" s="49"/>
      <c r="J494" s="50"/>
    </row>
    <row r="495" spans="2:11" ht="25.5" customHeight="1" x14ac:dyDescent="0.15">
      <c r="B495" s="38">
        <v>868</v>
      </c>
      <c r="C495" s="33">
        <v>43776</v>
      </c>
      <c r="D495" s="39"/>
      <c r="E495" s="39">
        <v>68.2</v>
      </c>
      <c r="F495" s="52" t="s">
        <v>19</v>
      </c>
      <c r="G495" s="53" t="s">
        <v>39</v>
      </c>
      <c r="H495" s="37">
        <f t="shared" si="0"/>
        <v>9501.360000000037</v>
      </c>
      <c r="I495" s="49"/>
      <c r="J495" s="50"/>
    </row>
    <row r="496" spans="2:11" ht="25.5" customHeight="1" x14ac:dyDescent="0.15">
      <c r="B496" s="38">
        <v>869</v>
      </c>
      <c r="C496" s="33">
        <v>43776</v>
      </c>
      <c r="D496" s="39"/>
      <c r="E496" s="39">
        <v>172.5</v>
      </c>
      <c r="F496" s="42" t="s">
        <v>268</v>
      </c>
      <c r="G496" s="40" t="s">
        <v>52</v>
      </c>
      <c r="H496" s="37">
        <f t="shared" si="0"/>
        <v>9328.860000000037</v>
      </c>
      <c r="I496" s="49"/>
      <c r="J496" s="50"/>
      <c r="K496" s="54"/>
    </row>
    <row r="497" spans="2:11" ht="25.5" customHeight="1" x14ac:dyDescent="0.15">
      <c r="B497" s="38">
        <v>870</v>
      </c>
      <c r="C497" s="33">
        <v>43777</v>
      </c>
      <c r="D497" s="39"/>
      <c r="E497" s="39">
        <v>84</v>
      </c>
      <c r="F497" s="52" t="s">
        <v>19</v>
      </c>
      <c r="G497" s="40" t="s">
        <v>46</v>
      </c>
      <c r="H497" s="37">
        <f t="shared" si="0"/>
        <v>9244.860000000037</v>
      </c>
      <c r="I497" s="49"/>
      <c r="J497" s="50"/>
      <c r="K497" s="54"/>
    </row>
    <row r="498" spans="2:11" ht="25.5" customHeight="1" x14ac:dyDescent="0.15">
      <c r="B498" s="38">
        <v>871</v>
      </c>
      <c r="C498" s="33">
        <v>43778</v>
      </c>
      <c r="D498" s="39"/>
      <c r="E498" s="39">
        <v>105</v>
      </c>
      <c r="F498" s="52" t="s">
        <v>19</v>
      </c>
      <c r="G498" s="53" t="s">
        <v>62</v>
      </c>
      <c r="H498" s="37">
        <f t="shared" si="0"/>
        <v>9139.860000000037</v>
      </c>
      <c r="I498" s="49"/>
      <c r="J498" s="50"/>
      <c r="K498" s="54"/>
    </row>
    <row r="499" spans="2:11" ht="25.5" customHeight="1" x14ac:dyDescent="0.15">
      <c r="B499" s="38">
        <v>872</v>
      </c>
      <c r="C499" s="33">
        <v>43779</v>
      </c>
      <c r="D499" s="39"/>
      <c r="E499" s="39">
        <v>40.9</v>
      </c>
      <c r="F499" s="52" t="s">
        <v>19</v>
      </c>
      <c r="G499" s="53" t="s">
        <v>228</v>
      </c>
      <c r="H499" s="37">
        <f t="shared" si="0"/>
        <v>9098.9600000000373</v>
      </c>
      <c r="I499" s="49"/>
      <c r="J499" s="50"/>
    </row>
    <row r="500" spans="2:11" ht="25.5" customHeight="1" x14ac:dyDescent="0.15">
      <c r="B500" s="38">
        <v>873</v>
      </c>
      <c r="C500" s="33">
        <v>43780</v>
      </c>
      <c r="D500" s="39"/>
      <c r="E500" s="39">
        <v>66.5</v>
      </c>
      <c r="F500" s="52" t="s">
        <v>19</v>
      </c>
      <c r="G500" s="53" t="s">
        <v>128</v>
      </c>
      <c r="H500" s="37">
        <f t="shared" si="0"/>
        <v>9032.4600000000373</v>
      </c>
      <c r="I500" s="49"/>
      <c r="J500" s="50"/>
      <c r="K500" s="54"/>
    </row>
    <row r="501" spans="2:11" ht="25.5" customHeight="1" x14ac:dyDescent="0.15">
      <c r="B501" s="38">
        <v>874</v>
      </c>
      <c r="C501" s="33">
        <v>43780</v>
      </c>
      <c r="D501" s="39"/>
      <c r="E501" s="39">
        <v>752</v>
      </c>
      <c r="F501" s="52" t="s">
        <v>269</v>
      </c>
      <c r="G501" s="53" t="s">
        <v>52</v>
      </c>
      <c r="H501" s="37">
        <f t="shared" si="0"/>
        <v>8280.4600000000373</v>
      </c>
      <c r="I501" s="49"/>
      <c r="J501" s="50"/>
      <c r="K501" s="54"/>
    </row>
    <row r="502" spans="2:11" ht="25.5" customHeight="1" x14ac:dyDescent="0.15">
      <c r="B502" s="38">
        <v>875</v>
      </c>
      <c r="C502" s="33">
        <v>43780</v>
      </c>
      <c r="D502" s="39"/>
      <c r="E502" s="39">
        <v>19.899999999999999</v>
      </c>
      <c r="F502" s="52" t="s">
        <v>184</v>
      </c>
      <c r="G502" s="53" t="s">
        <v>52</v>
      </c>
      <c r="H502" s="37">
        <f t="shared" si="0"/>
        <v>8260.5600000000377</v>
      </c>
      <c r="I502" s="49"/>
      <c r="J502" s="50"/>
      <c r="K502" s="54"/>
    </row>
    <row r="503" spans="2:11" ht="25.5" customHeight="1" x14ac:dyDescent="0.15">
      <c r="B503" s="38">
        <v>876</v>
      </c>
      <c r="C503" s="33">
        <v>43780</v>
      </c>
      <c r="D503" s="39"/>
      <c r="E503" s="39">
        <v>104</v>
      </c>
      <c r="F503" s="52" t="s">
        <v>251</v>
      </c>
      <c r="G503" s="53" t="s">
        <v>11</v>
      </c>
      <c r="H503" s="37">
        <f t="shared" si="0"/>
        <v>8156.5600000000377</v>
      </c>
      <c r="I503" s="49"/>
      <c r="J503" s="50"/>
    </row>
    <row r="504" spans="2:11" ht="25.5" customHeight="1" x14ac:dyDescent="0.15">
      <c r="B504" s="38">
        <v>877</v>
      </c>
      <c r="C504" s="33">
        <v>43781</v>
      </c>
      <c r="D504" s="39"/>
      <c r="E504" s="39">
        <v>120</v>
      </c>
      <c r="F504" s="52" t="s">
        <v>19</v>
      </c>
      <c r="G504" s="53" t="s">
        <v>228</v>
      </c>
      <c r="H504" s="37">
        <f t="shared" si="0"/>
        <v>8036.5600000000377</v>
      </c>
      <c r="I504" s="49"/>
      <c r="J504" s="50"/>
      <c r="K504" s="54"/>
    </row>
    <row r="505" spans="2:11" ht="25.5" customHeight="1" x14ac:dyDescent="0.15">
      <c r="B505" s="38">
        <v>878</v>
      </c>
      <c r="C505" s="33">
        <v>43782</v>
      </c>
      <c r="D505" s="39"/>
      <c r="E505" s="39">
        <v>77</v>
      </c>
      <c r="F505" s="52" t="s">
        <v>19</v>
      </c>
      <c r="G505" s="40" t="s">
        <v>95</v>
      </c>
      <c r="H505" s="37">
        <f t="shared" si="0"/>
        <v>7959.5600000000377</v>
      </c>
      <c r="I505" s="49"/>
      <c r="J505" s="50"/>
      <c r="K505" s="54"/>
    </row>
    <row r="506" spans="2:11" ht="25.5" customHeight="1" x14ac:dyDescent="0.15">
      <c r="B506" s="38">
        <v>879</v>
      </c>
      <c r="C506" s="33">
        <v>43783</v>
      </c>
      <c r="D506" s="39"/>
      <c r="E506" s="39">
        <v>205</v>
      </c>
      <c r="F506" s="52" t="s">
        <v>19</v>
      </c>
      <c r="G506" s="40" t="s">
        <v>46</v>
      </c>
      <c r="H506" s="37">
        <f t="shared" si="0"/>
        <v>7754.5600000000377</v>
      </c>
      <c r="I506" s="49"/>
      <c r="J506" s="50"/>
      <c r="K506" s="54"/>
    </row>
    <row r="507" spans="2:11" ht="25.5" customHeight="1" x14ac:dyDescent="0.15">
      <c r="B507" s="38">
        <v>880</v>
      </c>
      <c r="C507" s="33">
        <v>43783</v>
      </c>
      <c r="D507" s="39"/>
      <c r="E507" s="39">
        <v>59.8</v>
      </c>
      <c r="F507" s="52" t="s">
        <v>270</v>
      </c>
      <c r="G507" s="53" t="s">
        <v>52</v>
      </c>
      <c r="H507" s="37">
        <f t="shared" si="0"/>
        <v>7694.7600000000375</v>
      </c>
      <c r="I507" s="49"/>
      <c r="J507" s="50"/>
    </row>
    <row r="508" spans="2:11" ht="25.5" customHeight="1" x14ac:dyDescent="0.15">
      <c r="B508" s="38">
        <v>881</v>
      </c>
      <c r="C508" s="33">
        <v>43784</v>
      </c>
      <c r="D508" s="39"/>
      <c r="E508" s="39">
        <v>36.5</v>
      </c>
      <c r="F508" s="52" t="s">
        <v>19</v>
      </c>
      <c r="G508" s="53" t="s">
        <v>217</v>
      </c>
      <c r="H508" s="37">
        <f t="shared" si="0"/>
        <v>7658.2600000000375</v>
      </c>
      <c r="I508" s="49"/>
      <c r="J508" s="50"/>
    </row>
    <row r="509" spans="2:11" ht="25.5" customHeight="1" x14ac:dyDescent="0.15">
      <c r="B509" s="38">
        <v>882</v>
      </c>
      <c r="C509" s="33">
        <v>43785</v>
      </c>
      <c r="D509" s="39"/>
      <c r="E509" s="39">
        <v>80</v>
      </c>
      <c r="F509" s="52" t="s">
        <v>19</v>
      </c>
      <c r="G509" s="53" t="s">
        <v>62</v>
      </c>
      <c r="H509" s="37">
        <f t="shared" si="0"/>
        <v>7578.2600000000375</v>
      </c>
      <c r="I509" s="49"/>
      <c r="J509" s="50"/>
    </row>
    <row r="510" spans="2:11" ht="25.5" customHeight="1" x14ac:dyDescent="0.15">
      <c r="B510" s="38">
        <v>883</v>
      </c>
      <c r="C510" s="33">
        <v>43786</v>
      </c>
      <c r="D510" s="39"/>
      <c r="E510" s="39">
        <v>34.4</v>
      </c>
      <c r="F510" s="52" t="s">
        <v>19</v>
      </c>
      <c r="G510" s="53" t="s">
        <v>39</v>
      </c>
      <c r="H510" s="37">
        <f t="shared" si="0"/>
        <v>7543.8600000000379</v>
      </c>
      <c r="I510" s="49"/>
      <c r="J510" s="50"/>
    </row>
    <row r="511" spans="2:11" ht="25.5" customHeight="1" x14ac:dyDescent="0.15">
      <c r="B511" s="38">
        <v>884</v>
      </c>
      <c r="C511" s="33">
        <v>43787</v>
      </c>
      <c r="D511" s="39"/>
      <c r="E511" s="39">
        <v>79.8</v>
      </c>
      <c r="F511" s="52" t="s">
        <v>19</v>
      </c>
      <c r="G511" s="53" t="s">
        <v>217</v>
      </c>
      <c r="H511" s="37">
        <f t="shared" si="0"/>
        <v>7464.0600000000377</v>
      </c>
      <c r="I511" s="49"/>
      <c r="J511" s="50"/>
    </row>
    <row r="512" spans="2:11" ht="25.5" customHeight="1" x14ac:dyDescent="0.15">
      <c r="B512" s="38">
        <v>885</v>
      </c>
      <c r="C512" s="33">
        <v>43788</v>
      </c>
      <c r="D512" s="39"/>
      <c r="E512" s="39">
        <v>122</v>
      </c>
      <c r="F512" s="52" t="s">
        <v>19</v>
      </c>
      <c r="G512" s="53" t="s">
        <v>39</v>
      </c>
      <c r="H512" s="37">
        <f t="shared" si="0"/>
        <v>7342.0600000000377</v>
      </c>
      <c r="I512" s="49"/>
      <c r="J512" s="50"/>
    </row>
    <row r="513" spans="2:11" ht="25.5" customHeight="1" x14ac:dyDescent="0.15">
      <c r="B513" s="38">
        <v>886</v>
      </c>
      <c r="C513" s="33">
        <v>43789</v>
      </c>
      <c r="D513" s="39"/>
      <c r="E513" s="39">
        <v>100</v>
      </c>
      <c r="F513" s="52" t="s">
        <v>48</v>
      </c>
      <c r="G513" s="53" t="s">
        <v>52</v>
      </c>
      <c r="H513" s="37">
        <f t="shared" si="0"/>
        <v>7242.0600000000377</v>
      </c>
      <c r="I513" s="49"/>
      <c r="J513" s="50"/>
    </row>
    <row r="514" spans="2:11" ht="25.5" customHeight="1" x14ac:dyDescent="0.15">
      <c r="B514" s="38">
        <v>887</v>
      </c>
      <c r="C514" s="33">
        <v>43789</v>
      </c>
      <c r="D514" s="39"/>
      <c r="E514" s="39">
        <v>19.899999999999999</v>
      </c>
      <c r="F514" s="52" t="s">
        <v>184</v>
      </c>
      <c r="G514" s="53" t="s">
        <v>52</v>
      </c>
      <c r="H514" s="37">
        <f t="shared" si="0"/>
        <v>7222.1600000000381</v>
      </c>
      <c r="I514" s="49"/>
      <c r="J514" s="50"/>
      <c r="K514" s="54"/>
    </row>
    <row r="515" spans="2:11" ht="25.5" customHeight="1" x14ac:dyDescent="0.15">
      <c r="B515" s="38">
        <v>888</v>
      </c>
      <c r="C515" s="33">
        <v>43789</v>
      </c>
      <c r="D515" s="39">
        <v>2300</v>
      </c>
      <c r="E515" s="39"/>
      <c r="F515" s="52" t="s">
        <v>271</v>
      </c>
      <c r="G515" s="53" t="s">
        <v>52</v>
      </c>
      <c r="H515" s="37">
        <f>H514+D515</f>
        <v>9522.1600000000381</v>
      </c>
      <c r="I515" s="49"/>
      <c r="J515" s="50"/>
      <c r="K515" s="54"/>
    </row>
    <row r="516" spans="2:11" ht="25.5" customHeight="1" x14ac:dyDescent="0.15">
      <c r="B516" s="38">
        <v>889</v>
      </c>
      <c r="C516" s="33">
        <v>43789</v>
      </c>
      <c r="D516" s="39"/>
      <c r="E516" s="39">
        <v>122</v>
      </c>
      <c r="F516" s="52" t="s">
        <v>19</v>
      </c>
      <c r="G516" s="53" t="s">
        <v>211</v>
      </c>
      <c r="H516" s="37">
        <f t="shared" ref="H516:H561" si="1">H515-E516</f>
        <v>9400.1600000000381</v>
      </c>
      <c r="I516" s="49"/>
      <c r="J516" s="50"/>
      <c r="K516" s="54"/>
    </row>
    <row r="517" spans="2:11" ht="25.5" customHeight="1" x14ac:dyDescent="0.15">
      <c r="B517" s="38">
        <v>890</v>
      </c>
      <c r="C517" s="33">
        <v>43789</v>
      </c>
      <c r="D517" s="39"/>
      <c r="E517" s="39">
        <v>138</v>
      </c>
      <c r="F517" s="52" t="s">
        <v>272</v>
      </c>
      <c r="G517" s="53" t="s">
        <v>52</v>
      </c>
      <c r="H517" s="37">
        <f t="shared" si="1"/>
        <v>9262.1600000000381</v>
      </c>
      <c r="I517" s="49"/>
      <c r="J517" s="50"/>
      <c r="K517" s="54"/>
    </row>
    <row r="518" spans="2:11" ht="25.5" customHeight="1" x14ac:dyDescent="0.15">
      <c r="B518" s="38">
        <v>891</v>
      </c>
      <c r="C518" s="33">
        <v>43790</v>
      </c>
      <c r="D518" s="39"/>
      <c r="E518" s="39">
        <v>139.6</v>
      </c>
      <c r="F518" s="52" t="s">
        <v>19</v>
      </c>
      <c r="G518" s="53" t="s">
        <v>46</v>
      </c>
      <c r="H518" s="37">
        <f t="shared" si="1"/>
        <v>9122.5600000000377</v>
      </c>
      <c r="I518" s="49"/>
      <c r="J518" s="50"/>
      <c r="K518" s="54"/>
    </row>
    <row r="519" spans="2:11" ht="25.5" customHeight="1" x14ac:dyDescent="0.15">
      <c r="B519" s="38">
        <v>892</v>
      </c>
      <c r="C519" s="33">
        <v>43791</v>
      </c>
      <c r="D519" s="39"/>
      <c r="E519" s="39">
        <v>63.6</v>
      </c>
      <c r="F519" s="52" t="s">
        <v>19</v>
      </c>
      <c r="G519" s="53" t="s">
        <v>128</v>
      </c>
      <c r="H519" s="37">
        <f t="shared" si="1"/>
        <v>9058.9600000000373</v>
      </c>
      <c r="I519" s="49"/>
      <c r="J519" s="50"/>
      <c r="K519" s="54"/>
    </row>
    <row r="520" spans="2:11" ht="25.5" customHeight="1" x14ac:dyDescent="0.15">
      <c r="B520" s="38">
        <v>893</v>
      </c>
      <c r="C520" s="33">
        <v>43792</v>
      </c>
      <c r="D520" s="39"/>
      <c r="E520" s="39">
        <v>33.799999999999997</v>
      </c>
      <c r="F520" s="52" t="s">
        <v>19</v>
      </c>
      <c r="G520" s="53" t="s">
        <v>62</v>
      </c>
      <c r="H520" s="37">
        <f t="shared" si="1"/>
        <v>9025.1600000000381</v>
      </c>
      <c r="I520" s="49"/>
      <c r="J520" s="50"/>
      <c r="K520" s="54"/>
    </row>
    <row r="521" spans="2:11" ht="25.5" customHeight="1" x14ac:dyDescent="0.15">
      <c r="B521" s="38">
        <v>894</v>
      </c>
      <c r="C521" s="33">
        <v>43793</v>
      </c>
      <c r="D521" s="39"/>
      <c r="E521" s="39">
        <v>54.9</v>
      </c>
      <c r="F521" s="52" t="s">
        <v>19</v>
      </c>
      <c r="G521" s="53" t="s">
        <v>217</v>
      </c>
      <c r="H521" s="37">
        <f t="shared" si="1"/>
        <v>8970.2600000000384</v>
      </c>
      <c r="I521" s="49"/>
      <c r="J521" s="50"/>
      <c r="K521" s="54"/>
    </row>
    <row r="522" spans="2:11" ht="25.5" customHeight="1" x14ac:dyDescent="0.15">
      <c r="B522" s="38">
        <v>895</v>
      </c>
      <c r="C522" s="33">
        <v>43794</v>
      </c>
      <c r="D522" s="39"/>
      <c r="E522" s="39">
        <v>97.1</v>
      </c>
      <c r="F522" s="52" t="s">
        <v>273</v>
      </c>
      <c r="G522" s="53" t="s">
        <v>228</v>
      </c>
      <c r="H522" s="37">
        <f t="shared" si="1"/>
        <v>8873.1600000000381</v>
      </c>
      <c r="I522" s="49"/>
      <c r="J522" s="50"/>
      <c r="K522" s="54"/>
    </row>
    <row r="523" spans="2:11" ht="25.5" customHeight="1" x14ac:dyDescent="0.15">
      <c r="B523" s="38">
        <v>896</v>
      </c>
      <c r="C523" s="33">
        <v>43795</v>
      </c>
      <c r="D523" s="39"/>
      <c r="E523" s="39">
        <v>44.4</v>
      </c>
      <c r="F523" s="52" t="s">
        <v>19</v>
      </c>
      <c r="G523" s="53" t="s">
        <v>39</v>
      </c>
      <c r="H523" s="37">
        <f t="shared" si="1"/>
        <v>8828.7600000000384</v>
      </c>
      <c r="I523" s="49"/>
      <c r="J523" s="50"/>
      <c r="K523" s="54"/>
    </row>
    <row r="524" spans="2:11" ht="25.5" customHeight="1" x14ac:dyDescent="0.15">
      <c r="B524" s="38">
        <v>897</v>
      </c>
      <c r="C524" s="33">
        <v>43796</v>
      </c>
      <c r="D524" s="39"/>
      <c r="E524" s="39">
        <v>83.4</v>
      </c>
      <c r="F524" s="52" t="s">
        <v>19</v>
      </c>
      <c r="G524" s="53" t="s">
        <v>211</v>
      </c>
      <c r="H524" s="37">
        <f t="shared" si="1"/>
        <v>8745.3600000000388</v>
      </c>
      <c r="I524" s="49"/>
      <c r="J524" s="50"/>
      <c r="K524" s="54"/>
    </row>
    <row r="525" spans="2:11" ht="25.5" customHeight="1" x14ac:dyDescent="0.15">
      <c r="B525" s="38">
        <v>898</v>
      </c>
      <c r="C525" s="33">
        <v>43796</v>
      </c>
      <c r="D525" s="39"/>
      <c r="E525" s="39">
        <v>19.899999999999999</v>
      </c>
      <c r="F525" s="52" t="s">
        <v>184</v>
      </c>
      <c r="G525" s="53" t="s">
        <v>52</v>
      </c>
      <c r="H525" s="37">
        <f t="shared" si="1"/>
        <v>8725.4600000000391</v>
      </c>
      <c r="I525" s="49"/>
      <c r="J525" s="50"/>
      <c r="K525" s="54"/>
    </row>
    <row r="526" spans="2:11" ht="25.5" customHeight="1" x14ac:dyDescent="0.15">
      <c r="B526" s="38">
        <v>899</v>
      </c>
      <c r="C526" s="33">
        <v>43796</v>
      </c>
      <c r="D526" s="39"/>
      <c r="E526" s="39">
        <v>153.4</v>
      </c>
      <c r="F526" s="52" t="s">
        <v>274</v>
      </c>
      <c r="G526" s="53" t="s">
        <v>241</v>
      </c>
      <c r="H526" s="37">
        <f t="shared" si="1"/>
        <v>8572.0600000000395</v>
      </c>
      <c r="I526" s="49"/>
      <c r="J526" s="50"/>
      <c r="K526" s="54"/>
    </row>
    <row r="527" spans="2:11" ht="25.5" customHeight="1" x14ac:dyDescent="0.15">
      <c r="B527" s="38">
        <v>900</v>
      </c>
      <c r="C527" s="33">
        <v>43797</v>
      </c>
      <c r="D527" s="39"/>
      <c r="E527" s="39">
        <f>130+313.4</f>
        <v>443.4</v>
      </c>
      <c r="F527" s="52" t="s">
        <v>275</v>
      </c>
      <c r="G527" s="53" t="s">
        <v>46</v>
      </c>
      <c r="H527" s="37">
        <f t="shared" si="1"/>
        <v>8128.6600000000399</v>
      </c>
      <c r="I527" s="49"/>
      <c r="J527" s="50"/>
      <c r="K527" s="54"/>
    </row>
    <row r="528" spans="2:11" ht="25.5" customHeight="1" x14ac:dyDescent="0.15">
      <c r="B528" s="38">
        <v>901</v>
      </c>
      <c r="C528" s="33">
        <v>43797</v>
      </c>
      <c r="D528" s="39"/>
      <c r="E528" s="39">
        <v>450</v>
      </c>
      <c r="F528" s="52" t="s">
        <v>276</v>
      </c>
      <c r="G528" s="53" t="s">
        <v>52</v>
      </c>
      <c r="H528" s="37">
        <f t="shared" si="1"/>
        <v>7678.6600000000399</v>
      </c>
      <c r="I528" s="49"/>
      <c r="J528" s="50"/>
      <c r="K528" s="54"/>
    </row>
    <row r="529" spans="2:11" ht="25.5" customHeight="1" x14ac:dyDescent="0.15">
      <c r="B529" s="38">
        <v>902</v>
      </c>
      <c r="C529" s="33">
        <v>43798</v>
      </c>
      <c r="D529" s="39"/>
      <c r="E529" s="39">
        <v>56.9</v>
      </c>
      <c r="F529" s="52" t="s">
        <v>19</v>
      </c>
      <c r="G529" s="53" t="s">
        <v>128</v>
      </c>
      <c r="H529" s="37">
        <f t="shared" si="1"/>
        <v>7621.7600000000402</v>
      </c>
      <c r="I529" s="49"/>
      <c r="J529" s="50"/>
      <c r="K529" s="54"/>
    </row>
    <row r="530" spans="2:11" ht="25.5" customHeight="1" x14ac:dyDescent="0.15">
      <c r="B530" s="38">
        <v>903</v>
      </c>
      <c r="C530" s="33">
        <v>43798</v>
      </c>
      <c r="D530" s="39"/>
      <c r="E530" s="39">
        <v>104</v>
      </c>
      <c r="F530" s="52" t="s">
        <v>251</v>
      </c>
      <c r="G530" s="53" t="s">
        <v>11</v>
      </c>
      <c r="H530" s="37">
        <f t="shared" si="1"/>
        <v>7517.7600000000402</v>
      </c>
      <c r="I530" s="49"/>
      <c r="J530" s="50"/>
      <c r="K530" s="54"/>
    </row>
    <row r="531" spans="2:11" ht="25.5" customHeight="1" x14ac:dyDescent="0.15">
      <c r="B531" s="38">
        <v>904</v>
      </c>
      <c r="C531" s="33">
        <v>43799</v>
      </c>
      <c r="D531" s="39"/>
      <c r="E531" s="39">
        <v>45.8</v>
      </c>
      <c r="F531" s="52" t="s">
        <v>19</v>
      </c>
      <c r="G531" s="53" t="s">
        <v>62</v>
      </c>
      <c r="H531" s="37">
        <f t="shared" si="1"/>
        <v>7471.9600000000401</v>
      </c>
      <c r="I531" s="49"/>
      <c r="J531" s="50"/>
      <c r="K531" s="54"/>
    </row>
    <row r="532" spans="2:11" ht="25.5" customHeight="1" x14ac:dyDescent="0.15">
      <c r="B532" s="38">
        <v>905</v>
      </c>
      <c r="C532" s="33">
        <v>43800</v>
      </c>
      <c r="D532" s="39"/>
      <c r="E532" s="39">
        <v>70.2</v>
      </c>
      <c r="F532" s="52" t="s">
        <v>19</v>
      </c>
      <c r="G532" s="53" t="s">
        <v>217</v>
      </c>
      <c r="H532" s="37">
        <f t="shared" si="1"/>
        <v>7401.7600000000402</v>
      </c>
      <c r="I532" s="49"/>
      <c r="J532" s="50"/>
      <c r="K532" s="54"/>
    </row>
    <row r="533" spans="2:11" ht="25.5" customHeight="1" x14ac:dyDescent="0.15">
      <c r="B533" s="38">
        <v>906</v>
      </c>
      <c r="C533" s="33">
        <v>43800</v>
      </c>
      <c r="D533" s="39"/>
      <c r="E533" s="39">
        <v>59</v>
      </c>
      <c r="F533" s="52" t="s">
        <v>277</v>
      </c>
      <c r="G533" s="53" t="s">
        <v>52</v>
      </c>
      <c r="H533" s="37">
        <f t="shared" si="1"/>
        <v>7342.7600000000402</v>
      </c>
      <c r="I533" s="49"/>
      <c r="J533" s="50"/>
      <c r="K533" s="54"/>
    </row>
    <row r="534" spans="2:11" ht="25.5" customHeight="1" x14ac:dyDescent="0.15">
      <c r="B534" s="38">
        <v>907</v>
      </c>
      <c r="C534" s="33">
        <v>43801</v>
      </c>
      <c r="D534" s="39"/>
      <c r="E534" s="39">
        <v>65.8</v>
      </c>
      <c r="F534" s="52" t="s">
        <v>19</v>
      </c>
      <c r="G534" s="53" t="s">
        <v>228</v>
      </c>
      <c r="H534" s="37">
        <f t="shared" si="1"/>
        <v>7276.9600000000401</v>
      </c>
      <c r="I534" s="49"/>
      <c r="J534" s="50"/>
      <c r="K534" s="54"/>
    </row>
    <row r="535" spans="2:11" ht="25.5" customHeight="1" x14ac:dyDescent="0.15">
      <c r="B535" s="38">
        <v>908</v>
      </c>
      <c r="C535" s="33">
        <v>43802</v>
      </c>
      <c r="D535" s="39"/>
      <c r="E535" s="39">
        <v>158.5</v>
      </c>
      <c r="F535" s="52" t="s">
        <v>19</v>
      </c>
      <c r="G535" s="53" t="s">
        <v>39</v>
      </c>
      <c r="H535" s="37">
        <f t="shared" si="1"/>
        <v>7118.4600000000401</v>
      </c>
      <c r="I535" s="49"/>
      <c r="J535" s="50"/>
      <c r="K535" s="54"/>
    </row>
    <row r="536" spans="2:11" ht="25.5" customHeight="1" x14ac:dyDescent="0.15">
      <c r="B536" s="38">
        <v>909</v>
      </c>
      <c r="C536" s="33">
        <v>43803</v>
      </c>
      <c r="D536" s="39"/>
      <c r="E536" s="39">
        <v>113</v>
      </c>
      <c r="F536" s="52" t="s">
        <v>19</v>
      </c>
      <c r="G536" s="53" t="s">
        <v>211</v>
      </c>
      <c r="H536" s="37">
        <f t="shared" si="1"/>
        <v>7005.4600000000401</v>
      </c>
      <c r="I536" s="49"/>
      <c r="J536" s="50"/>
      <c r="K536" s="54"/>
    </row>
    <row r="537" spans="2:11" ht="25.5" customHeight="1" x14ac:dyDescent="0.15">
      <c r="B537" s="38">
        <v>910</v>
      </c>
      <c r="C537" s="33">
        <v>43803</v>
      </c>
      <c r="D537" s="39"/>
      <c r="E537" s="39">
        <v>19.899999999999999</v>
      </c>
      <c r="F537" s="52" t="s">
        <v>184</v>
      </c>
      <c r="G537" s="53" t="s">
        <v>52</v>
      </c>
      <c r="H537" s="37">
        <f t="shared" si="1"/>
        <v>6985.5600000000404</v>
      </c>
      <c r="I537" s="49"/>
      <c r="J537" s="50"/>
      <c r="K537" s="54"/>
    </row>
    <row r="538" spans="2:11" ht="25.5" customHeight="1" x14ac:dyDescent="0.15">
      <c r="B538" s="38">
        <v>911</v>
      </c>
      <c r="C538" s="33">
        <v>43804</v>
      </c>
      <c r="D538" s="39"/>
      <c r="E538" s="39">
        <v>147</v>
      </c>
      <c r="F538" s="52" t="s">
        <v>19</v>
      </c>
      <c r="G538" s="53" t="s">
        <v>46</v>
      </c>
      <c r="H538" s="37">
        <f t="shared" si="1"/>
        <v>6838.5600000000404</v>
      </c>
      <c r="I538" s="49"/>
      <c r="J538" s="50"/>
      <c r="K538" s="54"/>
    </row>
    <row r="539" spans="2:11" ht="25.5" customHeight="1" x14ac:dyDescent="0.15">
      <c r="B539" s="38">
        <v>912</v>
      </c>
      <c r="C539" s="33">
        <v>43805</v>
      </c>
      <c r="D539" s="39"/>
      <c r="E539" s="39">
        <v>67.3</v>
      </c>
      <c r="F539" s="52" t="s">
        <v>19</v>
      </c>
      <c r="G539" s="53" t="s">
        <v>62</v>
      </c>
      <c r="H539" s="37">
        <f t="shared" si="1"/>
        <v>6771.2600000000402</v>
      </c>
      <c r="I539" s="49"/>
      <c r="J539" s="50"/>
      <c r="K539" s="54" t="s">
        <v>278</v>
      </c>
    </row>
    <row r="540" spans="2:11" ht="25.5" customHeight="1" x14ac:dyDescent="0.15">
      <c r="B540" s="38">
        <v>913</v>
      </c>
      <c r="C540" s="33">
        <v>43805</v>
      </c>
      <c r="D540" s="39"/>
      <c r="E540" s="39">
        <v>100</v>
      </c>
      <c r="F540" s="52" t="s">
        <v>117</v>
      </c>
      <c r="G540" s="53" t="s">
        <v>52</v>
      </c>
      <c r="H540" s="37">
        <f t="shared" si="1"/>
        <v>6671.2600000000402</v>
      </c>
      <c r="I540" s="49"/>
      <c r="J540" s="50"/>
      <c r="K540" s="54"/>
    </row>
    <row r="541" spans="2:11" ht="25.5" customHeight="1" x14ac:dyDescent="0.15">
      <c r="B541" s="38">
        <v>914</v>
      </c>
      <c r="C541" s="33">
        <v>43806</v>
      </c>
      <c r="D541" s="39"/>
      <c r="E541" s="39">
        <v>64.7</v>
      </c>
      <c r="F541" s="52" t="s">
        <v>19</v>
      </c>
      <c r="G541" s="53" t="s">
        <v>128</v>
      </c>
      <c r="H541" s="37">
        <f t="shared" si="1"/>
        <v>6606.5600000000404</v>
      </c>
      <c r="I541" s="49"/>
      <c r="J541" s="50"/>
      <c r="K541" s="54"/>
    </row>
    <row r="542" spans="2:11" ht="25.5" customHeight="1" x14ac:dyDescent="0.15">
      <c r="B542" s="38">
        <v>915</v>
      </c>
      <c r="C542" s="33">
        <v>43806</v>
      </c>
      <c r="D542" s="39"/>
      <c r="E542" s="39">
        <f>93.1+82</f>
        <v>175.1</v>
      </c>
      <c r="F542" s="52" t="s">
        <v>279</v>
      </c>
      <c r="G542" s="53" t="s">
        <v>52</v>
      </c>
      <c r="H542" s="37">
        <f t="shared" si="1"/>
        <v>6431.4600000000401</v>
      </c>
      <c r="I542" s="49"/>
      <c r="J542" s="50"/>
      <c r="K542" s="54"/>
    </row>
    <row r="543" spans="2:11" ht="25.5" customHeight="1" x14ac:dyDescent="0.15">
      <c r="B543" s="38">
        <v>916</v>
      </c>
      <c r="C543" s="33">
        <v>43807</v>
      </c>
      <c r="D543" s="39"/>
      <c r="E543" s="39">
        <v>114</v>
      </c>
      <c r="F543" s="52" t="s">
        <v>280</v>
      </c>
      <c r="G543" s="53" t="s">
        <v>52</v>
      </c>
      <c r="H543" s="37">
        <f t="shared" si="1"/>
        <v>6317.4600000000401</v>
      </c>
      <c r="I543" s="49"/>
      <c r="J543" s="50"/>
      <c r="K543" s="54"/>
    </row>
    <row r="544" spans="2:11" ht="25.5" customHeight="1" x14ac:dyDescent="0.15">
      <c r="B544" s="38">
        <v>917</v>
      </c>
      <c r="C544" s="33">
        <v>43807</v>
      </c>
      <c r="D544" s="39"/>
      <c r="E544" s="39">
        <v>88</v>
      </c>
      <c r="F544" s="52" t="s">
        <v>19</v>
      </c>
      <c r="G544" s="53" t="s">
        <v>241</v>
      </c>
      <c r="H544" s="37">
        <f t="shared" si="1"/>
        <v>6229.4600000000401</v>
      </c>
      <c r="I544" s="49"/>
      <c r="J544" s="50"/>
      <c r="K544" s="54"/>
    </row>
    <row r="545" spans="2:12" ht="25.5" customHeight="1" x14ac:dyDescent="0.15">
      <c r="B545" s="38">
        <v>918</v>
      </c>
      <c r="C545" s="33">
        <v>43808</v>
      </c>
      <c r="D545" s="39"/>
      <c r="E545" s="39">
        <v>113.7</v>
      </c>
      <c r="F545" s="52" t="s">
        <v>19</v>
      </c>
      <c r="G545" s="53" t="s">
        <v>46</v>
      </c>
      <c r="H545" s="37">
        <f t="shared" si="1"/>
        <v>6115.7600000000402</v>
      </c>
      <c r="I545" s="49"/>
      <c r="J545" s="50"/>
      <c r="K545" s="54"/>
    </row>
    <row r="546" spans="2:12" ht="25.5" customHeight="1" x14ac:dyDescent="0.15">
      <c r="B546" s="38">
        <v>919</v>
      </c>
      <c r="C546" s="33">
        <v>43809</v>
      </c>
      <c r="D546" s="39"/>
      <c r="E546" s="39">
        <v>61.7</v>
      </c>
      <c r="F546" s="52" t="s">
        <v>19</v>
      </c>
      <c r="G546" s="53" t="s">
        <v>39</v>
      </c>
      <c r="H546" s="37">
        <f t="shared" si="1"/>
        <v>6054.0600000000404</v>
      </c>
      <c r="I546" s="49"/>
      <c r="J546" s="50"/>
      <c r="K546" s="54"/>
    </row>
    <row r="547" spans="2:12" ht="25.5" customHeight="1" x14ac:dyDescent="0.15">
      <c r="B547" s="38">
        <v>920</v>
      </c>
      <c r="C547" s="33">
        <v>43809</v>
      </c>
      <c r="D547" s="39"/>
      <c r="E547" s="39">
        <v>19.899999999999999</v>
      </c>
      <c r="F547" s="52" t="s">
        <v>215</v>
      </c>
      <c r="G547" s="53" t="s">
        <v>52</v>
      </c>
      <c r="H547" s="37">
        <f t="shared" si="1"/>
        <v>6034.1600000000408</v>
      </c>
      <c r="I547" s="49"/>
      <c r="J547" s="50"/>
      <c r="K547" s="54"/>
    </row>
    <row r="548" spans="2:12" ht="25.5" customHeight="1" x14ac:dyDescent="0.15">
      <c r="B548" s="38">
        <v>921</v>
      </c>
      <c r="C548" s="33">
        <v>43810</v>
      </c>
      <c r="D548" s="39"/>
      <c r="E548" s="39">
        <v>74.599999999999994</v>
      </c>
      <c r="F548" s="52" t="s">
        <v>19</v>
      </c>
      <c r="G548" s="53" t="s">
        <v>241</v>
      </c>
      <c r="H548" s="37">
        <f t="shared" si="1"/>
        <v>5959.5600000000404</v>
      </c>
      <c r="I548" s="49"/>
      <c r="J548" s="50"/>
      <c r="K548" s="54"/>
    </row>
    <row r="549" spans="2:12" ht="25.5" customHeight="1" x14ac:dyDescent="0.15">
      <c r="B549" s="38">
        <v>922</v>
      </c>
      <c r="C549" s="33">
        <v>43811</v>
      </c>
      <c r="D549" s="39"/>
      <c r="E549" s="39">
        <v>55.6</v>
      </c>
      <c r="F549" s="52" t="s">
        <v>19</v>
      </c>
      <c r="G549" s="53" t="s">
        <v>228</v>
      </c>
      <c r="H549" s="37">
        <f t="shared" si="1"/>
        <v>5903.9600000000401</v>
      </c>
      <c r="I549" s="49"/>
      <c r="J549" s="50"/>
      <c r="K549" s="54"/>
    </row>
    <row r="550" spans="2:12" ht="25.5" customHeight="1" x14ac:dyDescent="0.15">
      <c r="B550" s="38">
        <v>923</v>
      </c>
      <c r="C550" s="33">
        <v>43812</v>
      </c>
      <c r="D550" s="39"/>
      <c r="E550" s="39">
        <f>77+40</f>
        <v>117</v>
      </c>
      <c r="F550" s="52" t="s">
        <v>19</v>
      </c>
      <c r="G550" s="53" t="s">
        <v>46</v>
      </c>
      <c r="H550" s="37">
        <f t="shared" si="1"/>
        <v>5786.9600000000401</v>
      </c>
      <c r="I550" s="49"/>
      <c r="J550" s="50"/>
      <c r="K550" s="54"/>
    </row>
    <row r="551" spans="2:12" ht="25.5" customHeight="1" x14ac:dyDescent="0.15">
      <c r="B551" s="38">
        <v>924</v>
      </c>
      <c r="C551" s="33">
        <v>43813</v>
      </c>
      <c r="D551" s="39"/>
      <c r="E551" s="39">
        <v>112</v>
      </c>
      <c r="F551" s="52" t="s">
        <v>19</v>
      </c>
      <c r="G551" s="53" t="s">
        <v>62</v>
      </c>
      <c r="H551" s="37">
        <f t="shared" si="1"/>
        <v>5674.9600000000401</v>
      </c>
      <c r="I551" s="49"/>
      <c r="J551" s="50"/>
      <c r="K551" s="54"/>
    </row>
    <row r="552" spans="2:12" ht="25.5" customHeight="1" x14ac:dyDescent="0.15">
      <c r="B552" s="38">
        <v>925</v>
      </c>
      <c r="C552" s="33">
        <v>43814</v>
      </c>
      <c r="D552" s="39"/>
      <c r="E552" s="39">
        <v>60.7</v>
      </c>
      <c r="F552" s="52" t="s">
        <v>19</v>
      </c>
      <c r="G552" s="53" t="s">
        <v>128</v>
      </c>
      <c r="H552" s="37">
        <f t="shared" si="1"/>
        <v>5614.2600000000402</v>
      </c>
      <c r="I552" s="49"/>
      <c r="J552" s="50"/>
      <c r="K552" s="54"/>
    </row>
    <row r="553" spans="2:12" ht="25.5" customHeight="1" x14ac:dyDescent="0.15">
      <c r="B553" s="38">
        <v>926</v>
      </c>
      <c r="C553" s="33">
        <v>43815</v>
      </c>
      <c r="D553" s="39"/>
      <c r="E553" s="39">
        <v>92.6</v>
      </c>
      <c r="F553" s="52" t="s">
        <v>19</v>
      </c>
      <c r="G553" s="53" t="s">
        <v>128</v>
      </c>
      <c r="H553" s="37">
        <f t="shared" si="1"/>
        <v>5521.6600000000399</v>
      </c>
      <c r="I553" s="49"/>
      <c r="J553" s="50"/>
      <c r="K553" s="54"/>
      <c r="L553" s="27" t="s">
        <v>278</v>
      </c>
    </row>
    <row r="554" spans="2:12" ht="25.5" customHeight="1" x14ac:dyDescent="0.15">
      <c r="B554" s="38">
        <v>927</v>
      </c>
      <c r="C554" s="33">
        <v>43815</v>
      </c>
      <c r="D554" s="39"/>
      <c r="E554" s="39">
        <v>213.9</v>
      </c>
      <c r="F554" s="52" t="s">
        <v>281</v>
      </c>
      <c r="G554" s="53" t="s">
        <v>52</v>
      </c>
      <c r="H554" s="37">
        <f t="shared" si="1"/>
        <v>5307.7600000000402</v>
      </c>
      <c r="I554" s="49"/>
      <c r="J554" s="50"/>
      <c r="K554" s="54"/>
    </row>
    <row r="555" spans="2:12" ht="25.5" customHeight="1" x14ac:dyDescent="0.15">
      <c r="B555" s="38">
        <v>928</v>
      </c>
      <c r="C555" s="33">
        <v>43816</v>
      </c>
      <c r="D555" s="39"/>
      <c r="E555" s="39">
        <v>110.5</v>
      </c>
      <c r="F555" s="52" t="s">
        <v>19</v>
      </c>
      <c r="G555" s="53" t="s">
        <v>241</v>
      </c>
      <c r="H555" s="37">
        <f t="shared" si="1"/>
        <v>5197.2600000000402</v>
      </c>
      <c r="I555" s="49"/>
      <c r="J555" s="50"/>
      <c r="K555" s="54"/>
    </row>
    <row r="556" spans="2:12" ht="25.5" customHeight="1" x14ac:dyDescent="0.15">
      <c r="B556" s="38">
        <v>929</v>
      </c>
      <c r="C556" s="33">
        <v>43817</v>
      </c>
      <c r="D556" s="39"/>
      <c r="E556" s="39">
        <v>80.5</v>
      </c>
      <c r="F556" s="52" t="s">
        <v>19</v>
      </c>
      <c r="G556" s="53" t="s">
        <v>211</v>
      </c>
      <c r="H556" s="37">
        <f t="shared" si="1"/>
        <v>5116.7600000000402</v>
      </c>
      <c r="I556" s="49"/>
      <c r="J556" s="50"/>
      <c r="K556" s="54"/>
    </row>
    <row r="557" spans="2:12" ht="25.5" customHeight="1" x14ac:dyDescent="0.15">
      <c r="B557" s="38">
        <v>930</v>
      </c>
      <c r="C557" s="33">
        <v>43817</v>
      </c>
      <c r="D557" s="39"/>
      <c r="E557" s="39">
        <f>19.9+9.9</f>
        <v>29.799999999999997</v>
      </c>
      <c r="F557" s="52" t="s">
        <v>282</v>
      </c>
      <c r="G557" s="53" t="s">
        <v>52</v>
      </c>
      <c r="H557" s="37">
        <f t="shared" si="1"/>
        <v>5086.9600000000401</v>
      </c>
      <c r="I557" s="49"/>
      <c r="J557" s="50"/>
      <c r="K557" s="54"/>
    </row>
    <row r="558" spans="2:12" ht="25.5" customHeight="1" x14ac:dyDescent="0.15">
      <c r="B558" s="38">
        <v>931</v>
      </c>
      <c r="C558" s="33">
        <v>43818</v>
      </c>
      <c r="D558" s="39"/>
      <c r="E558" s="39">
        <f>37.4+62.8</f>
        <v>100.19999999999999</v>
      </c>
      <c r="F558" s="52" t="s">
        <v>19</v>
      </c>
      <c r="G558" s="53" t="s">
        <v>46</v>
      </c>
      <c r="H558" s="37">
        <f t="shared" si="1"/>
        <v>4986.7600000000402</v>
      </c>
      <c r="I558" s="49"/>
      <c r="J558" s="50"/>
      <c r="K558" s="54"/>
    </row>
    <row r="559" spans="2:12" ht="25.5" customHeight="1" x14ac:dyDescent="0.15">
      <c r="B559" s="38">
        <v>932</v>
      </c>
      <c r="C559" s="33">
        <v>43818</v>
      </c>
      <c r="D559" s="39"/>
      <c r="E559" s="39">
        <v>306</v>
      </c>
      <c r="F559" s="52" t="s">
        <v>144</v>
      </c>
      <c r="G559" s="53" t="s">
        <v>283</v>
      </c>
      <c r="H559" s="37">
        <f t="shared" si="1"/>
        <v>4680.7600000000402</v>
      </c>
      <c r="I559" s="49"/>
      <c r="J559" s="50"/>
      <c r="K559" s="54"/>
    </row>
    <row r="560" spans="2:12" ht="25.5" customHeight="1" x14ac:dyDescent="0.15">
      <c r="B560" s="38">
        <v>933</v>
      </c>
      <c r="C560" s="33">
        <v>43819</v>
      </c>
      <c r="D560" s="39"/>
      <c r="E560" s="39">
        <v>49.8</v>
      </c>
      <c r="F560" s="52" t="s">
        <v>19</v>
      </c>
      <c r="G560" s="53" t="s">
        <v>217</v>
      </c>
      <c r="H560" s="37">
        <f t="shared" si="1"/>
        <v>4630.9600000000401</v>
      </c>
      <c r="I560" s="49"/>
      <c r="J560" s="50"/>
      <c r="K560" s="54"/>
    </row>
    <row r="561" spans="2:11" ht="25.5" customHeight="1" x14ac:dyDescent="0.15">
      <c r="B561" s="38">
        <v>934</v>
      </c>
      <c r="C561" s="33">
        <v>43820</v>
      </c>
      <c r="D561" s="39"/>
      <c r="E561" s="39">
        <v>173</v>
      </c>
      <c r="F561" s="52" t="s">
        <v>19</v>
      </c>
      <c r="G561" s="53" t="s">
        <v>62</v>
      </c>
      <c r="H561" s="37">
        <f t="shared" si="1"/>
        <v>4457.9600000000401</v>
      </c>
      <c r="I561" s="49"/>
      <c r="J561" s="50"/>
      <c r="K561" s="54"/>
    </row>
    <row r="562" spans="2:11" ht="25.5" customHeight="1" x14ac:dyDescent="0.15">
      <c r="B562" s="38">
        <v>935</v>
      </c>
      <c r="C562" s="33">
        <v>43820</v>
      </c>
      <c r="D562" s="39">
        <v>2300</v>
      </c>
      <c r="E562" s="39"/>
      <c r="F562" s="52" t="s">
        <v>284</v>
      </c>
      <c r="G562" s="53" t="s">
        <v>52</v>
      </c>
      <c r="H562" s="37">
        <f>H561+D562</f>
        <v>6757.9600000000401</v>
      </c>
      <c r="I562" s="49"/>
      <c r="J562" s="50"/>
      <c r="K562" s="54"/>
    </row>
    <row r="563" spans="2:11" ht="25.5" customHeight="1" x14ac:dyDescent="0.15">
      <c r="B563" s="38">
        <v>936</v>
      </c>
      <c r="C563" s="33">
        <v>43820</v>
      </c>
      <c r="D563" s="39"/>
      <c r="E563" s="39">
        <v>145.69999999999999</v>
      </c>
      <c r="F563" s="52" t="s">
        <v>285</v>
      </c>
      <c r="G563" s="53" t="s">
        <v>52</v>
      </c>
      <c r="H563" s="37">
        <f t="shared" ref="H563:H591" si="2">H562-E563</f>
        <v>6612.2600000000402</v>
      </c>
      <c r="I563" s="49"/>
      <c r="J563" s="50"/>
      <c r="K563" s="54"/>
    </row>
    <row r="564" spans="2:11" ht="25.5" customHeight="1" x14ac:dyDescent="0.15">
      <c r="B564" s="38">
        <v>937</v>
      </c>
      <c r="C564" s="33">
        <v>43821</v>
      </c>
      <c r="D564" s="39"/>
      <c r="E564" s="39">
        <v>56</v>
      </c>
      <c r="F564" s="52" t="s">
        <v>19</v>
      </c>
      <c r="G564" s="53" t="s">
        <v>39</v>
      </c>
      <c r="H564" s="37">
        <f t="shared" si="2"/>
        <v>6556.2600000000402</v>
      </c>
      <c r="I564" s="49"/>
      <c r="J564" s="50"/>
      <c r="K564" s="54"/>
    </row>
    <row r="565" spans="2:11" ht="25.5" customHeight="1" x14ac:dyDescent="0.15">
      <c r="B565" s="38">
        <v>938</v>
      </c>
      <c r="C565" s="33">
        <v>43822</v>
      </c>
      <c r="D565" s="39"/>
      <c r="E565" s="39">
        <v>77</v>
      </c>
      <c r="F565" s="52" t="s">
        <v>19</v>
      </c>
      <c r="G565" s="53" t="s">
        <v>241</v>
      </c>
      <c r="H565" s="37">
        <f t="shared" si="2"/>
        <v>6479.2600000000402</v>
      </c>
      <c r="I565" s="49"/>
      <c r="J565" s="50"/>
      <c r="K565" s="54"/>
    </row>
    <row r="566" spans="2:11" ht="25.5" customHeight="1" x14ac:dyDescent="0.15">
      <c r="B566" s="38">
        <v>939</v>
      </c>
      <c r="C566" s="33">
        <v>43822</v>
      </c>
      <c r="D566" s="39"/>
      <c r="E566" s="55">
        <v>100</v>
      </c>
      <c r="F566" s="52" t="s">
        <v>48</v>
      </c>
      <c r="G566" s="53" t="s">
        <v>39</v>
      </c>
      <c r="H566" s="37">
        <f t="shared" si="2"/>
        <v>6379.2600000000402</v>
      </c>
      <c r="I566" s="49"/>
      <c r="J566" s="50"/>
      <c r="K566" s="54"/>
    </row>
    <row r="567" spans="2:11" ht="25.5" customHeight="1" x14ac:dyDescent="0.15">
      <c r="B567" s="38">
        <v>940</v>
      </c>
      <c r="C567" s="33">
        <v>43822</v>
      </c>
      <c r="D567" s="39"/>
      <c r="E567" s="39">
        <v>19.899999999999999</v>
      </c>
      <c r="F567" s="52" t="s">
        <v>184</v>
      </c>
      <c r="G567" s="53" t="s">
        <v>52</v>
      </c>
      <c r="H567" s="37">
        <f t="shared" si="2"/>
        <v>6359.3600000000406</v>
      </c>
      <c r="I567" s="49"/>
      <c r="J567" s="50"/>
      <c r="K567" s="54"/>
    </row>
    <row r="568" spans="2:11" ht="25.5" customHeight="1" x14ac:dyDescent="0.15">
      <c r="B568" s="38">
        <v>941</v>
      </c>
      <c r="C568" s="33">
        <v>43822</v>
      </c>
      <c r="D568" s="39"/>
      <c r="E568" s="39">
        <v>120.6</v>
      </c>
      <c r="F568" s="52" t="s">
        <v>251</v>
      </c>
      <c r="G568" s="53" t="s">
        <v>52</v>
      </c>
      <c r="H568" s="37">
        <f t="shared" si="2"/>
        <v>6238.7600000000402</v>
      </c>
      <c r="I568" s="49"/>
      <c r="J568" s="50"/>
      <c r="K568" s="54"/>
    </row>
    <row r="569" spans="2:11" ht="25.5" customHeight="1" x14ac:dyDescent="0.15">
      <c r="B569" s="38">
        <v>942</v>
      </c>
      <c r="C569" s="33">
        <v>43823</v>
      </c>
      <c r="D569" s="39"/>
      <c r="E569" s="39">
        <v>117.6</v>
      </c>
      <c r="F569" s="52" t="s">
        <v>19</v>
      </c>
      <c r="G569" s="53" t="s">
        <v>39</v>
      </c>
      <c r="H569" s="37">
        <f t="shared" si="2"/>
        <v>6121.1600000000399</v>
      </c>
      <c r="I569" s="49"/>
      <c r="J569" s="50"/>
      <c r="K569" s="54"/>
    </row>
    <row r="570" spans="2:11" ht="25.5" customHeight="1" x14ac:dyDescent="0.15">
      <c r="B570" s="38">
        <v>943</v>
      </c>
      <c r="C570" s="33">
        <v>43823</v>
      </c>
      <c r="D570" s="39"/>
      <c r="E570" s="39">
        <f>12*6+30+12*16</f>
        <v>294</v>
      </c>
      <c r="F570" s="52" t="s">
        <v>286</v>
      </c>
      <c r="G570" s="53" t="s">
        <v>52</v>
      </c>
      <c r="H570" s="37">
        <f t="shared" si="2"/>
        <v>5827.1600000000399</v>
      </c>
      <c r="I570" s="49"/>
      <c r="J570" s="50"/>
      <c r="K570" s="54"/>
    </row>
    <row r="571" spans="2:11" ht="25.5" customHeight="1" x14ac:dyDescent="0.15">
      <c r="B571" s="38">
        <v>944</v>
      </c>
      <c r="C571" s="33">
        <v>43824</v>
      </c>
      <c r="D571" s="39"/>
      <c r="E571" s="39">
        <v>79.400000000000006</v>
      </c>
      <c r="F571" s="52" t="s">
        <v>19</v>
      </c>
      <c r="G571" s="53" t="s">
        <v>46</v>
      </c>
      <c r="H571" s="37">
        <f t="shared" si="2"/>
        <v>5747.7600000000402</v>
      </c>
      <c r="I571" s="49"/>
      <c r="J571" s="50"/>
      <c r="K571" s="54"/>
    </row>
    <row r="572" spans="2:11" ht="25.5" customHeight="1" x14ac:dyDescent="0.15">
      <c r="B572" s="38">
        <v>945</v>
      </c>
      <c r="C572" s="33">
        <v>43825</v>
      </c>
      <c r="D572" s="39"/>
      <c r="E572" s="39">
        <v>117</v>
      </c>
      <c r="F572" s="52" t="s">
        <v>19</v>
      </c>
      <c r="G572" s="53" t="s">
        <v>287</v>
      </c>
      <c r="H572" s="37">
        <f t="shared" si="2"/>
        <v>5630.7600000000402</v>
      </c>
      <c r="I572" s="49"/>
      <c r="J572" s="50"/>
      <c r="K572" s="54"/>
    </row>
    <row r="573" spans="2:11" ht="25.5" customHeight="1" x14ac:dyDescent="0.15">
      <c r="B573" s="38">
        <v>946</v>
      </c>
      <c r="C573" s="33">
        <v>43826</v>
      </c>
      <c r="D573" s="39"/>
      <c r="E573" s="39">
        <v>84</v>
      </c>
      <c r="F573" s="52" t="s">
        <v>19</v>
      </c>
      <c r="G573" s="53" t="s">
        <v>217</v>
      </c>
      <c r="H573" s="37">
        <f t="shared" si="2"/>
        <v>5546.7600000000402</v>
      </c>
      <c r="I573" s="49"/>
      <c r="J573" s="50"/>
      <c r="K573" s="54"/>
    </row>
    <row r="574" spans="2:11" ht="25.5" customHeight="1" x14ac:dyDescent="0.15">
      <c r="B574" s="38">
        <v>947</v>
      </c>
      <c r="C574" s="33">
        <v>43827</v>
      </c>
      <c r="D574" s="39"/>
      <c r="E574" s="39">
        <v>67.5</v>
      </c>
      <c r="F574" s="52" t="s">
        <v>19</v>
      </c>
      <c r="G574" s="53" t="s">
        <v>62</v>
      </c>
      <c r="H574" s="37">
        <f t="shared" si="2"/>
        <v>5479.2600000000402</v>
      </c>
      <c r="I574" s="49"/>
      <c r="J574" s="50"/>
      <c r="K574" s="54"/>
    </row>
    <row r="575" spans="2:11" ht="25.5" customHeight="1" x14ac:dyDescent="0.15">
      <c r="B575" s="38">
        <v>948</v>
      </c>
      <c r="C575" s="33">
        <v>43828</v>
      </c>
      <c r="D575" s="39"/>
      <c r="E575" s="39">
        <v>55.1</v>
      </c>
      <c r="F575" s="52" t="s">
        <v>19</v>
      </c>
      <c r="G575" s="53" t="s">
        <v>128</v>
      </c>
      <c r="H575" s="37">
        <f t="shared" si="2"/>
        <v>5424.1600000000399</v>
      </c>
      <c r="I575" s="49"/>
      <c r="J575" s="50"/>
      <c r="K575" s="54"/>
    </row>
    <row r="576" spans="2:11" ht="25.5" customHeight="1" x14ac:dyDescent="0.15">
      <c r="B576" s="38">
        <v>949</v>
      </c>
      <c r="C576" s="33">
        <v>43829</v>
      </c>
      <c r="D576" s="39"/>
      <c r="E576" s="39">
        <v>88.5</v>
      </c>
      <c r="F576" s="52" t="s">
        <v>19</v>
      </c>
      <c r="G576" s="53" t="s">
        <v>241</v>
      </c>
      <c r="H576" s="37">
        <f t="shared" si="2"/>
        <v>5335.6600000000399</v>
      </c>
      <c r="I576" s="49"/>
      <c r="J576" s="50"/>
      <c r="K576" s="54"/>
    </row>
    <row r="577" spans="2:11" ht="25.5" customHeight="1" x14ac:dyDescent="0.15">
      <c r="B577" s="38">
        <v>950</v>
      </c>
      <c r="C577" s="33">
        <v>43829</v>
      </c>
      <c r="D577" s="39"/>
      <c r="E577" s="39">
        <v>104</v>
      </c>
      <c r="F577" s="52" t="s">
        <v>235</v>
      </c>
      <c r="G577" s="53" t="s">
        <v>11</v>
      </c>
      <c r="H577" s="37">
        <f t="shared" si="2"/>
        <v>5231.6600000000399</v>
      </c>
      <c r="I577" s="49"/>
      <c r="J577" s="50"/>
      <c r="K577" s="54"/>
    </row>
    <row r="578" spans="2:11" ht="25.5" customHeight="1" x14ac:dyDescent="0.15">
      <c r="B578" s="38">
        <v>951</v>
      </c>
      <c r="C578" s="33">
        <v>43829</v>
      </c>
      <c r="D578" s="39"/>
      <c r="E578" s="39">
        <v>9.9</v>
      </c>
      <c r="F578" s="52" t="s">
        <v>266</v>
      </c>
      <c r="G578" s="53" t="s">
        <v>52</v>
      </c>
      <c r="H578" s="37">
        <f t="shared" si="2"/>
        <v>5221.7600000000402</v>
      </c>
      <c r="I578" s="49"/>
      <c r="J578" s="50"/>
      <c r="K578" s="54"/>
    </row>
    <row r="579" spans="2:11" ht="25.5" customHeight="1" x14ac:dyDescent="0.15">
      <c r="B579" s="38">
        <v>952</v>
      </c>
      <c r="C579" s="33">
        <v>43830</v>
      </c>
      <c r="D579" s="39"/>
      <c r="E579" s="39">
        <v>113</v>
      </c>
      <c r="F579" s="52" t="s">
        <v>19</v>
      </c>
      <c r="G579" s="53" t="s">
        <v>128</v>
      </c>
      <c r="H579" s="37">
        <f t="shared" si="2"/>
        <v>5108.7600000000402</v>
      </c>
      <c r="I579" s="49"/>
      <c r="J579" s="50"/>
      <c r="K579" s="54"/>
    </row>
    <row r="580" spans="2:11" ht="25.5" customHeight="1" x14ac:dyDescent="0.15">
      <c r="B580" s="38">
        <v>953</v>
      </c>
      <c r="C580" s="33">
        <v>43830</v>
      </c>
      <c r="D580" s="39"/>
      <c r="E580" s="39">
        <v>40</v>
      </c>
      <c r="F580" s="52" t="s">
        <v>288</v>
      </c>
      <c r="G580" s="53" t="s">
        <v>52</v>
      </c>
      <c r="H580" s="37">
        <f t="shared" si="2"/>
        <v>5068.7600000000402</v>
      </c>
      <c r="I580" s="49"/>
      <c r="J580" s="50"/>
      <c r="K580" s="54"/>
    </row>
    <row r="581" spans="2:11" ht="25.5" customHeight="1" x14ac:dyDescent="0.15">
      <c r="B581" s="38">
        <v>954</v>
      </c>
      <c r="C581" s="33">
        <v>43831</v>
      </c>
      <c r="D581" s="39"/>
      <c r="E581" s="39">
        <v>84.9</v>
      </c>
      <c r="F581" s="52" t="s">
        <v>19</v>
      </c>
      <c r="G581" s="53" t="s">
        <v>46</v>
      </c>
      <c r="H581" s="37">
        <f t="shared" si="2"/>
        <v>4983.8600000000406</v>
      </c>
      <c r="I581" s="49"/>
      <c r="J581" s="50"/>
      <c r="K581" s="54"/>
    </row>
    <row r="582" spans="2:11" ht="25.5" customHeight="1" x14ac:dyDescent="0.15">
      <c r="B582" s="38">
        <v>955</v>
      </c>
      <c r="C582" s="33">
        <v>43831</v>
      </c>
      <c r="D582" s="39"/>
      <c r="E582" s="39">
        <v>43.2</v>
      </c>
      <c r="F582" s="52" t="s">
        <v>289</v>
      </c>
      <c r="G582" s="53" t="s">
        <v>52</v>
      </c>
      <c r="H582" s="37">
        <f t="shared" si="2"/>
        <v>4940.6600000000408</v>
      </c>
      <c r="I582" s="49"/>
      <c r="J582" s="50"/>
      <c r="K582" s="54"/>
    </row>
    <row r="583" spans="2:11" ht="25.5" customHeight="1" x14ac:dyDescent="0.15">
      <c r="B583" s="38">
        <v>956</v>
      </c>
      <c r="C583" s="33">
        <v>43832</v>
      </c>
      <c r="D583" s="39"/>
      <c r="E583" s="39">
        <v>141.6</v>
      </c>
      <c r="F583" s="52" t="s">
        <v>19</v>
      </c>
      <c r="G583" s="53" t="s">
        <v>211</v>
      </c>
      <c r="H583" s="37">
        <f t="shared" si="2"/>
        <v>4799.0600000000404</v>
      </c>
      <c r="I583" s="49"/>
      <c r="J583" s="50"/>
      <c r="K583" s="54"/>
    </row>
    <row r="584" spans="2:11" ht="25.5" customHeight="1" x14ac:dyDescent="0.15">
      <c r="B584" s="38">
        <v>957</v>
      </c>
      <c r="C584" s="33">
        <v>43833</v>
      </c>
      <c r="D584" s="39"/>
      <c r="E584" s="39">
        <v>105.9</v>
      </c>
      <c r="F584" s="52" t="s">
        <v>19</v>
      </c>
      <c r="G584" s="53" t="s">
        <v>241</v>
      </c>
      <c r="H584" s="37">
        <f t="shared" si="2"/>
        <v>4693.1600000000408</v>
      </c>
      <c r="I584" s="49"/>
      <c r="J584" s="50"/>
      <c r="K584" s="54"/>
    </row>
    <row r="585" spans="2:11" ht="25.5" customHeight="1" x14ac:dyDescent="0.15">
      <c r="B585" s="38">
        <v>958</v>
      </c>
      <c r="C585" s="33">
        <v>43834</v>
      </c>
      <c r="D585" s="39"/>
      <c r="E585" s="39">
        <v>48.4</v>
      </c>
      <c r="F585" s="52" t="s">
        <v>19</v>
      </c>
      <c r="G585" s="53" t="s">
        <v>62</v>
      </c>
      <c r="H585" s="37">
        <f t="shared" si="2"/>
        <v>4644.7600000000411</v>
      </c>
      <c r="I585" s="49"/>
      <c r="J585" s="50"/>
      <c r="K585" s="54"/>
    </row>
    <row r="586" spans="2:11" ht="25.5" customHeight="1" x14ac:dyDescent="0.15">
      <c r="B586" s="38">
        <v>959</v>
      </c>
      <c r="C586" s="33">
        <v>43835</v>
      </c>
      <c r="D586" s="39"/>
      <c r="E586" s="39">
        <v>72.8</v>
      </c>
      <c r="F586" s="52" t="s">
        <v>19</v>
      </c>
      <c r="G586" s="53" t="s">
        <v>217</v>
      </c>
      <c r="H586" s="37">
        <f t="shared" si="2"/>
        <v>4571.960000000041</v>
      </c>
      <c r="I586" s="49"/>
      <c r="J586" s="50"/>
      <c r="K586" s="54"/>
    </row>
    <row r="587" spans="2:11" ht="25.5" customHeight="1" x14ac:dyDescent="0.15">
      <c r="B587" s="38">
        <v>960</v>
      </c>
      <c r="C587" s="33">
        <v>43836</v>
      </c>
      <c r="D587" s="39"/>
      <c r="E587" s="39">
        <v>147.69999999999999</v>
      </c>
      <c r="F587" s="52" t="s">
        <v>19</v>
      </c>
      <c r="G587" s="53" t="s">
        <v>128</v>
      </c>
      <c r="H587" s="37">
        <f t="shared" si="2"/>
        <v>4424.2600000000411</v>
      </c>
      <c r="I587" s="49"/>
      <c r="J587" s="50"/>
      <c r="K587" s="54"/>
    </row>
    <row r="588" spans="2:11" ht="25.5" customHeight="1" x14ac:dyDescent="0.15">
      <c r="B588" s="38">
        <v>961</v>
      </c>
      <c r="C588" s="33">
        <v>43837</v>
      </c>
      <c r="D588" s="39"/>
      <c r="E588" s="39">
        <v>50.2</v>
      </c>
      <c r="F588" s="52" t="s">
        <v>19</v>
      </c>
      <c r="G588" s="53" t="s">
        <v>39</v>
      </c>
      <c r="H588" s="37">
        <f t="shared" si="2"/>
        <v>4374.0600000000413</v>
      </c>
      <c r="I588" s="49"/>
      <c r="J588" s="50"/>
      <c r="K588" s="54"/>
    </row>
    <row r="589" spans="2:11" ht="25.5" customHeight="1" x14ac:dyDescent="0.15">
      <c r="B589" s="38">
        <v>962</v>
      </c>
      <c r="C589" s="33">
        <v>43838</v>
      </c>
      <c r="D589" s="39"/>
      <c r="E589" s="39">
        <v>84</v>
      </c>
      <c r="F589" s="52" t="s">
        <v>19</v>
      </c>
      <c r="G589" s="53" t="s">
        <v>46</v>
      </c>
      <c r="H589" s="37">
        <f t="shared" si="2"/>
        <v>4290.0600000000413</v>
      </c>
      <c r="I589" s="49"/>
      <c r="J589" s="50"/>
      <c r="K589" s="54"/>
    </row>
    <row r="590" spans="2:11" ht="25.5" customHeight="1" x14ac:dyDescent="0.15">
      <c r="B590" s="38">
        <v>963</v>
      </c>
      <c r="C590" s="33">
        <v>43838</v>
      </c>
      <c r="D590" s="39"/>
      <c r="E590" s="39">
        <f>680+84</f>
        <v>764</v>
      </c>
      <c r="F590" s="52" t="s">
        <v>290</v>
      </c>
      <c r="G590" s="53" t="s">
        <v>283</v>
      </c>
      <c r="H590" s="37">
        <f t="shared" si="2"/>
        <v>3526.0600000000413</v>
      </c>
      <c r="I590" s="49"/>
      <c r="J590" s="50"/>
      <c r="K590" s="54"/>
    </row>
    <row r="591" spans="2:11" ht="25.5" customHeight="1" x14ac:dyDescent="0.15">
      <c r="B591" s="38">
        <v>964</v>
      </c>
      <c r="C591" s="33">
        <v>43838</v>
      </c>
      <c r="D591" s="39"/>
      <c r="E591" s="39">
        <v>100</v>
      </c>
      <c r="F591" s="52" t="s">
        <v>48</v>
      </c>
      <c r="G591" s="53" t="s">
        <v>52</v>
      </c>
      <c r="H591" s="37">
        <f t="shared" si="2"/>
        <v>3426.0600000000413</v>
      </c>
      <c r="I591" s="49"/>
      <c r="J591" s="50"/>
      <c r="K591" s="54"/>
    </row>
    <row r="592" spans="2:11" ht="25.5" customHeight="1" x14ac:dyDescent="0.15">
      <c r="B592" s="38">
        <v>965</v>
      </c>
      <c r="C592" s="33">
        <v>43838</v>
      </c>
      <c r="D592" s="39">
        <v>3382</v>
      </c>
      <c r="E592" s="39"/>
      <c r="F592" s="52" t="s">
        <v>291</v>
      </c>
      <c r="G592" s="53" t="s">
        <v>52</v>
      </c>
      <c r="H592" s="37">
        <f>H591+D592</f>
        <v>6808.0600000000413</v>
      </c>
      <c r="I592" s="49"/>
      <c r="J592" s="50"/>
      <c r="K592" s="54"/>
    </row>
    <row r="593" spans="2:11" ht="25.5" customHeight="1" x14ac:dyDescent="0.15">
      <c r="B593" s="38">
        <v>966</v>
      </c>
      <c r="C593" s="33">
        <v>43840</v>
      </c>
      <c r="D593" s="39"/>
      <c r="E593" s="39">
        <v>53.6</v>
      </c>
      <c r="F593" s="52" t="s">
        <v>19</v>
      </c>
      <c r="G593" s="53" t="s">
        <v>217</v>
      </c>
      <c r="H593" s="37">
        <f t="shared" ref="H593:H598" si="3">H592-E593</f>
        <v>6754.460000000041</v>
      </c>
      <c r="I593" s="49"/>
      <c r="J593" s="50"/>
      <c r="K593" s="54"/>
    </row>
    <row r="594" spans="2:11" ht="25.5" customHeight="1" x14ac:dyDescent="0.15">
      <c r="B594" s="38">
        <v>967</v>
      </c>
      <c r="C594" s="33">
        <v>43840</v>
      </c>
      <c r="D594" s="39"/>
      <c r="E594" s="39">
        <v>37.1</v>
      </c>
      <c r="F594" s="52" t="s">
        <v>292</v>
      </c>
      <c r="G594" s="53" t="s">
        <v>52</v>
      </c>
      <c r="H594" s="37">
        <f t="shared" si="3"/>
        <v>6717.3600000000406</v>
      </c>
      <c r="I594" s="49"/>
      <c r="J594" s="50"/>
      <c r="K594" s="54"/>
    </row>
    <row r="595" spans="2:11" ht="25.5" customHeight="1" x14ac:dyDescent="0.15">
      <c r="B595" s="38">
        <v>968</v>
      </c>
      <c r="C595" s="33">
        <v>43840</v>
      </c>
      <c r="D595" s="39"/>
      <c r="E595" s="39">
        <v>19.899999999999999</v>
      </c>
      <c r="F595" s="52" t="s">
        <v>215</v>
      </c>
      <c r="G595" s="53" t="s">
        <v>52</v>
      </c>
      <c r="H595" s="37">
        <f t="shared" si="3"/>
        <v>6697.460000000041</v>
      </c>
      <c r="I595" s="49"/>
      <c r="J595" s="50"/>
      <c r="K595" s="54"/>
    </row>
    <row r="596" spans="2:11" ht="25.5" customHeight="1" x14ac:dyDescent="0.15">
      <c r="B596" s="38">
        <v>969</v>
      </c>
      <c r="C596" s="33">
        <v>43841</v>
      </c>
      <c r="D596" s="39"/>
      <c r="E596" s="39">
        <v>35.5</v>
      </c>
      <c r="F596" s="52" t="s">
        <v>19</v>
      </c>
      <c r="G596" s="53" t="s">
        <v>217</v>
      </c>
      <c r="H596" s="37">
        <f t="shared" si="3"/>
        <v>6661.960000000041</v>
      </c>
      <c r="I596" s="49"/>
      <c r="J596" s="50"/>
      <c r="K596" s="54"/>
    </row>
    <row r="597" spans="2:11" ht="25.5" customHeight="1" x14ac:dyDescent="0.15">
      <c r="B597" s="38">
        <v>970</v>
      </c>
      <c r="C597" s="33">
        <v>43842</v>
      </c>
      <c r="D597" s="39"/>
      <c r="E597" s="39">
        <v>103.5</v>
      </c>
      <c r="F597" s="52" t="s">
        <v>19</v>
      </c>
      <c r="G597" s="53" t="s">
        <v>62</v>
      </c>
      <c r="H597" s="37">
        <f t="shared" si="3"/>
        <v>6558.460000000041</v>
      </c>
      <c r="I597" s="49"/>
      <c r="J597" s="50"/>
      <c r="K597" s="54"/>
    </row>
    <row r="598" spans="2:11" ht="25.5" customHeight="1" x14ac:dyDescent="0.15">
      <c r="B598" s="38">
        <v>971</v>
      </c>
      <c r="C598" s="33">
        <v>43843</v>
      </c>
      <c r="D598" s="39"/>
      <c r="E598" s="39">
        <v>80</v>
      </c>
      <c r="F598" s="52" t="s">
        <v>19</v>
      </c>
      <c r="G598" s="53" t="s">
        <v>217</v>
      </c>
      <c r="H598" s="37">
        <f t="shared" si="3"/>
        <v>6478.460000000041</v>
      </c>
      <c r="I598" s="49"/>
      <c r="J598" s="50"/>
      <c r="K598" s="54"/>
    </row>
    <row r="599" spans="2:11" ht="25.5" customHeight="1" x14ac:dyDescent="0.15">
      <c r="B599" s="38">
        <v>972</v>
      </c>
      <c r="C599" s="33">
        <v>43843</v>
      </c>
      <c r="D599" s="39">
        <v>10000</v>
      </c>
      <c r="E599" s="39"/>
      <c r="F599" s="52" t="s">
        <v>293</v>
      </c>
      <c r="G599" s="53" t="s">
        <v>52</v>
      </c>
      <c r="H599" s="37">
        <f>H598+D599</f>
        <v>16478.460000000043</v>
      </c>
      <c r="I599" s="49"/>
      <c r="J599" s="50"/>
      <c r="K599" s="54"/>
    </row>
    <row r="600" spans="2:11" ht="59.1" customHeight="1" x14ac:dyDescent="0.15">
      <c r="B600" s="38">
        <v>973</v>
      </c>
      <c r="C600" s="33">
        <v>43843</v>
      </c>
      <c r="D600" s="39"/>
      <c r="E600" s="39">
        <f>1900*5+1700+1100+900+500+1800+600</f>
        <v>16100</v>
      </c>
      <c r="F600" s="52" t="s">
        <v>294</v>
      </c>
      <c r="G600" s="53" t="s">
        <v>52</v>
      </c>
      <c r="H600" s="37">
        <f t="shared" ref="H600:H605" si="4">H599-E600</f>
        <v>378.46000000004278</v>
      </c>
      <c r="I600" s="49"/>
      <c r="J600" s="50"/>
      <c r="K600" s="54"/>
    </row>
    <row r="601" spans="2:11" ht="25.5" customHeight="1" x14ac:dyDescent="0.15">
      <c r="B601" s="38">
        <v>974</v>
      </c>
      <c r="C601" s="33">
        <v>43844</v>
      </c>
      <c r="D601" s="39"/>
      <c r="E601" s="39">
        <v>57.9</v>
      </c>
      <c r="F601" s="52" t="s">
        <v>19</v>
      </c>
      <c r="G601" s="53" t="s">
        <v>39</v>
      </c>
      <c r="H601" s="37">
        <f t="shared" si="4"/>
        <v>320.56000000004281</v>
      </c>
      <c r="I601" s="49"/>
      <c r="J601" s="50"/>
      <c r="K601" s="54"/>
    </row>
    <row r="602" spans="2:11" ht="25.5" customHeight="1" x14ac:dyDescent="0.15">
      <c r="B602" s="38">
        <v>975</v>
      </c>
      <c r="C602" s="33">
        <v>43844</v>
      </c>
      <c r="D602" s="39"/>
      <c r="E602" s="39">
        <v>25</v>
      </c>
      <c r="F602" s="52" t="s">
        <v>295</v>
      </c>
      <c r="G602" s="53" t="s">
        <v>52</v>
      </c>
      <c r="H602" s="37">
        <f t="shared" si="4"/>
        <v>295.56000000004281</v>
      </c>
      <c r="I602" s="49"/>
      <c r="J602" s="50"/>
      <c r="K602" s="54"/>
    </row>
    <row r="603" spans="2:11" ht="25.5" customHeight="1" x14ac:dyDescent="0.15">
      <c r="B603" s="38">
        <v>976</v>
      </c>
      <c r="C603" s="33">
        <v>43845</v>
      </c>
      <c r="D603" s="39"/>
      <c r="E603" s="39">
        <v>93.7</v>
      </c>
      <c r="F603" s="52" t="s">
        <v>19</v>
      </c>
      <c r="G603" s="53" t="s">
        <v>46</v>
      </c>
      <c r="H603" s="37">
        <f t="shared" si="4"/>
        <v>201.86000000004282</v>
      </c>
      <c r="I603" s="49"/>
      <c r="J603" s="50"/>
      <c r="K603" s="54"/>
    </row>
    <row r="604" spans="2:11" ht="25.5" customHeight="1" x14ac:dyDescent="0.15">
      <c r="B604" s="38">
        <v>977</v>
      </c>
      <c r="C604" s="33">
        <v>43846</v>
      </c>
      <c r="D604" s="39"/>
      <c r="E604" s="39">
        <v>84.5</v>
      </c>
      <c r="F604" s="52" t="s">
        <v>19</v>
      </c>
      <c r="G604" s="53" t="s">
        <v>211</v>
      </c>
      <c r="H604" s="37">
        <f t="shared" si="4"/>
        <v>117.36000000004282</v>
      </c>
      <c r="I604" s="49"/>
      <c r="J604" s="50"/>
      <c r="K604" s="54"/>
    </row>
    <row r="605" spans="2:11" ht="25.5" customHeight="1" x14ac:dyDescent="0.15">
      <c r="B605" s="38">
        <v>978</v>
      </c>
      <c r="C605" s="33">
        <v>43846</v>
      </c>
      <c r="D605" s="39"/>
      <c r="E605" s="39">
        <f>23.9+21.3</f>
        <v>45.2</v>
      </c>
      <c r="F605" s="52" t="s">
        <v>296</v>
      </c>
      <c r="G605" s="53" t="s">
        <v>52</v>
      </c>
      <c r="H605" s="37">
        <f t="shared" si="4"/>
        <v>72.160000000042814</v>
      </c>
      <c r="I605" s="49"/>
      <c r="J605" s="50"/>
      <c r="K605" s="54"/>
    </row>
    <row r="606" spans="2:11" ht="25.5" customHeight="1" x14ac:dyDescent="0.15">
      <c r="B606" s="38">
        <v>979</v>
      </c>
      <c r="C606" s="33">
        <v>43846</v>
      </c>
      <c r="D606" s="39">
        <v>2300</v>
      </c>
      <c r="E606" s="55"/>
      <c r="F606" s="52" t="s">
        <v>93</v>
      </c>
      <c r="G606" s="53" t="s">
        <v>52</v>
      </c>
      <c r="H606" s="37">
        <f>H605+D606</f>
        <v>2372.1600000000426</v>
      </c>
      <c r="I606" s="49"/>
      <c r="J606" s="50"/>
      <c r="K606" s="54"/>
    </row>
    <row r="607" spans="2:11" ht="25.5" customHeight="1" x14ac:dyDescent="0.15">
      <c r="B607" s="38">
        <v>980</v>
      </c>
      <c r="C607" s="33">
        <v>43847</v>
      </c>
      <c r="D607" s="39"/>
      <c r="E607" s="39">
        <v>65.3</v>
      </c>
      <c r="F607" s="52" t="s">
        <v>19</v>
      </c>
      <c r="G607" s="53" t="s">
        <v>128</v>
      </c>
      <c r="H607" s="37">
        <f>H606-E607</f>
        <v>2306.8600000000424</v>
      </c>
      <c r="I607" s="49"/>
      <c r="J607" s="50"/>
      <c r="K607" s="54"/>
    </row>
    <row r="608" spans="2:11" ht="25.5" customHeight="1" x14ac:dyDescent="0.15">
      <c r="B608" s="38">
        <v>981</v>
      </c>
      <c r="C608" s="33">
        <v>43921</v>
      </c>
      <c r="D608" s="39">
        <v>2300</v>
      </c>
      <c r="E608" s="39"/>
      <c r="F608" s="52" t="s">
        <v>119</v>
      </c>
      <c r="G608" s="53" t="s">
        <v>52</v>
      </c>
      <c r="H608" s="37">
        <f>H607+D608</f>
        <v>4606.8600000000424</v>
      </c>
      <c r="I608" s="49"/>
      <c r="J608" s="50"/>
      <c r="K608" s="54"/>
    </row>
    <row r="609" spans="2:11" ht="25.5" customHeight="1" x14ac:dyDescent="0.15">
      <c r="B609" s="38">
        <v>982</v>
      </c>
      <c r="C609" s="33">
        <v>43921</v>
      </c>
      <c r="D609" s="39"/>
      <c r="E609" s="39">
        <f>280+67+57</f>
        <v>404</v>
      </c>
      <c r="F609" s="52" t="s">
        <v>297</v>
      </c>
      <c r="G609" s="53" t="s">
        <v>52</v>
      </c>
      <c r="H609" s="37">
        <f t="shared" ref="H609:H640" si="5">H608-E609</f>
        <v>4202.8600000000424</v>
      </c>
      <c r="I609" s="49"/>
      <c r="J609" s="50"/>
      <c r="K609" s="54"/>
    </row>
    <row r="610" spans="2:11" ht="25.5" customHeight="1" x14ac:dyDescent="0.15">
      <c r="B610" s="38">
        <v>983</v>
      </c>
      <c r="C610" s="33">
        <v>43921</v>
      </c>
      <c r="D610" s="39"/>
      <c r="E610" s="39">
        <f>111.4+54</f>
        <v>165.4</v>
      </c>
      <c r="F610" s="52" t="s">
        <v>298</v>
      </c>
      <c r="G610" s="53" t="s">
        <v>52</v>
      </c>
      <c r="H610" s="37">
        <f t="shared" si="5"/>
        <v>4037.4600000000423</v>
      </c>
      <c r="I610" s="49"/>
      <c r="J610" s="50"/>
      <c r="K610" s="54"/>
    </row>
    <row r="611" spans="2:11" ht="25.5" customHeight="1" x14ac:dyDescent="0.15">
      <c r="B611" s="38">
        <v>984</v>
      </c>
      <c r="C611" s="33">
        <v>43922</v>
      </c>
      <c r="D611" s="39"/>
      <c r="E611" s="39">
        <v>183.9</v>
      </c>
      <c r="F611" s="52" t="s">
        <v>19</v>
      </c>
      <c r="G611" s="53" t="s">
        <v>52</v>
      </c>
      <c r="H611" s="37">
        <f t="shared" si="5"/>
        <v>3853.5600000000422</v>
      </c>
      <c r="I611" s="49"/>
      <c r="J611" s="50"/>
      <c r="K611" s="54"/>
    </row>
    <row r="612" spans="2:11" ht="25.5" customHeight="1" x14ac:dyDescent="0.15">
      <c r="B612" s="38">
        <v>985</v>
      </c>
      <c r="C612" s="33">
        <v>43923</v>
      </c>
      <c r="D612" s="39"/>
      <c r="E612" s="39">
        <v>99.8</v>
      </c>
      <c r="F612" s="52" t="s">
        <v>19</v>
      </c>
      <c r="G612" s="53" t="s">
        <v>52</v>
      </c>
      <c r="H612" s="37">
        <f t="shared" si="5"/>
        <v>3753.7600000000421</v>
      </c>
      <c r="I612" s="49"/>
      <c r="J612" s="50"/>
      <c r="K612" s="54"/>
    </row>
    <row r="613" spans="2:11" ht="25.5" customHeight="1" x14ac:dyDescent="0.15">
      <c r="B613" s="38">
        <v>986</v>
      </c>
      <c r="C613" s="33">
        <v>43927</v>
      </c>
      <c r="D613" s="39"/>
      <c r="E613" s="39">
        <v>307</v>
      </c>
      <c r="F613" s="52" t="s">
        <v>299</v>
      </c>
      <c r="G613" s="53" t="s">
        <v>52</v>
      </c>
      <c r="H613" s="37">
        <f t="shared" si="5"/>
        <v>3446.7600000000421</v>
      </c>
      <c r="I613" s="49"/>
      <c r="J613" s="50"/>
      <c r="K613" s="54"/>
    </row>
    <row r="614" spans="2:11" ht="25.5" customHeight="1" x14ac:dyDescent="0.15">
      <c r="B614" s="38">
        <v>987</v>
      </c>
      <c r="C614" s="33">
        <v>43928</v>
      </c>
      <c r="D614" s="39"/>
      <c r="E614" s="39">
        <v>180.7</v>
      </c>
      <c r="F614" s="52" t="s">
        <v>19</v>
      </c>
      <c r="G614" s="53" t="s">
        <v>52</v>
      </c>
      <c r="H614" s="37">
        <f t="shared" si="5"/>
        <v>3266.0600000000422</v>
      </c>
      <c r="I614" s="49"/>
      <c r="J614" s="50"/>
      <c r="K614" s="54"/>
    </row>
    <row r="615" spans="2:11" ht="25.5" customHeight="1" x14ac:dyDescent="0.15">
      <c r="B615" s="38">
        <v>988</v>
      </c>
      <c r="C615" s="33">
        <v>43928</v>
      </c>
      <c r="D615" s="39"/>
      <c r="E615" s="39">
        <v>123</v>
      </c>
      <c r="F615" s="52" t="s">
        <v>300</v>
      </c>
      <c r="G615" s="53" t="s">
        <v>52</v>
      </c>
      <c r="H615" s="37">
        <f t="shared" si="5"/>
        <v>3143.0600000000422</v>
      </c>
      <c r="I615" s="49"/>
      <c r="J615" s="50"/>
      <c r="K615" s="54"/>
    </row>
    <row r="616" spans="2:11" ht="25.5" customHeight="1" x14ac:dyDescent="0.15">
      <c r="B616" s="38">
        <v>989</v>
      </c>
      <c r="C616" s="33">
        <v>43929</v>
      </c>
      <c r="D616" s="39"/>
      <c r="E616" s="39">
        <v>139.19999999999999</v>
      </c>
      <c r="F616" s="52" t="s">
        <v>19</v>
      </c>
      <c r="G616" s="53" t="s">
        <v>52</v>
      </c>
      <c r="H616" s="37">
        <f t="shared" si="5"/>
        <v>3003.8600000000424</v>
      </c>
      <c r="I616" s="49"/>
      <c r="J616" s="50"/>
      <c r="K616" s="54"/>
    </row>
    <row r="617" spans="2:11" ht="25.5" customHeight="1" x14ac:dyDescent="0.15">
      <c r="B617" s="38">
        <v>990</v>
      </c>
      <c r="C617" s="33">
        <v>43930</v>
      </c>
      <c r="D617" s="39"/>
      <c r="E617" s="39">
        <v>195.4</v>
      </c>
      <c r="F617" s="52" t="s">
        <v>301</v>
      </c>
      <c r="G617" s="53" t="s">
        <v>52</v>
      </c>
      <c r="H617" s="37">
        <f t="shared" si="5"/>
        <v>2808.4600000000423</v>
      </c>
      <c r="I617" s="49"/>
      <c r="J617" s="50"/>
      <c r="K617" s="54"/>
    </row>
    <row r="618" spans="2:11" ht="25.5" customHeight="1" x14ac:dyDescent="0.15">
      <c r="B618" s="38">
        <v>991</v>
      </c>
      <c r="C618" s="33">
        <v>43930</v>
      </c>
      <c r="D618" s="39"/>
      <c r="E618" s="39">
        <v>60</v>
      </c>
      <c r="F618" s="52" t="s">
        <v>302</v>
      </c>
      <c r="G618" s="53" t="s">
        <v>46</v>
      </c>
      <c r="H618" s="37">
        <f t="shared" si="5"/>
        <v>2748.4600000000423</v>
      </c>
      <c r="I618" s="49"/>
      <c r="J618" s="50"/>
      <c r="K618" s="54"/>
    </row>
    <row r="619" spans="2:11" ht="25.5" customHeight="1" x14ac:dyDescent="0.15">
      <c r="B619" s="38">
        <v>992</v>
      </c>
      <c r="C619" s="33">
        <v>43931</v>
      </c>
      <c r="D619" s="39"/>
      <c r="E619" s="39">
        <v>154.5</v>
      </c>
      <c r="F619" s="52" t="s">
        <v>303</v>
      </c>
      <c r="G619" s="53" t="s">
        <v>11</v>
      </c>
      <c r="H619" s="37">
        <f t="shared" si="5"/>
        <v>2593.9600000000423</v>
      </c>
      <c r="I619" s="49"/>
      <c r="J619" s="50"/>
      <c r="K619" s="54"/>
    </row>
    <row r="620" spans="2:11" ht="25.5" customHeight="1" x14ac:dyDescent="0.15">
      <c r="B620" s="38">
        <v>993</v>
      </c>
      <c r="C620" s="33">
        <v>43932</v>
      </c>
      <c r="D620" s="39"/>
      <c r="E620" s="39">
        <v>13</v>
      </c>
      <c r="F620" s="52" t="s">
        <v>304</v>
      </c>
      <c r="G620" s="53" t="s">
        <v>39</v>
      </c>
      <c r="H620" s="37">
        <f t="shared" si="5"/>
        <v>2580.9600000000423</v>
      </c>
      <c r="I620" s="49"/>
      <c r="J620" s="50"/>
      <c r="K620" s="54"/>
    </row>
    <row r="621" spans="2:11" ht="25.5" customHeight="1" x14ac:dyDescent="0.15">
      <c r="B621" s="38">
        <v>994</v>
      </c>
      <c r="C621" s="33">
        <v>43933</v>
      </c>
      <c r="D621" s="39"/>
      <c r="E621" s="39">
        <v>143.6</v>
      </c>
      <c r="F621" s="52" t="s">
        <v>305</v>
      </c>
      <c r="G621" s="53" t="s">
        <v>39</v>
      </c>
      <c r="H621" s="37">
        <f t="shared" si="5"/>
        <v>2437.3600000000424</v>
      </c>
      <c r="I621" s="49"/>
      <c r="J621" s="50"/>
      <c r="K621" s="54"/>
    </row>
    <row r="622" spans="2:11" ht="25.5" customHeight="1" x14ac:dyDescent="0.15">
      <c r="B622" s="38">
        <v>995</v>
      </c>
      <c r="C622" s="33">
        <v>43933</v>
      </c>
      <c r="D622" s="39"/>
      <c r="E622" s="39">
        <v>100</v>
      </c>
      <c r="F622" s="52" t="s">
        <v>117</v>
      </c>
      <c r="G622" s="53" t="s">
        <v>11</v>
      </c>
      <c r="H622" s="37">
        <f t="shared" si="5"/>
        <v>2337.3600000000424</v>
      </c>
      <c r="I622" s="49"/>
      <c r="J622" s="50"/>
      <c r="K622" s="54"/>
    </row>
    <row r="623" spans="2:11" ht="25.5" customHeight="1" x14ac:dyDescent="0.15">
      <c r="B623" s="38">
        <v>996</v>
      </c>
      <c r="C623" s="33">
        <v>43934</v>
      </c>
      <c r="D623" s="39"/>
      <c r="E623" s="39">
        <v>24</v>
      </c>
      <c r="F623" s="52" t="s">
        <v>306</v>
      </c>
      <c r="G623" s="53" t="s">
        <v>46</v>
      </c>
      <c r="H623" s="37">
        <f t="shared" si="5"/>
        <v>2313.3600000000424</v>
      </c>
      <c r="I623" s="49"/>
      <c r="J623" s="50"/>
      <c r="K623" s="54"/>
    </row>
    <row r="624" spans="2:11" ht="25.5" customHeight="1" x14ac:dyDescent="0.15">
      <c r="B624" s="38">
        <v>997</v>
      </c>
      <c r="C624" s="33">
        <v>43934</v>
      </c>
      <c r="D624" s="39"/>
      <c r="E624" s="39">
        <v>89</v>
      </c>
      <c r="F624" s="52" t="s">
        <v>19</v>
      </c>
      <c r="G624" s="53" t="s">
        <v>46</v>
      </c>
      <c r="H624" s="37">
        <f t="shared" si="5"/>
        <v>2224.3600000000424</v>
      </c>
      <c r="I624" s="49"/>
      <c r="J624" s="50"/>
      <c r="K624" s="54"/>
    </row>
    <row r="625" spans="2:11" ht="25.5" customHeight="1" x14ac:dyDescent="0.15">
      <c r="B625" s="38">
        <v>998</v>
      </c>
      <c r="C625" s="33">
        <v>43934</v>
      </c>
      <c r="D625" s="39"/>
      <c r="E625" s="39">
        <v>45</v>
      </c>
      <c r="F625" s="52" t="s">
        <v>307</v>
      </c>
      <c r="G625" s="53" t="s">
        <v>52</v>
      </c>
      <c r="H625" s="37">
        <f t="shared" si="5"/>
        <v>2179.3600000000424</v>
      </c>
      <c r="I625" s="49"/>
      <c r="J625" s="50"/>
      <c r="K625" s="54"/>
    </row>
    <row r="626" spans="2:11" ht="25.5" customHeight="1" x14ac:dyDescent="0.15">
      <c r="B626" s="38">
        <v>999</v>
      </c>
      <c r="C626" s="33">
        <v>43934</v>
      </c>
      <c r="D626" s="39"/>
      <c r="E626" s="39">
        <v>29.9</v>
      </c>
      <c r="F626" s="52" t="s">
        <v>308</v>
      </c>
      <c r="G626" s="53" t="s">
        <v>52</v>
      </c>
      <c r="H626" s="37">
        <f t="shared" si="5"/>
        <v>2149.4600000000423</v>
      </c>
      <c r="I626" s="49"/>
      <c r="J626" s="50"/>
      <c r="K626" s="54"/>
    </row>
    <row r="627" spans="2:11" ht="25.5" customHeight="1" x14ac:dyDescent="0.15">
      <c r="B627" s="38">
        <v>1000</v>
      </c>
      <c r="C627" s="33">
        <v>43934</v>
      </c>
      <c r="D627" s="39"/>
      <c r="E627" s="39">
        <v>100</v>
      </c>
      <c r="F627" s="52" t="s">
        <v>309</v>
      </c>
      <c r="G627" s="53" t="s">
        <v>52</v>
      </c>
      <c r="H627" s="37">
        <f t="shared" si="5"/>
        <v>2049.4600000000423</v>
      </c>
      <c r="I627" s="49"/>
      <c r="J627" s="50"/>
      <c r="K627" s="54"/>
    </row>
    <row r="628" spans="2:11" ht="33" customHeight="1" x14ac:dyDescent="0.15">
      <c r="B628" s="38">
        <v>1001</v>
      </c>
      <c r="C628" s="33">
        <v>43935</v>
      </c>
      <c r="D628" s="39"/>
      <c r="E628" s="39">
        <f>183+26</f>
        <v>209</v>
      </c>
      <c r="F628" s="52" t="s">
        <v>310</v>
      </c>
      <c r="G628" s="53" t="s">
        <v>39</v>
      </c>
      <c r="H628" s="37">
        <f t="shared" si="5"/>
        <v>1840.4600000000423</v>
      </c>
      <c r="I628" s="49"/>
      <c r="J628" s="50"/>
      <c r="K628" s="54"/>
    </row>
    <row r="629" spans="2:11" ht="25.5" customHeight="1" x14ac:dyDescent="0.15">
      <c r="B629" s="38">
        <v>1002</v>
      </c>
      <c r="C629" s="33">
        <v>43935</v>
      </c>
      <c r="D629" s="39"/>
      <c r="E629" s="39">
        <v>54.9</v>
      </c>
      <c r="F629" s="52" t="s">
        <v>311</v>
      </c>
      <c r="G629" s="53" t="s">
        <v>52</v>
      </c>
      <c r="H629" s="37">
        <f t="shared" si="5"/>
        <v>1785.5600000000422</v>
      </c>
      <c r="I629" s="49"/>
      <c r="J629" s="50"/>
      <c r="K629" s="54"/>
    </row>
    <row r="630" spans="2:11" ht="25.5" customHeight="1" x14ac:dyDescent="0.15">
      <c r="B630" s="38">
        <v>1003</v>
      </c>
      <c r="C630" s="33">
        <v>43936</v>
      </c>
      <c r="D630" s="39"/>
      <c r="E630" s="39">
        <v>169</v>
      </c>
      <c r="F630" s="52" t="s">
        <v>312</v>
      </c>
      <c r="G630" s="53" t="s">
        <v>52</v>
      </c>
      <c r="H630" s="37">
        <f t="shared" si="5"/>
        <v>1616.5600000000422</v>
      </c>
      <c r="I630" s="49"/>
      <c r="J630" s="50"/>
      <c r="K630" s="54"/>
    </row>
    <row r="631" spans="2:11" ht="25.5" customHeight="1" x14ac:dyDescent="0.15">
      <c r="B631" s="38">
        <v>1004</v>
      </c>
      <c r="C631" s="33">
        <v>43936</v>
      </c>
      <c r="D631" s="39"/>
      <c r="E631" s="39">
        <v>1080</v>
      </c>
      <c r="F631" s="52" t="s">
        <v>145</v>
      </c>
      <c r="G631" s="53" t="s">
        <v>52</v>
      </c>
      <c r="H631" s="37">
        <f t="shared" si="5"/>
        <v>536.56000000004224</v>
      </c>
      <c r="I631" s="49"/>
      <c r="K631" s="54"/>
    </row>
    <row r="632" spans="2:11" ht="25.5" customHeight="1" x14ac:dyDescent="0.15">
      <c r="B632" s="38">
        <v>1005</v>
      </c>
      <c r="C632" s="33">
        <v>43936</v>
      </c>
      <c r="D632" s="39"/>
      <c r="E632" s="39">
        <f>19+38+11</f>
        <v>68</v>
      </c>
      <c r="F632" s="52" t="s">
        <v>313</v>
      </c>
      <c r="G632" s="53" t="s">
        <v>52</v>
      </c>
      <c r="H632" s="37">
        <f t="shared" si="5"/>
        <v>468.56000000004224</v>
      </c>
      <c r="I632" s="49"/>
      <c r="K632" s="54"/>
    </row>
    <row r="633" spans="2:11" ht="25.5" customHeight="1" x14ac:dyDescent="0.15">
      <c r="B633" s="38">
        <v>1006</v>
      </c>
      <c r="C633" s="33">
        <v>43937</v>
      </c>
      <c r="D633" s="39"/>
      <c r="E633" s="39">
        <v>83.1</v>
      </c>
      <c r="F633" s="52" t="s">
        <v>19</v>
      </c>
      <c r="G633" s="53" t="s">
        <v>217</v>
      </c>
      <c r="H633" s="37">
        <f t="shared" si="5"/>
        <v>385.46000000004221</v>
      </c>
      <c r="I633" s="49"/>
      <c r="K633" s="54"/>
    </row>
    <row r="634" spans="2:11" ht="25.5" customHeight="1" x14ac:dyDescent="0.15">
      <c r="B634" s="38">
        <v>1007</v>
      </c>
      <c r="C634" s="33">
        <v>43938</v>
      </c>
      <c r="D634" s="39"/>
      <c r="E634" s="39">
        <f>118</f>
        <v>118</v>
      </c>
      <c r="F634" s="52" t="s">
        <v>19</v>
      </c>
      <c r="G634" s="53" t="s">
        <v>128</v>
      </c>
      <c r="H634" s="37">
        <f t="shared" si="5"/>
        <v>267.46000000004221</v>
      </c>
      <c r="I634" s="49"/>
      <c r="K634" s="54"/>
    </row>
    <row r="635" spans="2:11" ht="42" customHeight="1" x14ac:dyDescent="0.15">
      <c r="B635" s="38">
        <v>1008</v>
      </c>
      <c r="C635" s="33">
        <v>43939</v>
      </c>
      <c r="D635" s="39"/>
      <c r="E635" s="39">
        <v>138</v>
      </c>
      <c r="F635" s="52" t="s">
        <v>314</v>
      </c>
      <c r="G635" s="53" t="s">
        <v>187</v>
      </c>
      <c r="H635" s="37">
        <f t="shared" si="5"/>
        <v>129.46000000004221</v>
      </c>
      <c r="I635" s="49"/>
      <c r="K635" s="54"/>
    </row>
    <row r="636" spans="2:11" ht="25.5" customHeight="1" x14ac:dyDescent="0.15">
      <c r="B636" s="38">
        <v>1009</v>
      </c>
      <c r="C636" s="33">
        <v>43940</v>
      </c>
      <c r="D636" s="39"/>
      <c r="E636" s="39">
        <v>93.5</v>
      </c>
      <c r="F636" s="52" t="s">
        <v>19</v>
      </c>
      <c r="G636" s="53" t="s">
        <v>187</v>
      </c>
      <c r="H636" s="37">
        <f t="shared" si="5"/>
        <v>35.960000000042214</v>
      </c>
      <c r="I636" s="49"/>
      <c r="K636" s="54"/>
    </row>
    <row r="637" spans="2:11" ht="25.5" customHeight="1" x14ac:dyDescent="0.15">
      <c r="B637" s="38">
        <v>1010</v>
      </c>
      <c r="C637" s="33">
        <v>43941</v>
      </c>
      <c r="D637" s="39"/>
      <c r="E637" s="39">
        <v>46</v>
      </c>
      <c r="F637" s="52" t="s">
        <v>315</v>
      </c>
      <c r="G637" s="53" t="s">
        <v>52</v>
      </c>
      <c r="H637" s="37">
        <f t="shared" si="5"/>
        <v>-10.039999999957786</v>
      </c>
      <c r="I637" s="56" t="s">
        <v>316</v>
      </c>
      <c r="K637" s="54"/>
    </row>
    <row r="638" spans="2:11" ht="25.5" customHeight="1" x14ac:dyDescent="0.15">
      <c r="B638" s="38">
        <v>1011</v>
      </c>
      <c r="C638" s="33">
        <v>43941</v>
      </c>
      <c r="D638" s="39"/>
      <c r="E638" s="39">
        <v>88</v>
      </c>
      <c r="F638" s="52" t="s">
        <v>19</v>
      </c>
      <c r="G638" s="53" t="s">
        <v>95</v>
      </c>
      <c r="H638" s="37">
        <f t="shared" si="5"/>
        <v>-98.039999999957786</v>
      </c>
      <c r="I638" s="56" t="s">
        <v>316</v>
      </c>
      <c r="K638" s="54"/>
    </row>
    <row r="639" spans="2:11" ht="25.5" customHeight="1" x14ac:dyDescent="0.15">
      <c r="B639" s="38">
        <v>1012</v>
      </c>
      <c r="C639" s="33">
        <v>43942</v>
      </c>
      <c r="D639" s="39"/>
      <c r="E639" s="39">
        <v>100.6</v>
      </c>
      <c r="F639" s="52" t="s">
        <v>19</v>
      </c>
      <c r="G639" s="53" t="s">
        <v>241</v>
      </c>
      <c r="H639" s="37">
        <f t="shared" si="5"/>
        <v>-198.63999999995778</v>
      </c>
      <c r="I639" s="56" t="s">
        <v>316</v>
      </c>
      <c r="K639" s="54"/>
    </row>
    <row r="640" spans="2:11" ht="25.5" customHeight="1" x14ac:dyDescent="0.15">
      <c r="B640" s="38">
        <v>1013</v>
      </c>
      <c r="C640" s="33">
        <v>43942</v>
      </c>
      <c r="D640" s="39"/>
      <c r="E640" s="39">
        <v>11</v>
      </c>
      <c r="F640" s="52" t="s">
        <v>317</v>
      </c>
      <c r="G640" s="53" t="s">
        <v>52</v>
      </c>
      <c r="H640" s="37">
        <f t="shared" si="5"/>
        <v>-209.63999999995778</v>
      </c>
      <c r="I640" s="56" t="s">
        <v>316</v>
      </c>
      <c r="K640" s="54"/>
    </row>
    <row r="641" spans="2:11" ht="25.5" customHeight="1" x14ac:dyDescent="0.15">
      <c r="B641" s="38">
        <v>1014</v>
      </c>
      <c r="C641" s="33">
        <v>43942</v>
      </c>
      <c r="D641" s="39">
        <v>3000</v>
      </c>
      <c r="E641" s="39"/>
      <c r="F641" s="52" t="s">
        <v>318</v>
      </c>
      <c r="G641" s="53" t="s">
        <v>52</v>
      </c>
      <c r="H641" s="37">
        <f>H640+D641</f>
        <v>2790.3600000000424</v>
      </c>
      <c r="I641" s="49"/>
      <c r="K641" s="54"/>
    </row>
    <row r="642" spans="2:11" ht="25.5" customHeight="1" x14ac:dyDescent="0.15">
      <c r="B642" s="38">
        <v>1015</v>
      </c>
      <c r="C642" s="33">
        <v>43943</v>
      </c>
      <c r="D642" s="39"/>
      <c r="E642" s="39">
        <f>197.3+28.9+4</f>
        <v>230.20000000000002</v>
      </c>
      <c r="F642" s="52" t="s">
        <v>319</v>
      </c>
      <c r="G642" s="53" t="s">
        <v>52</v>
      </c>
      <c r="H642" s="37">
        <f t="shared" ref="H642:H665" si="6">H641-E642</f>
        <v>2560.1600000000426</v>
      </c>
      <c r="I642" s="49"/>
      <c r="K642" s="54"/>
    </row>
    <row r="643" spans="2:11" ht="25.5" customHeight="1" x14ac:dyDescent="0.15">
      <c r="B643" s="38">
        <v>1016</v>
      </c>
      <c r="C643" s="33">
        <v>43944</v>
      </c>
      <c r="D643" s="39"/>
      <c r="E643" s="39">
        <v>151.9</v>
      </c>
      <c r="F643" s="52" t="s">
        <v>19</v>
      </c>
      <c r="G643" s="53" t="s">
        <v>241</v>
      </c>
      <c r="H643" s="37">
        <f t="shared" si="6"/>
        <v>2408.2600000000425</v>
      </c>
      <c r="I643" s="49"/>
      <c r="K643" s="54"/>
    </row>
    <row r="644" spans="2:11" ht="25.5" customHeight="1" x14ac:dyDescent="0.15">
      <c r="B644" s="38">
        <v>1017</v>
      </c>
      <c r="C644" s="33">
        <v>43944</v>
      </c>
      <c r="D644" s="39"/>
      <c r="E644" s="39">
        <v>8.5</v>
      </c>
      <c r="F644" s="52" t="s">
        <v>320</v>
      </c>
      <c r="G644" s="53" t="s">
        <v>52</v>
      </c>
      <c r="H644" s="37">
        <f t="shared" si="6"/>
        <v>2399.7600000000425</v>
      </c>
      <c r="I644" s="49"/>
      <c r="K644" s="54"/>
    </row>
    <row r="645" spans="2:11" ht="25.5" customHeight="1" x14ac:dyDescent="0.15">
      <c r="B645" s="38">
        <v>1018</v>
      </c>
      <c r="C645" s="33">
        <v>43945</v>
      </c>
      <c r="D645" s="39"/>
      <c r="E645" s="39">
        <f>123.9-15</f>
        <v>108.9</v>
      </c>
      <c r="F645" s="52" t="s">
        <v>19</v>
      </c>
      <c r="G645" s="53" t="s">
        <v>128</v>
      </c>
      <c r="H645" s="37">
        <f t="shared" si="6"/>
        <v>2290.8600000000424</v>
      </c>
      <c r="I645" s="49"/>
      <c r="K645" s="54"/>
    </row>
    <row r="646" spans="2:11" ht="25.5" customHeight="1" x14ac:dyDescent="0.15">
      <c r="B646" s="38">
        <v>1019</v>
      </c>
      <c r="C646" s="33">
        <v>43946</v>
      </c>
      <c r="D646" s="39"/>
      <c r="E646" s="39">
        <v>135.30000000000001</v>
      </c>
      <c r="F646" s="52" t="s">
        <v>19</v>
      </c>
      <c r="G646" s="53" t="s">
        <v>46</v>
      </c>
      <c r="H646" s="37">
        <f t="shared" si="6"/>
        <v>2155.5600000000422</v>
      </c>
      <c r="I646" s="49"/>
      <c r="K646" s="54"/>
    </row>
    <row r="647" spans="2:11" ht="25.5" customHeight="1" x14ac:dyDescent="0.15">
      <c r="B647" s="38">
        <v>1020</v>
      </c>
      <c r="C647" s="33">
        <v>43947</v>
      </c>
      <c r="D647" s="39"/>
      <c r="E647" s="39">
        <v>98.8</v>
      </c>
      <c r="F647" s="52" t="s">
        <v>19</v>
      </c>
      <c r="G647" s="53" t="s">
        <v>95</v>
      </c>
      <c r="H647" s="37">
        <f t="shared" si="6"/>
        <v>2056.7600000000421</v>
      </c>
      <c r="I647" s="49"/>
      <c r="K647" s="54"/>
    </row>
    <row r="648" spans="2:11" ht="25.5" customHeight="1" x14ac:dyDescent="0.15">
      <c r="B648" s="38">
        <v>1021</v>
      </c>
      <c r="C648" s="33">
        <v>43948</v>
      </c>
      <c r="D648" s="39"/>
      <c r="E648" s="39">
        <v>98.3</v>
      </c>
      <c r="F648" s="52" t="s">
        <v>19</v>
      </c>
      <c r="G648" s="53" t="s">
        <v>128</v>
      </c>
      <c r="H648" s="37">
        <f t="shared" si="6"/>
        <v>1958.4600000000421</v>
      </c>
      <c r="I648" s="49"/>
      <c r="K648" s="54"/>
    </row>
    <row r="649" spans="2:11" ht="25.5" customHeight="1" x14ac:dyDescent="0.15">
      <c r="B649" s="38">
        <v>1022</v>
      </c>
      <c r="C649" s="33">
        <v>43949</v>
      </c>
      <c r="D649" s="39"/>
      <c r="E649" s="39">
        <f>112+9+36</f>
        <v>157</v>
      </c>
      <c r="F649" s="52" t="s">
        <v>321</v>
      </c>
      <c r="G649" s="53" t="s">
        <v>241</v>
      </c>
      <c r="H649" s="37">
        <f t="shared" si="6"/>
        <v>1801.4600000000421</v>
      </c>
      <c r="I649" s="49"/>
      <c r="K649" s="54"/>
    </row>
    <row r="650" spans="2:11" ht="25.5" customHeight="1" x14ac:dyDescent="0.15">
      <c r="B650" s="38">
        <v>1023</v>
      </c>
      <c r="C650" s="33">
        <v>43949</v>
      </c>
      <c r="D650" s="39"/>
      <c r="E650" s="39">
        <v>54</v>
      </c>
      <c r="F650" s="52" t="s">
        <v>322</v>
      </c>
      <c r="G650" s="53" t="s">
        <v>52</v>
      </c>
      <c r="H650" s="37">
        <f t="shared" si="6"/>
        <v>1747.4600000000421</v>
      </c>
      <c r="I650" s="49"/>
      <c r="K650" s="54"/>
    </row>
    <row r="651" spans="2:11" ht="25.5" customHeight="1" x14ac:dyDescent="0.15">
      <c r="B651" s="38">
        <v>1024</v>
      </c>
      <c r="C651" s="33">
        <v>43950</v>
      </c>
      <c r="D651" s="39"/>
      <c r="E651" s="39">
        <f>72.5+16</f>
        <v>88.5</v>
      </c>
      <c r="F651" s="52" t="s">
        <v>19</v>
      </c>
      <c r="G651" s="53" t="s">
        <v>323</v>
      </c>
      <c r="H651" s="37">
        <f t="shared" si="6"/>
        <v>1658.9600000000421</v>
      </c>
      <c r="I651" s="49"/>
      <c r="K651" s="54"/>
    </row>
    <row r="652" spans="2:11" ht="25.5" customHeight="1" x14ac:dyDescent="0.15">
      <c r="B652" s="38">
        <v>1025</v>
      </c>
      <c r="C652" s="33">
        <v>43951</v>
      </c>
      <c r="D652" s="39"/>
      <c r="E652" s="39">
        <v>135.5</v>
      </c>
      <c r="F652" s="52" t="s">
        <v>19</v>
      </c>
      <c r="G652" s="52" t="s">
        <v>52</v>
      </c>
      <c r="H652" s="37">
        <f t="shared" si="6"/>
        <v>1523.4600000000421</v>
      </c>
      <c r="I652" s="49"/>
      <c r="K652" s="54"/>
    </row>
    <row r="653" spans="2:11" ht="25.5" customHeight="1" x14ac:dyDescent="0.15">
      <c r="B653" s="38">
        <v>1026</v>
      </c>
      <c r="C653" s="33">
        <v>43952</v>
      </c>
      <c r="D653" s="39"/>
      <c r="E653" s="39">
        <v>82.5</v>
      </c>
      <c r="F653" s="52" t="s">
        <v>19</v>
      </c>
      <c r="G653" s="53" t="s">
        <v>39</v>
      </c>
      <c r="H653" s="37">
        <f t="shared" si="6"/>
        <v>1440.9600000000421</v>
      </c>
      <c r="I653" s="49"/>
      <c r="K653" s="54"/>
    </row>
    <row r="654" spans="2:11" ht="25.5" customHeight="1" x14ac:dyDescent="0.15">
      <c r="B654" s="38">
        <v>1027</v>
      </c>
      <c r="C654" s="33">
        <v>43953</v>
      </c>
      <c r="D654" s="39"/>
      <c r="E654" s="39">
        <v>100.4</v>
      </c>
      <c r="F654" s="52" t="s">
        <v>19</v>
      </c>
      <c r="G654" s="53" t="s">
        <v>95</v>
      </c>
      <c r="H654" s="37">
        <f t="shared" si="6"/>
        <v>1340.560000000042</v>
      </c>
      <c r="I654" s="49"/>
      <c r="K654" s="54"/>
    </row>
    <row r="655" spans="2:11" ht="25.5" customHeight="1" x14ac:dyDescent="0.15">
      <c r="B655" s="38">
        <v>1028</v>
      </c>
      <c r="C655" s="33">
        <v>43954</v>
      </c>
      <c r="D655" s="39"/>
      <c r="E655" s="39">
        <v>80.7</v>
      </c>
      <c r="F655" s="52" t="s">
        <v>19</v>
      </c>
      <c r="G655" s="53" t="s">
        <v>46</v>
      </c>
      <c r="H655" s="37">
        <f t="shared" si="6"/>
        <v>1259.860000000042</v>
      </c>
      <c r="I655" s="49"/>
      <c r="K655" s="54"/>
    </row>
    <row r="656" spans="2:11" ht="25.5" customHeight="1" x14ac:dyDescent="0.15">
      <c r="B656" s="38">
        <v>1029</v>
      </c>
      <c r="C656" s="33">
        <v>43955</v>
      </c>
      <c r="D656" s="39"/>
      <c r="E656" s="39">
        <v>76.599999999999994</v>
      </c>
      <c r="F656" s="52" t="s">
        <v>19</v>
      </c>
      <c r="G656" s="53" t="s">
        <v>46</v>
      </c>
      <c r="H656" s="37">
        <f t="shared" si="6"/>
        <v>1183.2600000000421</v>
      </c>
      <c r="I656" s="49"/>
      <c r="K656" s="54"/>
    </row>
    <row r="657" spans="2:11" ht="25.5" customHeight="1" x14ac:dyDescent="0.15">
      <c r="B657" s="38">
        <v>1030</v>
      </c>
      <c r="C657" s="33">
        <v>43955</v>
      </c>
      <c r="D657" s="39"/>
      <c r="E657" s="39">
        <v>100</v>
      </c>
      <c r="F657" s="52" t="s">
        <v>117</v>
      </c>
      <c r="G657" s="53" t="s">
        <v>241</v>
      </c>
      <c r="H657" s="37">
        <f t="shared" si="6"/>
        <v>1083.2600000000421</v>
      </c>
      <c r="I657" s="49"/>
      <c r="K657" s="54"/>
    </row>
    <row r="658" spans="2:11" ht="25.5" customHeight="1" x14ac:dyDescent="0.15">
      <c r="B658" s="38">
        <v>1031</v>
      </c>
      <c r="C658" s="33">
        <v>43956</v>
      </c>
      <c r="D658" s="39"/>
      <c r="E658" s="39">
        <v>53</v>
      </c>
      <c r="F658" s="52" t="s">
        <v>19</v>
      </c>
      <c r="G658" s="53" t="s">
        <v>241</v>
      </c>
      <c r="H658" s="37">
        <f t="shared" si="6"/>
        <v>1030.2600000000421</v>
      </c>
      <c r="I658" s="49"/>
      <c r="K658" s="54"/>
    </row>
    <row r="659" spans="2:11" ht="25.5" customHeight="1" x14ac:dyDescent="0.15">
      <c r="B659" s="38">
        <v>1032</v>
      </c>
      <c r="C659" s="33">
        <v>43956</v>
      </c>
      <c r="D659" s="39"/>
      <c r="E659" s="39">
        <v>179.7</v>
      </c>
      <c r="F659" s="52" t="s">
        <v>324</v>
      </c>
      <c r="G659" s="52" t="s">
        <v>52</v>
      </c>
      <c r="H659" s="37">
        <f t="shared" si="6"/>
        <v>850.56000000004201</v>
      </c>
      <c r="I659" s="49"/>
      <c r="K659" s="54"/>
    </row>
    <row r="660" spans="2:11" ht="25.5" customHeight="1" x14ac:dyDescent="0.15">
      <c r="B660" s="38">
        <v>1033</v>
      </c>
      <c r="C660" s="33">
        <v>43956</v>
      </c>
      <c r="D660" s="39"/>
      <c r="E660" s="39">
        <f>19.9+8+9.9+14.9+12.9+15.9</f>
        <v>81.5</v>
      </c>
      <c r="F660" s="52" t="s">
        <v>325</v>
      </c>
      <c r="G660" s="52" t="s">
        <v>52</v>
      </c>
      <c r="H660" s="37">
        <f t="shared" si="6"/>
        <v>769.06000000004201</v>
      </c>
      <c r="I660" s="49"/>
      <c r="K660" s="54"/>
    </row>
    <row r="661" spans="2:11" ht="25.5" customHeight="1" x14ac:dyDescent="0.15">
      <c r="B661" s="38">
        <v>1034</v>
      </c>
      <c r="C661" s="33">
        <v>43957</v>
      </c>
      <c r="D661" s="39"/>
      <c r="E661" s="39">
        <v>123.8</v>
      </c>
      <c r="F661" s="52" t="s">
        <v>19</v>
      </c>
      <c r="G661" s="52" t="s">
        <v>323</v>
      </c>
      <c r="H661" s="37">
        <f t="shared" si="6"/>
        <v>645.26000000004206</v>
      </c>
      <c r="I661" s="49"/>
      <c r="K661" s="54"/>
    </row>
    <row r="662" spans="2:11" ht="25.5" customHeight="1" x14ac:dyDescent="0.15">
      <c r="B662" s="38">
        <v>1035</v>
      </c>
      <c r="C662" s="33">
        <v>43958</v>
      </c>
      <c r="D662" s="39"/>
      <c r="E662" s="39">
        <v>104.6</v>
      </c>
      <c r="F662" s="52" t="s">
        <v>326</v>
      </c>
      <c r="G662" s="52" t="s">
        <v>52</v>
      </c>
      <c r="H662" s="37">
        <f t="shared" si="6"/>
        <v>540.66000000004203</v>
      </c>
      <c r="I662" s="49"/>
      <c r="K662" s="54"/>
    </row>
    <row r="663" spans="2:11" ht="25.5" customHeight="1" x14ac:dyDescent="0.15">
      <c r="B663" s="38">
        <v>1035</v>
      </c>
      <c r="C663" s="33">
        <v>43959</v>
      </c>
      <c r="D663" s="39"/>
      <c r="E663" s="39">
        <f>102.8+36</f>
        <v>138.80000000000001</v>
      </c>
      <c r="F663" s="52" t="s">
        <v>327</v>
      </c>
      <c r="G663" s="53" t="s">
        <v>39</v>
      </c>
      <c r="H663" s="37">
        <f t="shared" si="6"/>
        <v>401.86000000004202</v>
      </c>
      <c r="I663" s="49"/>
      <c r="K663" s="54"/>
    </row>
    <row r="664" spans="2:11" ht="25.5" customHeight="1" x14ac:dyDescent="0.15">
      <c r="B664" s="38">
        <v>1035</v>
      </c>
      <c r="C664" s="33">
        <v>43960</v>
      </c>
      <c r="D664" s="39"/>
      <c r="E664" s="39">
        <v>113</v>
      </c>
      <c r="F664" s="52" t="s">
        <v>19</v>
      </c>
      <c r="G664" s="53" t="s">
        <v>95</v>
      </c>
      <c r="H664" s="37">
        <f t="shared" si="6"/>
        <v>288.86000000004202</v>
      </c>
      <c r="I664" s="49"/>
      <c r="K664" s="54"/>
    </row>
    <row r="665" spans="2:11" ht="25.5" customHeight="1" x14ac:dyDescent="0.15">
      <c r="B665" s="38">
        <v>1035</v>
      </c>
      <c r="C665" s="33">
        <v>43961</v>
      </c>
      <c r="D665" s="39"/>
      <c r="E665" s="39">
        <v>92</v>
      </c>
      <c r="F665" s="52" t="s">
        <v>19</v>
      </c>
      <c r="G665" s="52" t="s">
        <v>128</v>
      </c>
      <c r="H665" s="37">
        <f t="shared" si="6"/>
        <v>196.86000000004202</v>
      </c>
      <c r="I665" s="49"/>
      <c r="K665" s="54"/>
    </row>
    <row r="666" spans="2:11" ht="25.5" customHeight="1" x14ac:dyDescent="0.15">
      <c r="B666" s="38">
        <v>1039</v>
      </c>
      <c r="C666" s="33">
        <v>43962</v>
      </c>
      <c r="D666" s="39"/>
      <c r="E666" s="39">
        <v>129.30000000000001</v>
      </c>
      <c r="F666" s="52" t="s">
        <v>19</v>
      </c>
      <c r="G666" s="53" t="s">
        <v>241</v>
      </c>
      <c r="H666" s="37">
        <f>H665-E666</f>
        <v>67.56000000004201</v>
      </c>
      <c r="I666" s="49"/>
      <c r="K666" s="54"/>
    </row>
    <row r="667" spans="2:11" ht="25.5" customHeight="1" x14ac:dyDescent="0.15">
      <c r="B667" s="38">
        <v>1040</v>
      </c>
      <c r="C667" s="33"/>
      <c r="D667" s="39"/>
      <c r="E667" s="39"/>
      <c r="F667" s="52"/>
      <c r="G667" s="52"/>
      <c r="H667" s="37"/>
      <c r="I667" s="49"/>
      <c r="K667" s="54"/>
    </row>
    <row r="668" spans="2:11" ht="25.5" customHeight="1" x14ac:dyDescent="0.15">
      <c r="B668" s="38">
        <v>1041</v>
      </c>
      <c r="C668" s="33"/>
      <c r="D668" s="39"/>
      <c r="E668" s="39"/>
      <c r="F668" s="52"/>
      <c r="G668" s="52"/>
      <c r="H668" s="37"/>
      <c r="I668" s="49"/>
      <c r="K668" s="54"/>
    </row>
    <row r="669" spans="2:11" ht="25.5" customHeight="1" x14ac:dyDescent="0.15">
      <c r="B669" s="38">
        <v>1035</v>
      </c>
      <c r="C669" s="33"/>
      <c r="D669" s="39"/>
      <c r="E669" s="39"/>
      <c r="F669" s="52"/>
      <c r="G669" s="53"/>
      <c r="H669" s="37"/>
      <c r="I669" s="49"/>
      <c r="K669" s="54"/>
    </row>
    <row r="670" spans="2:11" ht="25.5" customHeight="1" x14ac:dyDescent="0.15">
      <c r="B670" s="38">
        <v>1035</v>
      </c>
      <c r="C670" s="33"/>
      <c r="D670" s="39"/>
      <c r="E670" s="39"/>
      <c r="F670" s="52"/>
      <c r="G670" s="52"/>
      <c r="H670" s="37"/>
      <c r="I670" s="49"/>
      <c r="K670" s="54"/>
    </row>
    <row r="671" spans="2:11" ht="25.5" customHeight="1" x14ac:dyDescent="0.15">
      <c r="B671" s="38">
        <v>1035</v>
      </c>
      <c r="C671" s="33"/>
      <c r="D671" s="39"/>
      <c r="E671" s="39"/>
      <c r="F671" s="52"/>
      <c r="G671" s="52"/>
      <c r="H671" s="37"/>
      <c r="I671" s="49"/>
      <c r="K671" s="54"/>
    </row>
    <row r="672" spans="2:11" ht="25.5" customHeight="1" x14ac:dyDescent="0.15">
      <c r="B672" s="38">
        <v>1035</v>
      </c>
      <c r="C672" s="33"/>
      <c r="D672" s="39"/>
      <c r="E672" s="39"/>
      <c r="F672" s="52"/>
      <c r="G672" s="52"/>
      <c r="H672" s="37"/>
      <c r="I672" s="49"/>
      <c r="K672" s="54"/>
    </row>
    <row r="673" spans="2:11" ht="25.5" customHeight="1" x14ac:dyDescent="0.15">
      <c r="B673" s="38">
        <v>1035</v>
      </c>
      <c r="C673" s="33"/>
      <c r="D673" s="39"/>
      <c r="E673" s="39"/>
      <c r="F673" s="52"/>
      <c r="G673" s="52"/>
      <c r="H673" s="37"/>
      <c r="I673" s="49"/>
      <c r="K673" s="54"/>
    </row>
    <row r="674" spans="2:11" ht="25.5" customHeight="1" x14ac:dyDescent="0.15">
      <c r="B674" s="38">
        <v>1035</v>
      </c>
      <c r="C674" s="33"/>
      <c r="D674" s="39"/>
      <c r="E674" s="39"/>
      <c r="F674" s="52"/>
      <c r="G674" s="52"/>
      <c r="H674" s="37"/>
      <c r="I674" s="49"/>
      <c r="K674" s="54"/>
    </row>
    <row r="675" spans="2:11" ht="25.5" customHeight="1" x14ac:dyDescent="0.15">
      <c r="B675" s="38">
        <v>1035</v>
      </c>
      <c r="C675" s="33"/>
      <c r="D675" s="39"/>
      <c r="E675" s="39"/>
      <c r="F675" s="52"/>
      <c r="G675" s="52"/>
      <c r="H675" s="37"/>
      <c r="I675" s="49"/>
      <c r="K675" s="54"/>
    </row>
    <row r="676" spans="2:11" ht="25.5" customHeight="1" x14ac:dyDescent="0.15">
      <c r="B676" s="38">
        <v>1035</v>
      </c>
      <c r="C676" s="33"/>
      <c r="D676" s="39"/>
      <c r="E676" s="39"/>
      <c r="F676" s="52"/>
      <c r="G676" s="52"/>
      <c r="H676" s="37"/>
      <c r="I676" s="49"/>
      <c r="K676" s="54"/>
    </row>
    <row r="677" spans="2:11" ht="25.5" customHeight="1" x14ac:dyDescent="0.15">
      <c r="B677" s="38"/>
      <c r="C677" s="33"/>
      <c r="D677" s="39"/>
      <c r="E677" s="39"/>
      <c r="F677" s="52"/>
      <c r="G677" s="52"/>
      <c r="H677" s="37"/>
      <c r="I677" s="49"/>
      <c r="K677" s="54"/>
    </row>
    <row r="678" spans="2:11" ht="25.5" customHeight="1" x14ac:dyDescent="0.15">
      <c r="B678" s="38"/>
      <c r="C678" s="33"/>
      <c r="D678" s="39"/>
      <c r="E678" s="39"/>
      <c r="F678" s="52"/>
      <c r="G678" s="52"/>
      <c r="H678" s="37"/>
      <c r="I678" s="49"/>
      <c r="K678" s="54"/>
    </row>
    <row r="679" spans="2:11" ht="25.5" customHeight="1" x14ac:dyDescent="0.15">
      <c r="B679" s="38"/>
      <c r="C679" s="33"/>
      <c r="D679" s="39"/>
      <c r="E679" s="39"/>
      <c r="F679" s="52"/>
      <c r="G679" s="52"/>
      <c r="H679" s="37"/>
      <c r="I679" s="49"/>
      <c r="K679" s="54"/>
    </row>
  </sheetData>
  <autoFilter ref="B3:I676" xr:uid="{00000000-0009-0000-0000-000000000000}"/>
  <sortState xmlns:xlrd2="http://schemas.microsoft.com/office/spreadsheetml/2017/richdata2" ref="B3:I394">
    <sortCondition ref="C4"/>
  </sortState>
  <mergeCells count="2">
    <mergeCell ref="B1:I1"/>
    <mergeCell ref="B2:I2"/>
  </mergeCells>
  <phoneticPr fontId="18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O49"/>
  <sheetViews>
    <sheetView tabSelected="1" workbookViewId="0">
      <selection activeCell="F8" sqref="F8"/>
    </sheetView>
  </sheetViews>
  <sheetFormatPr defaultColWidth="9" defaultRowHeight="16.5" x14ac:dyDescent="0.15"/>
  <cols>
    <col min="1" max="1" width="2.25" style="3" customWidth="1"/>
    <col min="2" max="4" width="9" style="3"/>
    <col min="5" max="5" width="9.25" style="3"/>
    <col min="6" max="6" width="9" style="3"/>
    <col min="7" max="7" width="9.125" style="3" customWidth="1"/>
    <col min="8" max="9" width="9" style="3"/>
    <col min="10" max="10" width="2.375" style="3" customWidth="1"/>
    <col min="11" max="11" width="9" style="3"/>
    <col min="12" max="12" width="37.5" style="3" customWidth="1"/>
    <col min="13" max="13" width="9.75" style="4" customWidth="1"/>
    <col min="14" max="14" width="11.375" style="3" customWidth="1"/>
    <col min="15" max="16384" width="9" style="3"/>
  </cols>
  <sheetData>
    <row r="1" spans="2:15" ht="21.75" thickBot="1" x14ac:dyDescent="0.2">
      <c r="B1" s="61" t="s">
        <v>328</v>
      </c>
      <c r="C1" s="61"/>
      <c r="D1" s="61"/>
      <c r="E1" s="61"/>
      <c r="F1" s="61"/>
      <c r="G1" s="61"/>
      <c r="H1" s="61"/>
      <c r="I1" s="61"/>
    </row>
    <row r="2" spans="2:15" ht="17.25" customHeight="1" x14ac:dyDescent="0.15">
      <c r="B2" s="5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7" t="s">
        <v>7</v>
      </c>
      <c r="H2" s="6" t="s">
        <v>8</v>
      </c>
      <c r="I2" s="14" t="s">
        <v>9</v>
      </c>
    </row>
    <row r="3" spans="2:15" ht="17.25" customHeight="1" x14ac:dyDescent="0.15">
      <c r="B3" s="8">
        <v>1</v>
      </c>
      <c r="C3" s="9">
        <v>43831</v>
      </c>
      <c r="D3" s="10"/>
      <c r="E3" s="10">
        <v>84.9</v>
      </c>
      <c r="F3" s="11" t="s">
        <v>19</v>
      </c>
      <c r="G3" s="12" t="s">
        <v>46</v>
      </c>
      <c r="H3" s="13">
        <v>4983.8600000000397</v>
      </c>
      <c r="I3" s="15"/>
      <c r="L3" s="23" t="s">
        <v>344</v>
      </c>
      <c r="M3" s="24"/>
      <c r="N3" s="23" t="s">
        <v>345</v>
      </c>
      <c r="O3" s="23"/>
    </row>
    <row r="4" spans="2:15" ht="17.25" customHeight="1" x14ac:dyDescent="0.15">
      <c r="B4" s="8">
        <v>2</v>
      </c>
      <c r="C4" s="9">
        <v>43831</v>
      </c>
      <c r="D4" s="10"/>
      <c r="E4" s="10">
        <v>43.2</v>
      </c>
      <c r="F4" s="11" t="s">
        <v>289</v>
      </c>
      <c r="G4" s="12" t="s">
        <v>52</v>
      </c>
      <c r="H4" s="13">
        <v>4940.6600000000399</v>
      </c>
      <c r="I4" s="15"/>
    </row>
    <row r="5" spans="2:15" ht="17.25" customHeight="1" x14ac:dyDescent="0.15">
      <c r="B5" s="8">
        <v>3</v>
      </c>
      <c r="C5" s="9">
        <v>43832</v>
      </c>
      <c r="D5" s="10"/>
      <c r="E5" s="10">
        <v>141.6</v>
      </c>
      <c r="F5" s="11" t="s">
        <v>19</v>
      </c>
      <c r="G5" s="12" t="s">
        <v>211</v>
      </c>
      <c r="H5" s="13">
        <v>4799.0600000000404</v>
      </c>
      <c r="I5" s="15"/>
    </row>
    <row r="6" spans="2:15" ht="17.25" customHeight="1" x14ac:dyDescent="0.15">
      <c r="B6" s="8">
        <v>4</v>
      </c>
      <c r="C6" s="9">
        <v>43833</v>
      </c>
      <c r="D6" s="10"/>
      <c r="E6" s="10">
        <v>105.9</v>
      </c>
      <c r="F6" s="11" t="s">
        <v>19</v>
      </c>
      <c r="G6" s="12" t="s">
        <v>241</v>
      </c>
      <c r="H6" s="13">
        <v>4693.1600000000399</v>
      </c>
      <c r="I6" s="15"/>
      <c r="L6" s="23" t="s">
        <v>344</v>
      </c>
      <c r="M6" s="24"/>
      <c r="N6" s="23" t="s">
        <v>345</v>
      </c>
      <c r="O6" s="23"/>
    </row>
    <row r="7" spans="2:15" ht="17.25" customHeight="1" x14ac:dyDescent="0.15">
      <c r="B7" s="8">
        <v>5</v>
      </c>
      <c r="C7" s="9">
        <v>43834</v>
      </c>
      <c r="D7" s="10"/>
      <c r="E7" s="10">
        <v>48.4</v>
      </c>
      <c r="F7" s="11" t="s">
        <v>19</v>
      </c>
      <c r="G7" s="12" t="s">
        <v>62</v>
      </c>
      <c r="H7" s="13">
        <v>4644.7600000000402</v>
      </c>
      <c r="I7" s="15"/>
    </row>
    <row r="8" spans="2:15" ht="17.25" customHeight="1" x14ac:dyDescent="0.15">
      <c r="B8" s="8">
        <v>6</v>
      </c>
      <c r="C8" s="9">
        <v>43835</v>
      </c>
      <c r="D8" s="10"/>
      <c r="E8" s="10">
        <v>72.8</v>
      </c>
      <c r="F8" s="11" t="s">
        <v>19</v>
      </c>
      <c r="G8" s="12" t="s">
        <v>217</v>
      </c>
      <c r="H8" s="13">
        <v>4571.9600000000401</v>
      </c>
      <c r="I8" s="15"/>
      <c r="L8" s="22" t="s">
        <v>329</v>
      </c>
      <c r="M8" s="22" t="s">
        <v>330</v>
      </c>
    </row>
    <row r="9" spans="2:15" ht="17.25" customHeight="1" x14ac:dyDescent="0.15">
      <c r="B9" s="8">
        <v>7</v>
      </c>
      <c r="C9" s="9">
        <v>43836</v>
      </c>
      <c r="D9" s="10"/>
      <c r="E9" s="10">
        <v>147.69999999999999</v>
      </c>
      <c r="F9" s="11" t="s">
        <v>19</v>
      </c>
      <c r="G9" s="12" t="s">
        <v>128</v>
      </c>
      <c r="H9" s="13">
        <v>4424.2600000000402</v>
      </c>
      <c r="I9" s="15"/>
      <c r="L9" s="23" t="s">
        <v>331</v>
      </c>
      <c r="M9" s="24" t="e">
        <f>SUM(#REF!,E3:E29,#REF!,#REF!)</f>
        <v>#REF!</v>
      </c>
    </row>
    <row r="10" spans="2:15" ht="17.25" customHeight="1" x14ac:dyDescent="0.15">
      <c r="B10" s="8">
        <v>8</v>
      </c>
      <c r="C10" s="9">
        <v>43837</v>
      </c>
      <c r="D10" s="10"/>
      <c r="E10" s="10">
        <v>50.2</v>
      </c>
      <c r="F10" s="11" t="s">
        <v>19</v>
      </c>
      <c r="G10" s="12" t="s">
        <v>39</v>
      </c>
      <c r="H10" s="13">
        <v>4374.0600000000404</v>
      </c>
      <c r="I10" s="15"/>
      <c r="L10" s="23" t="s">
        <v>332</v>
      </c>
      <c r="M10" s="24" t="e">
        <f>SUM(#REF!,D3:D29,#REF!,#REF!)</f>
        <v>#REF!</v>
      </c>
    </row>
    <row r="11" spans="2:15" ht="17.25" customHeight="1" x14ac:dyDescent="0.15">
      <c r="B11" s="8">
        <v>9</v>
      </c>
      <c r="C11" s="9">
        <v>43838</v>
      </c>
      <c r="D11" s="10"/>
      <c r="E11" s="10">
        <v>84</v>
      </c>
      <c r="F11" s="11" t="s">
        <v>19</v>
      </c>
      <c r="G11" s="12" t="s">
        <v>46</v>
      </c>
      <c r="H11" s="13">
        <v>4290.0600000000404</v>
      </c>
      <c r="I11" s="15"/>
      <c r="L11" s="23" t="s">
        <v>333</v>
      </c>
      <c r="M11" s="25">
        <f>10471.96-3000</f>
        <v>7471.9599999999991</v>
      </c>
    </row>
    <row r="12" spans="2:15" ht="17.25" customHeight="1" x14ac:dyDescent="0.15">
      <c r="B12" s="8">
        <v>10</v>
      </c>
      <c r="C12" s="9">
        <v>43838</v>
      </c>
      <c r="D12" s="10"/>
      <c r="E12" s="10">
        <v>764</v>
      </c>
      <c r="F12" s="11" t="s">
        <v>290</v>
      </c>
      <c r="G12" s="12" t="s">
        <v>283</v>
      </c>
      <c r="H12" s="13">
        <v>3526.06000000004</v>
      </c>
      <c r="I12" s="15"/>
      <c r="L12" s="23" t="s">
        <v>334</v>
      </c>
      <c r="M12" s="25" t="e">
        <f>#REF!</f>
        <v>#REF!</v>
      </c>
    </row>
    <row r="13" spans="2:15" ht="17.25" customHeight="1" x14ac:dyDescent="0.15">
      <c r="B13" s="8">
        <v>11</v>
      </c>
      <c r="C13" s="9">
        <v>43838</v>
      </c>
      <c r="D13" s="10"/>
      <c r="E13" s="10">
        <v>100</v>
      </c>
      <c r="F13" s="11" t="s">
        <v>48</v>
      </c>
      <c r="G13" s="12" t="s">
        <v>52</v>
      </c>
      <c r="H13" s="13">
        <v>3426.06000000004</v>
      </c>
      <c r="I13" s="15"/>
    </row>
    <row r="14" spans="2:15" ht="17.25" customHeight="1" x14ac:dyDescent="0.15">
      <c r="B14" s="8">
        <v>12</v>
      </c>
      <c r="C14" s="9">
        <v>43838</v>
      </c>
      <c r="D14" s="10">
        <v>3382</v>
      </c>
      <c r="E14" s="10"/>
      <c r="F14" s="11" t="s">
        <v>291</v>
      </c>
      <c r="G14" s="12" t="s">
        <v>52</v>
      </c>
      <c r="H14" s="13">
        <v>6808.0600000000404</v>
      </c>
      <c r="I14" s="15"/>
    </row>
    <row r="15" spans="2:15" ht="17.25" customHeight="1" x14ac:dyDescent="0.15">
      <c r="B15" s="8">
        <v>13</v>
      </c>
      <c r="C15" s="9">
        <v>43840</v>
      </c>
      <c r="D15" s="10"/>
      <c r="E15" s="10">
        <v>53.6</v>
      </c>
      <c r="F15" s="11" t="s">
        <v>19</v>
      </c>
      <c r="G15" s="12" t="s">
        <v>217</v>
      </c>
      <c r="H15" s="13">
        <v>6754.4600000000401</v>
      </c>
      <c r="I15" s="15"/>
    </row>
    <row r="16" spans="2:15" ht="17.25" customHeight="1" x14ac:dyDescent="0.15">
      <c r="B16" s="8">
        <v>14</v>
      </c>
      <c r="C16" s="9">
        <v>43840</v>
      </c>
      <c r="D16" s="10"/>
      <c r="E16" s="10">
        <v>37.1</v>
      </c>
      <c r="F16" s="11" t="s">
        <v>336</v>
      </c>
      <c r="G16" s="12" t="s">
        <v>52</v>
      </c>
      <c r="H16" s="13">
        <v>6717.3600000000397</v>
      </c>
      <c r="I16" s="15"/>
    </row>
    <row r="17" spans="2:9" ht="17.25" customHeight="1" x14ac:dyDescent="0.15">
      <c r="B17" s="8">
        <v>15</v>
      </c>
      <c r="C17" s="9">
        <v>43840</v>
      </c>
      <c r="D17" s="10"/>
      <c r="E17" s="10">
        <v>19.899999999999999</v>
      </c>
      <c r="F17" s="11" t="s">
        <v>215</v>
      </c>
      <c r="G17" s="12" t="s">
        <v>52</v>
      </c>
      <c r="H17" s="13">
        <v>6697.4600000000401</v>
      </c>
      <c r="I17" s="15"/>
    </row>
    <row r="18" spans="2:9" ht="17.25" customHeight="1" x14ac:dyDescent="0.15">
      <c r="B18" s="8">
        <v>16</v>
      </c>
      <c r="C18" s="9">
        <v>43841</v>
      </c>
      <c r="D18" s="10"/>
      <c r="E18" s="10">
        <v>35.5</v>
      </c>
      <c r="F18" s="11" t="s">
        <v>19</v>
      </c>
      <c r="G18" s="12" t="s">
        <v>217</v>
      </c>
      <c r="H18" s="13">
        <v>6661.9600000000401</v>
      </c>
      <c r="I18" s="15"/>
    </row>
    <row r="19" spans="2:9" ht="17.25" customHeight="1" x14ac:dyDescent="0.15">
      <c r="B19" s="8">
        <v>17</v>
      </c>
      <c r="C19" s="9">
        <v>43842</v>
      </c>
      <c r="D19" s="10"/>
      <c r="E19" s="10">
        <v>103.5</v>
      </c>
      <c r="F19" s="11" t="s">
        <v>19</v>
      </c>
      <c r="G19" s="12" t="s">
        <v>62</v>
      </c>
      <c r="H19" s="13">
        <v>6558.4600000000401</v>
      </c>
      <c r="I19" s="15"/>
    </row>
    <row r="20" spans="2:9" ht="17.25" customHeight="1" x14ac:dyDescent="0.15">
      <c r="B20" s="8">
        <v>18</v>
      </c>
      <c r="C20" s="9">
        <v>43843</v>
      </c>
      <c r="D20" s="10"/>
      <c r="E20" s="10">
        <v>80</v>
      </c>
      <c r="F20" s="11" t="s">
        <v>19</v>
      </c>
      <c r="G20" s="12" t="s">
        <v>217</v>
      </c>
      <c r="H20" s="13">
        <v>6478.4600000000401</v>
      </c>
      <c r="I20" s="15"/>
    </row>
    <row r="21" spans="2:9" ht="17.25" customHeight="1" x14ac:dyDescent="0.15">
      <c r="B21" s="8">
        <v>19</v>
      </c>
      <c r="C21" s="9">
        <v>43843</v>
      </c>
      <c r="D21" s="10">
        <v>10000</v>
      </c>
      <c r="E21" s="10"/>
      <c r="F21" s="11" t="s">
        <v>293</v>
      </c>
      <c r="G21" s="12" t="s">
        <v>52</v>
      </c>
      <c r="H21" s="13">
        <v>16478.46</v>
      </c>
      <c r="I21" s="15"/>
    </row>
    <row r="22" spans="2:9" ht="17.25" customHeight="1" x14ac:dyDescent="0.15">
      <c r="B22" s="8">
        <v>20</v>
      </c>
      <c r="C22" s="9">
        <v>43843</v>
      </c>
      <c r="D22" s="10"/>
      <c r="E22" s="10">
        <v>16100</v>
      </c>
      <c r="F22" s="11" t="s">
        <v>294</v>
      </c>
      <c r="G22" s="12" t="s">
        <v>52</v>
      </c>
      <c r="H22" s="13">
        <v>378.46000000003897</v>
      </c>
      <c r="I22" s="15"/>
    </row>
    <row r="23" spans="2:9" ht="17.25" customHeight="1" x14ac:dyDescent="0.15">
      <c r="B23" s="8">
        <v>21</v>
      </c>
      <c r="C23" s="9">
        <v>43844</v>
      </c>
      <c r="D23" s="10"/>
      <c r="E23" s="10">
        <v>57.9</v>
      </c>
      <c r="F23" s="11" t="s">
        <v>19</v>
      </c>
      <c r="G23" s="12" t="s">
        <v>39</v>
      </c>
      <c r="H23" s="13">
        <v>320.560000000039</v>
      </c>
      <c r="I23" s="15"/>
    </row>
    <row r="24" spans="2:9" ht="17.25" customHeight="1" x14ac:dyDescent="0.15">
      <c r="B24" s="8">
        <v>22</v>
      </c>
      <c r="C24" s="9">
        <v>43844</v>
      </c>
      <c r="D24" s="10"/>
      <c r="E24" s="10">
        <v>25</v>
      </c>
      <c r="F24" s="11" t="s">
        <v>295</v>
      </c>
      <c r="G24" s="12" t="s">
        <v>52</v>
      </c>
      <c r="H24" s="13">
        <v>295.560000000039</v>
      </c>
      <c r="I24" s="15"/>
    </row>
    <row r="25" spans="2:9" ht="17.25" customHeight="1" x14ac:dyDescent="0.15">
      <c r="B25" s="8">
        <v>23</v>
      </c>
      <c r="C25" s="9">
        <v>43845</v>
      </c>
      <c r="D25" s="10"/>
      <c r="E25" s="10">
        <v>93.7</v>
      </c>
      <c r="F25" s="11" t="s">
        <v>19</v>
      </c>
      <c r="G25" s="12" t="s">
        <v>46</v>
      </c>
      <c r="H25" s="13">
        <v>201.86000000003901</v>
      </c>
      <c r="I25" s="15"/>
    </row>
    <row r="26" spans="2:9" ht="17.25" customHeight="1" x14ac:dyDescent="0.15">
      <c r="B26" s="8">
        <v>24</v>
      </c>
      <c r="C26" s="9">
        <v>43846</v>
      </c>
      <c r="D26" s="10"/>
      <c r="E26" s="10">
        <v>84.5</v>
      </c>
      <c r="F26" s="11" t="s">
        <v>19</v>
      </c>
      <c r="G26" s="12" t="s">
        <v>211</v>
      </c>
      <c r="H26" s="13">
        <v>117.36000000003899</v>
      </c>
      <c r="I26" s="15"/>
    </row>
    <row r="27" spans="2:9" ht="17.25" customHeight="1" x14ac:dyDescent="0.15">
      <c r="B27" s="8">
        <v>25</v>
      </c>
      <c r="C27" s="9">
        <v>43846</v>
      </c>
      <c r="D27" s="10"/>
      <c r="E27" s="10">
        <v>45.2</v>
      </c>
      <c r="F27" s="11" t="s">
        <v>337</v>
      </c>
      <c r="G27" s="12" t="s">
        <v>52</v>
      </c>
      <c r="H27" s="13">
        <v>72.160000000039403</v>
      </c>
      <c r="I27" s="15"/>
    </row>
    <row r="28" spans="2:9" ht="17.25" customHeight="1" x14ac:dyDescent="0.15">
      <c r="B28" s="8">
        <v>26</v>
      </c>
      <c r="C28" s="9">
        <v>43846</v>
      </c>
      <c r="D28" s="10">
        <v>2300</v>
      </c>
      <c r="E28" s="10"/>
      <c r="F28" s="11" t="s">
        <v>93</v>
      </c>
      <c r="G28" s="12" t="s">
        <v>52</v>
      </c>
      <c r="H28" s="13">
        <v>2372.1600000000399</v>
      </c>
      <c r="I28" s="15"/>
    </row>
    <row r="29" spans="2:9" ht="17.25" customHeight="1" x14ac:dyDescent="0.15">
      <c r="B29" s="8">
        <v>27</v>
      </c>
      <c r="C29" s="9">
        <v>43847</v>
      </c>
      <c r="D29" s="10"/>
      <c r="E29" s="10">
        <v>65.3</v>
      </c>
      <c r="F29" s="11" t="s">
        <v>19</v>
      </c>
      <c r="G29" s="12" t="s">
        <v>128</v>
      </c>
      <c r="H29" s="13">
        <v>2306.8600000000401</v>
      </c>
      <c r="I29" s="15"/>
    </row>
    <row r="30" spans="2:9" ht="17.25" customHeight="1" x14ac:dyDescent="0.15">
      <c r="B30" s="59" t="s">
        <v>335</v>
      </c>
      <c r="C30" s="60"/>
      <c r="D30" s="16">
        <v>15682</v>
      </c>
      <c r="E30" s="16">
        <v>18443.900000000001</v>
      </c>
      <c r="F30" s="17"/>
      <c r="G30" s="18"/>
      <c r="H30" s="20">
        <v>2306.8600000000401</v>
      </c>
      <c r="I30" s="21"/>
    </row>
    <row r="31" spans="2:9" ht="17.25" customHeight="1" x14ac:dyDescent="0.15"/>
    <row r="32" spans="2:9" ht="17.25" customHeight="1" x14ac:dyDescent="0.15"/>
    <row r="33" spans="4:9" ht="17.25" customHeight="1" x14ac:dyDescent="0.15"/>
    <row r="34" spans="4:9" ht="17.25" customHeight="1" x14ac:dyDescent="0.15">
      <c r="D34" s="19"/>
      <c r="E34" s="19"/>
      <c r="F34" s="19"/>
      <c r="G34" s="19"/>
      <c r="H34" s="19"/>
      <c r="I34" s="19"/>
    </row>
    <row r="35" spans="4:9" ht="17.25" customHeight="1" x14ac:dyDescent="0.15">
      <c r="D35" s="19"/>
      <c r="E35" s="19"/>
      <c r="F35" s="19"/>
      <c r="G35" s="19"/>
      <c r="H35" s="19"/>
      <c r="I35" s="19"/>
    </row>
    <row r="36" spans="4:9" ht="17.25" customHeight="1" x14ac:dyDescent="0.15">
      <c r="D36" s="19"/>
      <c r="E36" s="19"/>
      <c r="F36" s="19"/>
      <c r="G36" s="19"/>
      <c r="H36" s="19"/>
      <c r="I36" s="19"/>
    </row>
    <row r="37" spans="4:9" ht="17.25" customHeight="1" x14ac:dyDescent="0.15">
      <c r="D37" s="19"/>
      <c r="E37" s="19"/>
      <c r="F37" s="19"/>
      <c r="G37" s="19"/>
      <c r="H37" s="19"/>
      <c r="I37" s="19"/>
    </row>
    <row r="38" spans="4:9" ht="17.25" customHeight="1" x14ac:dyDescent="0.15">
      <c r="D38" s="19"/>
      <c r="E38" s="19"/>
      <c r="F38" s="19"/>
      <c r="G38" s="19"/>
      <c r="H38" s="19"/>
      <c r="I38" s="19"/>
    </row>
    <row r="39" spans="4:9" ht="17.25" customHeight="1" x14ac:dyDescent="0.15"/>
    <row r="40" spans="4:9" ht="17.25" customHeight="1" x14ac:dyDescent="0.15"/>
    <row r="41" spans="4:9" ht="17.25" customHeight="1" x14ac:dyDescent="0.15"/>
    <row r="42" spans="4:9" ht="17.25" customHeight="1" x14ac:dyDescent="0.15"/>
    <row r="43" spans="4:9" ht="17.25" customHeight="1" x14ac:dyDescent="0.15"/>
    <row r="44" spans="4:9" ht="17.25" customHeight="1" x14ac:dyDescent="0.15"/>
    <row r="45" spans="4:9" ht="17.25" customHeight="1" x14ac:dyDescent="0.15"/>
    <row r="46" spans="4:9" ht="17.25" customHeight="1" x14ac:dyDescent="0.15"/>
    <row r="47" spans="4:9" ht="17.25" customHeight="1" x14ac:dyDescent="0.15"/>
    <row r="48" spans="4:9" ht="17.25" customHeight="1" x14ac:dyDescent="0.15"/>
    <row r="49" ht="17.25" customHeight="1" x14ac:dyDescent="0.15"/>
  </sheetData>
  <mergeCells count="2">
    <mergeCell ref="B30:C30"/>
    <mergeCell ref="B1:I1"/>
  </mergeCells>
  <phoneticPr fontId="18" type="noConversion"/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2050" r:id="rId4" name="_ActiveXWrapper1">
          <controlPr defaultSize="0" autoLine="0" autoPict="0" r:id="rId5">
            <anchor moveWithCells="1">
              <from>
                <xdr:col>10</xdr:col>
                <xdr:colOff>685800</xdr:colOff>
                <xdr:row>0</xdr:row>
                <xdr:rowOff>9525</xdr:rowOff>
              </from>
              <to>
                <xdr:col>11</xdr:col>
                <xdr:colOff>885825</xdr:colOff>
                <xdr:row>1</xdr:row>
                <xdr:rowOff>85725</xdr:rowOff>
              </to>
            </anchor>
          </controlPr>
        </control>
      </mc:Choice>
      <mc:Fallback>
        <control shapeId="2050" r:id="rId4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>
      <selection activeCell="J29" sqref="J29"/>
    </sheetView>
  </sheetViews>
  <sheetFormatPr defaultColWidth="9" defaultRowHeight="13.5" x14ac:dyDescent="0.15"/>
  <cols>
    <col min="1" max="3" width="9" style="1"/>
    <col min="4" max="4" width="6.25" style="1" customWidth="1"/>
    <col min="5" max="16384" width="9" style="1"/>
  </cols>
  <sheetData/>
  <phoneticPr fontId="1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D9:L10"/>
  <sheetViews>
    <sheetView workbookViewId="0">
      <selection activeCell="L10" sqref="L10"/>
    </sheetView>
  </sheetViews>
  <sheetFormatPr defaultColWidth="9" defaultRowHeight="13.5" x14ac:dyDescent="0.15"/>
  <cols>
    <col min="1" max="3" width="9" style="1"/>
    <col min="4" max="4" width="7.75" style="1" customWidth="1"/>
    <col min="5" max="5" width="10.25" style="1" customWidth="1"/>
    <col min="6" max="6" width="13.125" style="1" customWidth="1"/>
    <col min="7" max="16384" width="9" style="1"/>
  </cols>
  <sheetData>
    <row r="9" spans="4:12" ht="22.15" customHeight="1" x14ac:dyDescent="0.15">
      <c r="D9" s="2" t="s">
        <v>2</v>
      </c>
      <c r="E9" s="2" t="s">
        <v>338</v>
      </c>
      <c r="F9" s="2" t="s">
        <v>339</v>
      </c>
      <c r="G9" s="2" t="s">
        <v>340</v>
      </c>
      <c r="H9" s="2" t="s">
        <v>341</v>
      </c>
      <c r="I9" s="2" t="s">
        <v>342</v>
      </c>
      <c r="J9" s="2" t="s">
        <v>9</v>
      </c>
    </row>
    <row r="10" spans="4:12" ht="22.15" customHeight="1" x14ac:dyDescent="0.15">
      <c r="D10" s="2">
        <v>1</v>
      </c>
      <c r="E10" s="2" t="s">
        <v>343</v>
      </c>
      <c r="F10" s="2">
        <v>6343</v>
      </c>
      <c r="G10" s="2">
        <f>2300+2807+3000</f>
        <v>8107</v>
      </c>
      <c r="H10" s="2">
        <v>4163.7</v>
      </c>
      <c r="I10" s="2">
        <f>F10+G10-4163.7</f>
        <v>10286.299999999999</v>
      </c>
      <c r="J10" s="2"/>
      <c r="L10" s="1">
        <f>F10+G10-H10</f>
        <v>10286.299999999999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项目消费明细</vt:lpstr>
      <vt:lpstr>汇总表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2020-05-12T05:32:25Z</dcterms:modified>
</cp:coreProperties>
</file>