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elan/Desktop/"/>
    </mc:Choice>
  </mc:AlternateContent>
  <xr:revisionPtr revIDLastSave="0" documentId="13_ncr:1_{3423D13F-1B0C-C241-BB74-64D6A61797D1}" xr6:coauthVersionLast="47" xr6:coauthVersionMax="47" xr10:uidLastSave="{00000000-0000-0000-0000-000000000000}"/>
  <bookViews>
    <workbookView xWindow="5240" yWindow="2520" windowWidth="28100" windowHeight="17360" activeTab="7" xr2:uid="{7582F226-0069-104E-8A2C-F510598A5730}"/>
  </bookViews>
  <sheets>
    <sheet name="敏感性报告 1" sheetId="2" r:id="rId1"/>
    <sheet name="Q1d" sheetId="1" r:id="rId2"/>
    <sheet name="Q1h" sheetId="4" r:id="rId3"/>
    <sheet name="Q1i" sheetId="8" r:id="rId4"/>
    <sheet name="Q1j" sheetId="9" r:id="rId5"/>
    <sheet name="Q1k" sheetId="10" r:id="rId6"/>
    <sheet name="Q1l" sheetId="11" r:id="rId7"/>
    <sheet name="Q1m" sheetId="12" r:id="rId8"/>
    <sheet name="Q2b" sheetId="3" r:id="rId9"/>
    <sheet name="Q2c" sheetId="5" r:id="rId10"/>
    <sheet name="Q2d" sheetId="6" r:id="rId11"/>
    <sheet name="Q2e" sheetId="7" r:id="rId12"/>
  </sheets>
  <definedNames>
    <definedName name="solver_adj" localSheetId="1" hidden="1">Q1d!$B$6:$D$6</definedName>
    <definedName name="solver_adj" localSheetId="2" hidden="1">Q1h!$B$6:$D$6</definedName>
    <definedName name="solver_adj" localSheetId="3" hidden="1">Q1i!$B$6:$D$7</definedName>
    <definedName name="solver_adj" localSheetId="4" hidden="1">Q1j!$B$6:$D$7</definedName>
    <definedName name="solver_adj" localSheetId="5" hidden="1">Q1k!$B$6:$D$7</definedName>
    <definedName name="solver_adj" localSheetId="6" hidden="1">Q1l!$B$6:$C$6,Q1l!$B$7:$D$7,Q1l!$J$6:$J$9</definedName>
    <definedName name="solver_adj" localSheetId="7" hidden="1">Q1m!$B$6:$D$8</definedName>
    <definedName name="solver_adj" localSheetId="8" hidden="1">Q2b!$G$8:$G$22</definedName>
    <definedName name="solver_adj" localSheetId="9" hidden="1">Q2c!$G$8:$G$22</definedName>
    <definedName name="solver_adj" localSheetId="10" hidden="1">Q2d!$G$8:$H$22</definedName>
    <definedName name="solver_adj" localSheetId="11" hidden="1">Q2e!$G$8:$H$22</definedName>
    <definedName name="solver_cvg" localSheetId="1" hidden="1">0.0001</definedName>
    <definedName name="solver_cvg" localSheetId="2" hidden="1">0.0001</definedName>
    <definedName name="solver_cvg" localSheetId="3" hidden="1">0.0001</definedName>
    <definedName name="solver_cvg" localSheetId="4" hidden="1">0.0001</definedName>
    <definedName name="solver_cvg" localSheetId="5" hidden="1">0.0001</definedName>
    <definedName name="solver_cvg" localSheetId="6" hidden="1">0.0001</definedName>
    <definedName name="solver_cvg" localSheetId="7" hidden="1">0.0001</definedName>
    <definedName name="solver_cvg" localSheetId="8" hidden="1">0.0001</definedName>
    <definedName name="solver_cvg" localSheetId="9" hidden="1">0.0001</definedName>
    <definedName name="solver_cvg" localSheetId="10" hidden="1">0.0001</definedName>
    <definedName name="solver_cvg" localSheetId="11" hidden="1">0.0001</definedName>
    <definedName name="solver_drv" localSheetId="1" hidden="1">1</definedName>
    <definedName name="solver_drv" localSheetId="2" hidden="1">1</definedName>
    <definedName name="solver_drv" localSheetId="3" hidden="1">1</definedName>
    <definedName name="solver_drv" localSheetId="4" hidden="1">1</definedName>
    <definedName name="solver_drv" localSheetId="5" hidden="1">1</definedName>
    <definedName name="solver_drv" localSheetId="6" hidden="1">1</definedName>
    <definedName name="solver_drv" localSheetId="7" hidden="1">1</definedName>
    <definedName name="solver_drv" localSheetId="8" hidden="1">1</definedName>
    <definedName name="solver_drv" localSheetId="9" hidden="1">1</definedName>
    <definedName name="solver_drv" localSheetId="10" hidden="1">1</definedName>
    <definedName name="solver_drv" localSheetId="11" hidden="1">1</definedName>
    <definedName name="solver_eng" localSheetId="1" hidden="1">2</definedName>
    <definedName name="solver_eng" localSheetId="2" hidden="1">2</definedName>
    <definedName name="solver_eng" localSheetId="3" hidden="1">2</definedName>
    <definedName name="solver_eng" localSheetId="4" hidden="1">2</definedName>
    <definedName name="solver_eng" localSheetId="5" hidden="1">2</definedName>
    <definedName name="solver_eng" localSheetId="6" hidden="1">2</definedName>
    <definedName name="solver_eng" localSheetId="7" hidden="1">2</definedName>
    <definedName name="solver_eng" localSheetId="8" hidden="1">2</definedName>
    <definedName name="solver_eng" localSheetId="9" hidden="1">2</definedName>
    <definedName name="solver_eng" localSheetId="10" hidden="1">2</definedName>
    <definedName name="solver_eng" localSheetId="11" hidden="1">2</definedName>
    <definedName name="solver_itr" localSheetId="1" hidden="1">2147483647</definedName>
    <definedName name="solver_itr" localSheetId="2" hidden="1">2147483647</definedName>
    <definedName name="solver_itr" localSheetId="3" hidden="1">2147483647</definedName>
    <definedName name="solver_itr" localSheetId="4" hidden="1">2147483647</definedName>
    <definedName name="solver_itr" localSheetId="5" hidden="1">2147483647</definedName>
    <definedName name="solver_itr" localSheetId="6" hidden="1">2147483647</definedName>
    <definedName name="solver_itr" localSheetId="7" hidden="1">2147483647</definedName>
    <definedName name="solver_itr" localSheetId="8" hidden="1">2147483647</definedName>
    <definedName name="solver_itr" localSheetId="9" hidden="1">2147483647</definedName>
    <definedName name="solver_itr" localSheetId="10" hidden="1">2147483647</definedName>
    <definedName name="solver_itr" localSheetId="11" hidden="1">2147483647</definedName>
    <definedName name="solver_lhs1" localSheetId="1" hidden="1">Q1d!$B$6:$D$6</definedName>
    <definedName name="solver_lhs1" localSheetId="2" hidden="1">Q1h!$B$6:$D$6</definedName>
    <definedName name="solver_lhs1" localSheetId="3" hidden="1">Q1i!$B$6:$D$6</definedName>
    <definedName name="solver_lhs1" localSheetId="4" hidden="1">Q1j!$B$6:$D$6</definedName>
    <definedName name="solver_lhs1" localSheetId="5" hidden="1">Q1k!$B$6:$D$6</definedName>
    <definedName name="solver_lhs1" localSheetId="6" hidden="1">Q1l!$B$6:$C$6</definedName>
    <definedName name="solver_lhs1" localSheetId="7" hidden="1">Q1m!$B$6:$D$6</definedName>
    <definedName name="solver_lhs1" localSheetId="8" hidden="1">Q2b!$G$8:$G$22</definedName>
    <definedName name="solver_lhs1" localSheetId="9" hidden="1">Q2c!$G$21</definedName>
    <definedName name="solver_lhs1" localSheetId="10" hidden="1">Q2d!$G$25</definedName>
    <definedName name="solver_lhs1" localSheetId="11" hidden="1">Q2e!$G$8:$G$22</definedName>
    <definedName name="solver_lhs10" localSheetId="6" hidden="1">Q1l!$J$10</definedName>
    <definedName name="solver_lhs10" localSheetId="8" hidden="1">Q2b!$J$8</definedName>
    <definedName name="solver_lhs10" localSheetId="9" hidden="1">Q2c!$J$8</definedName>
    <definedName name="solver_lhs10" localSheetId="10" hidden="1">Q2d!$L$8</definedName>
    <definedName name="solver_lhs10" localSheetId="11" hidden="1">Q2e!$L$8</definedName>
    <definedName name="solver_lhs11" localSheetId="6" hidden="1">Q1l!$J$6:$J$9</definedName>
    <definedName name="solver_lhs2" localSheetId="1" hidden="1">Q1d!$F$9:$F$12</definedName>
    <definedName name="solver_lhs2" localSheetId="2" hidden="1">Q1h!$B$6:$D$6</definedName>
    <definedName name="solver_lhs2" localSheetId="3" hidden="1">Q1i!$B$6:$D$6</definedName>
    <definedName name="solver_lhs2" localSheetId="4" hidden="1">Q1j!$B$6:$D$6</definedName>
    <definedName name="solver_lhs2" localSheetId="5" hidden="1">Q1k!$B$6:$D$6</definedName>
    <definedName name="solver_lhs2" localSheetId="6" hidden="1">Q1l!$B$6:$D$6</definedName>
    <definedName name="solver_lhs2" localSheetId="7" hidden="1">Q1m!$B$6:$D$6</definedName>
    <definedName name="solver_lhs2" localSheetId="8" hidden="1">Q2b!$J$24:$N$24</definedName>
    <definedName name="solver_lhs2" localSheetId="9" hidden="1">Q2c!$G$8:$G$22</definedName>
    <definedName name="solver_lhs2" localSheetId="10" hidden="1">Q2d!$G$8:$G$22</definedName>
    <definedName name="solver_lhs2" localSheetId="11" hidden="1">Q2e!$H$8:$H$22</definedName>
    <definedName name="solver_lhs3" localSheetId="2" hidden="1">Q1h!$F$9:$F$12</definedName>
    <definedName name="solver_lhs3" localSheetId="3" hidden="1">Q1i!$B$6:$D$6</definedName>
    <definedName name="solver_lhs3" localSheetId="4" hidden="1">Q1j!$B$6:$D$6</definedName>
    <definedName name="solver_lhs3" localSheetId="5" hidden="1">Q1k!$B$6:$D$6</definedName>
    <definedName name="solver_lhs3" localSheetId="6" hidden="1">Q1l!$B$6:$D$6</definedName>
    <definedName name="solver_lhs3" localSheetId="7" hidden="1">Q1m!$B$6:$D$6</definedName>
    <definedName name="solver_lhs3" localSheetId="8" hidden="1">Q2b!$K$24</definedName>
    <definedName name="solver_lhs3" localSheetId="9" hidden="1">Q2c!$J$24:$N$24</definedName>
    <definedName name="solver_lhs3" localSheetId="10" hidden="1">Q2d!$H$8:$H$22</definedName>
    <definedName name="solver_lhs3" localSheetId="11" hidden="1">Q2e!$H$8:$H$22</definedName>
    <definedName name="solver_lhs4" localSheetId="3" hidden="1">Q1i!$B$7:$D$7</definedName>
    <definedName name="solver_lhs4" localSheetId="4" hidden="1">Q1j!$B$7</definedName>
    <definedName name="solver_lhs4" localSheetId="5" hidden="1">Q1k!$B$7</definedName>
    <definedName name="solver_lhs4" localSheetId="6" hidden="1">Q1l!$B$7</definedName>
    <definedName name="solver_lhs4" localSheetId="7" hidden="1">Q1m!$B$6:$D$6</definedName>
    <definedName name="solver_lhs4" localSheetId="8" hidden="1">Q2b!$L$24</definedName>
    <definedName name="solver_lhs4" localSheetId="9" hidden="1">Q2c!$L$24</definedName>
    <definedName name="solver_lhs4" localSheetId="10" hidden="1">Q2d!$H$8:$H$22</definedName>
    <definedName name="solver_lhs4" localSheetId="11" hidden="1">Q2e!$L$24:$P$24</definedName>
    <definedName name="solver_lhs5" localSheetId="3" hidden="1">Q1i!$F$12:$F$15</definedName>
    <definedName name="solver_lhs5" localSheetId="4" hidden="1">Q1j!$B$7:$D$7</definedName>
    <definedName name="solver_lhs5" localSheetId="5" hidden="1">Q1k!$B$7:$D$7</definedName>
    <definedName name="solver_lhs5" localSheetId="6" hidden="1">Q1l!$B$7:$D$7</definedName>
    <definedName name="solver_lhs5" localSheetId="7" hidden="1">Q1m!$B$7:$D$7</definedName>
    <definedName name="solver_lhs5" localSheetId="8" hidden="1">Q2b!$M$24</definedName>
    <definedName name="solver_lhs5" localSheetId="9" hidden="1">Q2c!$M$24</definedName>
    <definedName name="solver_lhs5" localSheetId="10" hidden="1">Q2d!$L$24:$P$24</definedName>
    <definedName name="solver_lhs5" localSheetId="11" hidden="1">Q2e!$L$24:$P$24</definedName>
    <definedName name="solver_lhs6" localSheetId="4" hidden="1">Q1j!$F$12:$F$15</definedName>
    <definedName name="solver_lhs6" localSheetId="5" hidden="1">Q1k!$F$12:$F$15</definedName>
    <definedName name="solver_lhs6" localSheetId="6" hidden="1">Q1l!$D$6</definedName>
    <definedName name="solver_lhs6" localSheetId="7" hidden="1">Q1m!$B$8:$D$8</definedName>
    <definedName name="solver_lhs6" localSheetId="8" hidden="1">Q2b!$N$24</definedName>
    <definedName name="solver_lhs6" localSheetId="9" hidden="1">Q2c!$N$24</definedName>
    <definedName name="solver_lhs6" localSheetId="10" hidden="1">Q2d!$L$24:$P$24</definedName>
    <definedName name="solver_lhs6" localSheetId="11" hidden="1">Q2e!$L$24:$P$24</definedName>
    <definedName name="solver_lhs7" localSheetId="4" hidden="1">Q1j!$F$5</definedName>
    <definedName name="solver_lhs7" localSheetId="5" hidden="1">Q1k!$F$5</definedName>
    <definedName name="solver_lhs7" localSheetId="6" hidden="1">Q1l!$D$6</definedName>
    <definedName name="solver_lhs7" localSheetId="7" hidden="1">Q1m!$B$8:$D$8</definedName>
    <definedName name="solver_lhs7" localSheetId="8" hidden="1">Q2b!$G$8</definedName>
    <definedName name="solver_lhs7" localSheetId="9" hidden="1">Q2c!$G$8</definedName>
    <definedName name="solver_lhs7" localSheetId="10" hidden="1">Q2d!$H$8</definedName>
    <definedName name="solver_lhs7" localSheetId="11" hidden="1">Q2e!$H$8</definedName>
    <definedName name="solver_lhs8" localSheetId="5" hidden="1">Q1k!$G$5</definedName>
    <definedName name="solver_lhs8" localSheetId="6" hidden="1">Q1l!$F$13:$F$16</definedName>
    <definedName name="solver_lhs8" localSheetId="7" hidden="1">Q1m!$E$8</definedName>
    <definedName name="solver_lhs8" localSheetId="8" hidden="1">Q2b!$H$8</definedName>
    <definedName name="solver_lhs8" localSheetId="9" hidden="1">Q2c!$H$8</definedName>
    <definedName name="solver_lhs8" localSheetId="10" hidden="1">Q2d!$J$8</definedName>
    <definedName name="solver_lhs8" localSheetId="11" hidden="1">Q2e!$J$8</definedName>
    <definedName name="solver_lhs9" localSheetId="6" hidden="1">Q1l!$F$5</definedName>
    <definedName name="solver_lhs9" localSheetId="7" hidden="1">Q1m!$F$12:$F$15</definedName>
    <definedName name="solver_lhs9" localSheetId="8" hidden="1">Q2b!$I$8</definedName>
    <definedName name="solver_lhs9" localSheetId="9" hidden="1">Q2c!$I$8</definedName>
    <definedName name="solver_lhs9" localSheetId="10" hidden="1">Q2d!$K$8</definedName>
    <definedName name="solver_lhs9" localSheetId="11" hidden="1">Q2e!$K$8</definedName>
    <definedName name="solver_lin" localSheetId="1" hidden="1">1</definedName>
    <definedName name="solver_lin" localSheetId="2" hidden="1">1</definedName>
    <definedName name="solver_lin" localSheetId="3" hidden="1">1</definedName>
    <definedName name="solver_lin" localSheetId="4" hidden="1">1</definedName>
    <definedName name="solver_lin" localSheetId="5" hidden="1">1</definedName>
    <definedName name="solver_lin" localSheetId="6" hidden="1">1</definedName>
    <definedName name="solver_lin" localSheetId="7" hidden="1">1</definedName>
    <definedName name="solver_lin" localSheetId="8" hidden="1">1</definedName>
    <definedName name="solver_lin" localSheetId="9" hidden="1">1</definedName>
    <definedName name="solver_lin" localSheetId="10" hidden="1">1</definedName>
    <definedName name="solver_lin" localSheetId="11" hidden="1">1</definedName>
    <definedName name="solver_mip" localSheetId="1" hidden="1">2147483647</definedName>
    <definedName name="solver_mip" localSheetId="2" hidden="1">2147483647</definedName>
    <definedName name="solver_mip" localSheetId="3" hidden="1">2147483647</definedName>
    <definedName name="solver_mip" localSheetId="4" hidden="1">2147483647</definedName>
    <definedName name="solver_mip" localSheetId="5" hidden="1">2147483647</definedName>
    <definedName name="solver_mip" localSheetId="6" hidden="1">2147483647</definedName>
    <definedName name="solver_mip" localSheetId="7" hidden="1">2147483647</definedName>
    <definedName name="solver_mip" localSheetId="8" hidden="1">2147483647</definedName>
    <definedName name="solver_mip" localSheetId="9" hidden="1">2147483647</definedName>
    <definedName name="solver_mip" localSheetId="10" hidden="1">2147483647</definedName>
    <definedName name="solver_mip" localSheetId="11" hidden="1">2147483647</definedName>
    <definedName name="solver_mni" localSheetId="1" hidden="1">30</definedName>
    <definedName name="solver_mni" localSheetId="2" hidden="1">30</definedName>
    <definedName name="solver_mni" localSheetId="3" hidden="1">30</definedName>
    <definedName name="solver_mni" localSheetId="4" hidden="1">30</definedName>
    <definedName name="solver_mni" localSheetId="5" hidden="1">30</definedName>
    <definedName name="solver_mni" localSheetId="6" hidden="1">30</definedName>
    <definedName name="solver_mni" localSheetId="7" hidden="1">30</definedName>
    <definedName name="solver_mni" localSheetId="8" hidden="1">30</definedName>
    <definedName name="solver_mni" localSheetId="9" hidden="1">30</definedName>
    <definedName name="solver_mni" localSheetId="10" hidden="1">30</definedName>
    <definedName name="solver_mni" localSheetId="11" hidden="1">30</definedName>
    <definedName name="solver_mrt" localSheetId="1" hidden="1">0.075</definedName>
    <definedName name="solver_mrt" localSheetId="2" hidden="1">0.075</definedName>
    <definedName name="solver_mrt" localSheetId="3" hidden="1">0.075</definedName>
    <definedName name="solver_mrt" localSheetId="4" hidden="1">0.075</definedName>
    <definedName name="solver_mrt" localSheetId="5" hidden="1">0.075</definedName>
    <definedName name="solver_mrt" localSheetId="6" hidden="1">0.075</definedName>
    <definedName name="solver_mrt" localSheetId="7" hidden="1">0.075</definedName>
    <definedName name="solver_mrt" localSheetId="8" hidden="1">0.075</definedName>
    <definedName name="solver_mrt" localSheetId="9" hidden="1">0.075</definedName>
    <definedName name="solver_mrt" localSheetId="10" hidden="1">0.075</definedName>
    <definedName name="solver_mrt" localSheetId="11" hidden="1">0.075</definedName>
    <definedName name="solver_msl" localSheetId="1" hidden="1">2</definedName>
    <definedName name="solver_msl" localSheetId="2" hidden="1">2</definedName>
    <definedName name="solver_msl" localSheetId="3" hidden="1">2</definedName>
    <definedName name="solver_msl" localSheetId="4" hidden="1">2</definedName>
    <definedName name="solver_msl" localSheetId="5" hidden="1">2</definedName>
    <definedName name="solver_msl" localSheetId="6" hidden="1">2</definedName>
    <definedName name="solver_msl" localSheetId="7" hidden="1">2</definedName>
    <definedName name="solver_msl" localSheetId="8" hidden="1">2</definedName>
    <definedName name="solver_msl" localSheetId="9" hidden="1">2</definedName>
    <definedName name="solver_msl" localSheetId="10" hidden="1">2</definedName>
    <definedName name="solver_msl" localSheetId="11" hidden="1">2</definedName>
    <definedName name="solver_neg" localSheetId="1" hidden="1">1</definedName>
    <definedName name="solver_neg" localSheetId="2" hidden="1">1</definedName>
    <definedName name="solver_neg" localSheetId="3" hidden="1">1</definedName>
    <definedName name="solver_neg" localSheetId="4" hidden="1">1</definedName>
    <definedName name="solver_neg" localSheetId="5" hidden="1">1</definedName>
    <definedName name="solver_neg" localSheetId="6" hidden="1">1</definedName>
    <definedName name="solver_neg" localSheetId="7" hidden="1">1</definedName>
    <definedName name="solver_neg" localSheetId="8" hidden="1">2</definedName>
    <definedName name="solver_neg" localSheetId="9" hidden="1">2</definedName>
    <definedName name="solver_neg" localSheetId="10" hidden="1">1</definedName>
    <definedName name="solver_neg" localSheetId="11" hidden="1">1</definedName>
    <definedName name="solver_nod" localSheetId="1" hidden="1">2147483647</definedName>
    <definedName name="solver_nod" localSheetId="2" hidden="1">2147483647</definedName>
    <definedName name="solver_nod" localSheetId="3" hidden="1">2147483647</definedName>
    <definedName name="solver_nod" localSheetId="4" hidden="1">2147483647</definedName>
    <definedName name="solver_nod" localSheetId="5" hidden="1">2147483647</definedName>
    <definedName name="solver_nod" localSheetId="6" hidden="1">2147483647</definedName>
    <definedName name="solver_nod" localSheetId="7" hidden="1">2147483647</definedName>
    <definedName name="solver_nod" localSheetId="8" hidden="1">2147483647</definedName>
    <definedName name="solver_nod" localSheetId="9" hidden="1">2147483647</definedName>
    <definedName name="solver_nod" localSheetId="10" hidden="1">2147483647</definedName>
    <definedName name="solver_nod" localSheetId="11" hidden="1">2147483647</definedName>
    <definedName name="solver_num" localSheetId="1" hidden="1">2</definedName>
    <definedName name="solver_num" localSheetId="2" hidden="1">3</definedName>
    <definedName name="solver_num" localSheetId="3" hidden="1">5</definedName>
    <definedName name="solver_num" localSheetId="4" hidden="1">7</definedName>
    <definedName name="solver_num" localSheetId="5" hidden="1">8</definedName>
    <definedName name="solver_num" localSheetId="6" hidden="1">11</definedName>
    <definedName name="solver_num" localSheetId="7" hidden="1">9</definedName>
    <definedName name="solver_num" localSheetId="8" hidden="1">2</definedName>
    <definedName name="solver_num" localSheetId="9" hidden="1">3</definedName>
    <definedName name="solver_num" localSheetId="10" hidden="1">5</definedName>
    <definedName name="solver_num" localSheetId="11" hidden="1">4</definedName>
    <definedName name="solver_opt" localSheetId="1" hidden="1">Q1d!$E$5</definedName>
    <definedName name="solver_opt" localSheetId="2" hidden="1">Q1h!$E$5</definedName>
    <definedName name="solver_opt" localSheetId="3" hidden="1">Q1i!$E$5</definedName>
    <definedName name="solver_opt" localSheetId="4" hidden="1">Q1j!$E$5</definedName>
    <definedName name="solver_opt" localSheetId="5" hidden="1">Q1k!$E$5</definedName>
    <definedName name="solver_opt" localSheetId="6" hidden="1">Q1l!$E$5</definedName>
    <definedName name="solver_opt" localSheetId="7" hidden="1">Q1m!$E$5</definedName>
    <definedName name="solver_opt" localSheetId="8" hidden="1">Q2b!$G$24</definedName>
    <definedName name="solver_opt" localSheetId="9" hidden="1">Q2c!$G$24</definedName>
    <definedName name="solver_opt" localSheetId="10" hidden="1">Q2d!$H$24</definedName>
    <definedName name="solver_opt" localSheetId="11" hidden="1">Q2e!$H$24</definedName>
    <definedName name="solver_pre" localSheetId="1" hidden="1">0.000001</definedName>
    <definedName name="solver_pre" localSheetId="2" hidden="1">0.000001</definedName>
    <definedName name="solver_pre" localSheetId="3" hidden="1">0.000001</definedName>
    <definedName name="solver_pre" localSheetId="4" hidden="1">0.000001</definedName>
    <definedName name="solver_pre" localSheetId="5" hidden="1">0.000001</definedName>
    <definedName name="solver_pre" localSheetId="6" hidden="1">0.000001</definedName>
    <definedName name="solver_pre" localSheetId="7" hidden="1">0.000001</definedName>
    <definedName name="solver_pre" localSheetId="8" hidden="1">0.00000001</definedName>
    <definedName name="solver_pre" localSheetId="9" hidden="1">0.00000001</definedName>
    <definedName name="solver_pre" localSheetId="10" hidden="1">0.00000001</definedName>
    <definedName name="solver_pre" localSheetId="11" hidden="1">0.00000001</definedName>
    <definedName name="solver_rbv" localSheetId="1" hidden="1">1</definedName>
    <definedName name="solver_rbv" localSheetId="2" hidden="1">1</definedName>
    <definedName name="solver_rbv" localSheetId="3" hidden="1">1</definedName>
    <definedName name="solver_rbv" localSheetId="4" hidden="1">1</definedName>
    <definedName name="solver_rbv" localSheetId="5" hidden="1">1</definedName>
    <definedName name="solver_rbv" localSheetId="6" hidden="1">1</definedName>
    <definedName name="solver_rbv" localSheetId="7" hidden="1">1</definedName>
    <definedName name="solver_rbv" localSheetId="8" hidden="1">1</definedName>
    <definedName name="solver_rbv" localSheetId="9" hidden="1">1</definedName>
    <definedName name="solver_rbv" localSheetId="10" hidden="1">1</definedName>
    <definedName name="solver_rbv" localSheetId="11" hidden="1">1</definedName>
    <definedName name="solver_rel1" localSheetId="1" hidden="1">3</definedName>
    <definedName name="solver_rel1" localSheetId="2" hidden="1">4</definedName>
    <definedName name="solver_rel1" localSheetId="3" hidden="1">1</definedName>
    <definedName name="solver_rel1" localSheetId="4" hidden="1">1</definedName>
    <definedName name="solver_rel1" localSheetId="5" hidden="1">1</definedName>
    <definedName name="solver_rel1" localSheetId="6" hidden="1">1</definedName>
    <definedName name="solver_rel1" localSheetId="7" hidden="1">1</definedName>
    <definedName name="solver_rel1" localSheetId="8" hidden="1">3</definedName>
    <definedName name="solver_rel1" localSheetId="9" hidden="1">3</definedName>
    <definedName name="solver_rel1" localSheetId="10" hidden="1">1</definedName>
    <definedName name="solver_rel1" localSheetId="11" hidden="1">5</definedName>
    <definedName name="solver_rel10" localSheetId="6" hidden="1">2</definedName>
    <definedName name="solver_rel10" localSheetId="8" hidden="1">3</definedName>
    <definedName name="solver_rel10" localSheetId="9" hidden="1">3</definedName>
    <definedName name="solver_rel10" localSheetId="10" hidden="1">3</definedName>
    <definedName name="solver_rel10" localSheetId="11" hidden="1">3</definedName>
    <definedName name="solver_rel11" localSheetId="6" hidden="1">5</definedName>
    <definedName name="solver_rel2" localSheetId="1" hidden="1">1</definedName>
    <definedName name="solver_rel2" localSheetId="2" hidden="1">3</definedName>
    <definedName name="solver_rel2" localSheetId="3" hidden="1">4</definedName>
    <definedName name="solver_rel2" localSheetId="4" hidden="1">4</definedName>
    <definedName name="solver_rel2" localSheetId="5" hidden="1">4</definedName>
    <definedName name="solver_rel2" localSheetId="6" hidden="1">4</definedName>
    <definedName name="solver_rel2" localSheetId="7" hidden="1">1</definedName>
    <definedName name="solver_rel2" localSheetId="8" hidden="1">2</definedName>
    <definedName name="solver_rel2" localSheetId="9" hidden="1">3</definedName>
    <definedName name="solver_rel2" localSheetId="10" hidden="1">5</definedName>
    <definedName name="solver_rel2" localSheetId="11" hidden="1">1</definedName>
    <definedName name="solver_rel3" localSheetId="2" hidden="1">1</definedName>
    <definedName name="solver_rel3" localSheetId="3" hidden="1">3</definedName>
    <definedName name="solver_rel3" localSheetId="4" hidden="1">3</definedName>
    <definedName name="solver_rel3" localSheetId="5" hidden="1">3</definedName>
    <definedName name="solver_rel3" localSheetId="6" hidden="1">3</definedName>
    <definedName name="solver_rel3" localSheetId="7" hidden="1">4</definedName>
    <definedName name="solver_rel3" localSheetId="8" hidden="1">2</definedName>
    <definedName name="solver_rel3" localSheetId="9" hidden="1">2</definedName>
    <definedName name="solver_rel3" localSheetId="10" hidden="1">1</definedName>
    <definedName name="solver_rel3" localSheetId="11" hidden="1">3</definedName>
    <definedName name="solver_rel4" localSheetId="3" hidden="1">5</definedName>
    <definedName name="solver_rel4" localSheetId="4" hidden="1">3</definedName>
    <definedName name="solver_rel4" localSheetId="5" hidden="1">3</definedName>
    <definedName name="solver_rel4" localSheetId="6" hidden="1">3</definedName>
    <definedName name="solver_rel4" localSheetId="7" hidden="1">3</definedName>
    <definedName name="solver_rel4" localSheetId="8" hidden="1">2</definedName>
    <definedName name="solver_rel4" localSheetId="9" hidden="1">2</definedName>
    <definedName name="solver_rel4" localSheetId="10" hidden="1">3</definedName>
    <definedName name="solver_rel4" localSheetId="11" hidden="1">2</definedName>
    <definedName name="solver_rel5" localSheetId="3" hidden="1">1</definedName>
    <definedName name="solver_rel5" localSheetId="4" hidden="1">5</definedName>
    <definedName name="solver_rel5" localSheetId="5" hidden="1">5</definedName>
    <definedName name="solver_rel5" localSheetId="6" hidden="1">5</definedName>
    <definedName name="solver_rel5" localSheetId="7" hidden="1">5</definedName>
    <definedName name="solver_rel5" localSheetId="8" hidden="1">2</definedName>
    <definedName name="solver_rel5" localSheetId="9" hidden="1">2</definedName>
    <definedName name="solver_rel5" localSheetId="10" hidden="1">2</definedName>
    <definedName name="solver_rel5" localSheetId="11" hidden="1">2</definedName>
    <definedName name="solver_rel6" localSheetId="4" hidden="1">1</definedName>
    <definedName name="solver_rel6" localSheetId="5" hidden="1">1</definedName>
    <definedName name="solver_rel6" localSheetId="6" hidden="1">1</definedName>
    <definedName name="solver_rel6" localSheetId="7" hidden="1">1</definedName>
    <definedName name="solver_rel6" localSheetId="8" hidden="1">2</definedName>
    <definedName name="solver_rel6" localSheetId="9" hidden="1">2</definedName>
    <definedName name="solver_rel6" localSheetId="10" hidden="1">2</definedName>
    <definedName name="solver_rel6" localSheetId="11" hidden="1">2</definedName>
    <definedName name="solver_rel7" localSheetId="4" hidden="1">3</definedName>
    <definedName name="solver_rel7" localSheetId="5" hidden="1">3</definedName>
    <definedName name="solver_rel7" localSheetId="6" hidden="1">2</definedName>
    <definedName name="solver_rel7" localSheetId="7" hidden="1">5</definedName>
    <definedName name="solver_rel7" localSheetId="8" hidden="1">3</definedName>
    <definedName name="solver_rel7" localSheetId="9" hidden="1">3</definedName>
    <definedName name="solver_rel7" localSheetId="10" hidden="1">3</definedName>
    <definedName name="solver_rel7" localSheetId="11" hidden="1">3</definedName>
    <definedName name="solver_rel8" localSheetId="5" hidden="1">3</definedName>
    <definedName name="solver_rel8" localSheetId="6" hidden="1">1</definedName>
    <definedName name="solver_rel8" localSheetId="7" hidden="1">1</definedName>
    <definedName name="solver_rel8" localSheetId="8" hidden="1">3</definedName>
    <definedName name="solver_rel8" localSheetId="9" hidden="1">3</definedName>
    <definedName name="solver_rel8" localSheetId="10" hidden="1">3</definedName>
    <definedName name="solver_rel8" localSheetId="11" hidden="1">3</definedName>
    <definedName name="solver_rel9" localSheetId="6" hidden="1">3</definedName>
    <definedName name="solver_rel9" localSheetId="7" hidden="1">1</definedName>
    <definedName name="solver_rel9" localSheetId="8" hidden="1">3</definedName>
    <definedName name="solver_rel9" localSheetId="9" hidden="1">3</definedName>
    <definedName name="solver_rel9" localSheetId="10" hidden="1">3</definedName>
    <definedName name="solver_rel9" localSheetId="11" hidden="1">3</definedName>
    <definedName name="solver_rhs1" localSheetId="1" hidden="1">0</definedName>
    <definedName name="solver_rhs1" localSheetId="2" hidden="1">"整数"</definedName>
    <definedName name="solver_rhs1" localSheetId="3" hidden="1">Q1i!$B$8:$D$8</definedName>
    <definedName name="solver_rhs1" localSheetId="4" hidden="1">Q1j!$B$8:$D$8</definedName>
    <definedName name="solver_rhs1" localSheetId="5" hidden="1">Q1k!$B$8:$D$8</definedName>
    <definedName name="solver_rhs1" localSheetId="6" hidden="1">Q1l!$B$8:$C$8</definedName>
    <definedName name="solver_rhs1" localSheetId="7" hidden="1">Q1m!$B$9:$D$9</definedName>
    <definedName name="solver_rhs1" localSheetId="8" hidden="1">0</definedName>
    <definedName name="solver_rhs1" localSheetId="9" hidden="1">Q2c!$G$17</definedName>
    <definedName name="solver_rhs1" localSheetId="10" hidden="1">Q2d!$G$26</definedName>
    <definedName name="solver_rhs1" localSheetId="11" hidden="1">"二进制"</definedName>
    <definedName name="solver_rhs10" localSheetId="6" hidden="1">Q1l!$D$7</definedName>
    <definedName name="solver_rhs10" localSheetId="8" hidden="1">Q2b!$J$7</definedName>
    <definedName name="solver_rhs10" localSheetId="9" hidden="1">Q2c!$J$7</definedName>
    <definedName name="solver_rhs10" localSheetId="10" hidden="1">Q2d!$L$7</definedName>
    <definedName name="solver_rhs10" localSheetId="11" hidden="1">Q2e!$L$7</definedName>
    <definedName name="solver_rhs11" localSheetId="6" hidden="1">"二进制"</definedName>
    <definedName name="solver_rhs2" localSheetId="1" hidden="1">Q1d!$E$9:$E$12</definedName>
    <definedName name="solver_rhs2" localSheetId="2" hidden="1">0</definedName>
    <definedName name="solver_rhs2" localSheetId="3" hidden="1">"整数"</definedName>
    <definedName name="solver_rhs2" localSheetId="4" hidden="1">"整数"</definedName>
    <definedName name="solver_rhs2" localSheetId="5" hidden="1">"整数"</definedName>
    <definedName name="solver_rhs2" localSheetId="6" hidden="1">"整数"</definedName>
    <definedName name="solver_rhs2" localSheetId="7" hidden="1">Q1m!$H$4:$J$4</definedName>
    <definedName name="solver_rhs2" localSheetId="8" hidden="1">Q2b!$J$25:$N$25</definedName>
    <definedName name="solver_rhs2" localSheetId="9" hidden="1">0</definedName>
    <definedName name="solver_rhs2" localSheetId="10" hidden="1">"二进制"</definedName>
    <definedName name="solver_rhs2" localSheetId="11" hidden="1">Q2e!$I$8:$I$22</definedName>
    <definedName name="solver_rhs3" localSheetId="2" hidden="1">Q1h!$E$9:$E$12</definedName>
    <definedName name="solver_rhs3" localSheetId="3" hidden="1">0</definedName>
    <definedName name="solver_rhs3" localSheetId="4" hidden="1">0</definedName>
    <definedName name="solver_rhs3" localSheetId="5" hidden="1">0</definedName>
    <definedName name="solver_rhs3" localSheetId="6" hidden="1">0</definedName>
    <definedName name="solver_rhs3" localSheetId="7" hidden="1">"整数"</definedName>
    <definedName name="solver_rhs3" localSheetId="8" hidden="1">Q2b!$K$25</definedName>
    <definedName name="solver_rhs3" localSheetId="9" hidden="1">Q2c!$J$25:$N$25</definedName>
    <definedName name="solver_rhs3" localSheetId="10" hidden="1">Q2d!$I$8:$I$22</definedName>
    <definedName name="solver_rhs3" localSheetId="11" hidden="1">0</definedName>
    <definedName name="solver_rhs4" localSheetId="3" hidden="1">"二进制"</definedName>
    <definedName name="solver_rhs4" localSheetId="4" hidden="1">Q1j!$C$7</definedName>
    <definedName name="solver_rhs4" localSheetId="5" hidden="1">Q1k!$C$7</definedName>
    <definedName name="solver_rhs4" localSheetId="6" hidden="1">Q1l!$C$7</definedName>
    <definedName name="solver_rhs4" localSheetId="7" hidden="1">0</definedName>
    <definedName name="solver_rhs4" localSheetId="8" hidden="1">Q2b!$L$25</definedName>
    <definedName name="solver_rhs4" localSheetId="9" hidden="1">Q2c!$L$25</definedName>
    <definedName name="solver_rhs4" localSheetId="10" hidden="1">0</definedName>
    <definedName name="solver_rhs4" localSheetId="11" hidden="1">Q2e!$L$25:$P$25</definedName>
    <definedName name="solver_rhs5" localSheetId="3" hidden="1">Q1i!$E$12:$E$15</definedName>
    <definedName name="solver_rhs5" localSheetId="4" hidden="1">"二进制"</definedName>
    <definedName name="solver_rhs5" localSheetId="5" hidden="1">"二进制"</definedName>
    <definedName name="solver_rhs5" localSheetId="6" hidden="1">"二进制"</definedName>
    <definedName name="solver_rhs5" localSheetId="7" hidden="1">"二进制"</definedName>
    <definedName name="solver_rhs5" localSheetId="8" hidden="1">Q2b!$M$25</definedName>
    <definedName name="solver_rhs5" localSheetId="9" hidden="1">Q2c!$M$25</definedName>
    <definedName name="solver_rhs5" localSheetId="10" hidden="1">Q2d!$L$25:$P$25</definedName>
    <definedName name="solver_rhs5" localSheetId="11" hidden="1">Q2e!$L$25:$P$25</definedName>
    <definedName name="solver_rhs6" localSheetId="4" hidden="1">Q1j!$E$12:$E$15</definedName>
    <definedName name="solver_rhs6" localSheetId="5" hidden="1">Q1k!$E$12:$E$15</definedName>
    <definedName name="solver_rhs6" localSheetId="6" hidden="1">Q1l!$D$8</definedName>
    <definedName name="solver_rhs6" localSheetId="7" hidden="1">Q1m!$B$7:$D$7</definedName>
    <definedName name="solver_rhs6" localSheetId="8" hidden="1">Q2b!$N$25</definedName>
    <definedName name="solver_rhs6" localSheetId="9" hidden="1">Q2c!$N$25</definedName>
    <definedName name="solver_rhs6" localSheetId="10" hidden="1">Q2d!$L$25:$P$25</definedName>
    <definedName name="solver_rhs6" localSheetId="11" hidden="1">Q2e!$L$25:$P$25</definedName>
    <definedName name="solver_rhs7" localSheetId="4" hidden="1">0</definedName>
    <definedName name="solver_rhs7" localSheetId="5" hidden="1">0</definedName>
    <definedName name="solver_rhs7" localSheetId="6" hidden="1">Q1l!$K$10</definedName>
    <definedName name="solver_rhs7" localSheetId="7" hidden="1">"二进制"</definedName>
    <definedName name="solver_rhs7" localSheetId="8" hidden="1">Q2b!$G$7</definedName>
    <definedName name="solver_rhs7" localSheetId="9" hidden="1">Q2c!$G$7</definedName>
    <definedName name="solver_rhs7" localSheetId="10" hidden="1">Q2d!$H$7</definedName>
    <definedName name="solver_rhs7" localSheetId="11" hidden="1">Q2e!$H$7</definedName>
    <definedName name="solver_rhs8" localSheetId="5" hidden="1">0</definedName>
    <definedName name="solver_rhs8" localSheetId="6" hidden="1">Q1l!$E$13:$E$16</definedName>
    <definedName name="solver_rhs8" localSheetId="7" hidden="1">1</definedName>
    <definedName name="solver_rhs8" localSheetId="8" hidden="1">Q2b!$H$7</definedName>
    <definedName name="solver_rhs8" localSheetId="9" hidden="1">Q2c!$H$7</definedName>
    <definedName name="solver_rhs8" localSheetId="10" hidden="1">Q2d!$J$7</definedName>
    <definedName name="solver_rhs8" localSheetId="11" hidden="1">Q2e!$J$7</definedName>
    <definedName name="solver_rhs9" localSheetId="6" hidden="1">0</definedName>
    <definedName name="solver_rhs9" localSheetId="7" hidden="1">Q1m!$E$12:$E$15</definedName>
    <definedName name="solver_rhs9" localSheetId="8" hidden="1">Q2b!$I$7</definedName>
    <definedName name="solver_rhs9" localSheetId="9" hidden="1">Q2c!$I$7</definedName>
    <definedName name="solver_rhs9" localSheetId="10" hidden="1">Q2d!$K$7</definedName>
    <definedName name="solver_rhs9" localSheetId="11" hidden="1">Q2e!$K$7</definedName>
    <definedName name="solver_rlx" localSheetId="1" hidden="1">1</definedName>
    <definedName name="solver_rlx" localSheetId="2" hidden="1">1</definedName>
    <definedName name="solver_rlx" localSheetId="3" hidden="1">2</definedName>
    <definedName name="solver_rlx" localSheetId="4" hidden="1">2</definedName>
    <definedName name="solver_rlx" localSheetId="5" hidden="1">2</definedName>
    <definedName name="solver_rlx" localSheetId="6" hidden="1">2</definedName>
    <definedName name="solver_rlx" localSheetId="7" hidden="1">2</definedName>
    <definedName name="solver_rlx" localSheetId="8" hidden="1">2</definedName>
    <definedName name="solver_rlx" localSheetId="9" hidden="1">2</definedName>
    <definedName name="solver_rlx" localSheetId="10" hidden="1">2</definedName>
    <definedName name="solver_rlx" localSheetId="11" hidden="1">2</definedName>
    <definedName name="solver_rsd" localSheetId="1" hidden="1">0</definedName>
    <definedName name="solver_rsd" localSheetId="2" hidden="1">0</definedName>
    <definedName name="solver_rsd" localSheetId="3" hidden="1">0</definedName>
    <definedName name="solver_rsd" localSheetId="4" hidden="1">0</definedName>
    <definedName name="solver_rsd" localSheetId="5" hidden="1">0</definedName>
    <definedName name="solver_rsd" localSheetId="6" hidden="1">0</definedName>
    <definedName name="solver_rsd" localSheetId="7" hidden="1">0</definedName>
    <definedName name="solver_rsd" localSheetId="8" hidden="1">0</definedName>
    <definedName name="solver_rsd" localSheetId="9" hidden="1">0</definedName>
    <definedName name="solver_rsd" localSheetId="10" hidden="1">0</definedName>
    <definedName name="solver_rsd" localSheetId="11" hidden="1">0</definedName>
    <definedName name="solver_scl" localSheetId="1" hidden="1">2</definedName>
    <definedName name="solver_scl" localSheetId="2" hidden="1">2</definedName>
    <definedName name="solver_scl" localSheetId="3" hidden="1">2</definedName>
    <definedName name="solver_scl" localSheetId="4" hidden="1">2</definedName>
    <definedName name="solver_scl" localSheetId="5" hidden="1">2</definedName>
    <definedName name="solver_scl" localSheetId="6" hidden="1">2</definedName>
    <definedName name="solver_scl" localSheetId="7" hidden="1">2</definedName>
    <definedName name="solver_scl" localSheetId="8" hidden="1">2</definedName>
    <definedName name="solver_scl" localSheetId="9" hidden="1">2</definedName>
    <definedName name="solver_scl" localSheetId="10" hidden="1">2</definedName>
    <definedName name="solver_scl" localSheetId="11" hidden="1">2</definedName>
    <definedName name="solver_sho" localSheetId="1" hidden="1">2</definedName>
    <definedName name="solver_sho" localSheetId="2" hidden="1">2</definedName>
    <definedName name="solver_sho" localSheetId="3" hidden="1">2</definedName>
    <definedName name="solver_sho" localSheetId="4" hidden="1">2</definedName>
    <definedName name="solver_sho" localSheetId="5" hidden="1">2</definedName>
    <definedName name="solver_sho" localSheetId="6" hidden="1">2</definedName>
    <definedName name="solver_sho" localSheetId="7" hidden="1">2</definedName>
    <definedName name="solver_sho" localSheetId="8" hidden="1">2</definedName>
    <definedName name="solver_sho" localSheetId="9" hidden="1">2</definedName>
    <definedName name="solver_sho" localSheetId="10" hidden="1">2</definedName>
    <definedName name="solver_sho" localSheetId="11" hidden="1">2</definedName>
    <definedName name="solver_ssz" localSheetId="1" hidden="1">100</definedName>
    <definedName name="solver_ssz" localSheetId="2" hidden="1">100</definedName>
    <definedName name="solver_ssz" localSheetId="3" hidden="1">100</definedName>
    <definedName name="solver_ssz" localSheetId="4" hidden="1">100</definedName>
    <definedName name="solver_ssz" localSheetId="5" hidden="1">100</definedName>
    <definedName name="solver_ssz" localSheetId="6" hidden="1">100</definedName>
    <definedName name="solver_ssz" localSheetId="7" hidden="1">100</definedName>
    <definedName name="solver_ssz" localSheetId="8" hidden="1">100</definedName>
    <definedName name="solver_ssz" localSheetId="9" hidden="1">100</definedName>
    <definedName name="solver_ssz" localSheetId="10" hidden="1">100</definedName>
    <definedName name="solver_ssz" localSheetId="11" hidden="1">100</definedName>
    <definedName name="solver_tim" localSheetId="1" hidden="1">2147483647</definedName>
    <definedName name="solver_tim" localSheetId="2" hidden="1">2147483647</definedName>
    <definedName name="solver_tim" localSheetId="3" hidden="1">2147483647</definedName>
    <definedName name="solver_tim" localSheetId="4" hidden="1">2147483647</definedName>
    <definedName name="solver_tim" localSheetId="5" hidden="1">2147483647</definedName>
    <definedName name="solver_tim" localSheetId="6" hidden="1">2147483647</definedName>
    <definedName name="solver_tim" localSheetId="7" hidden="1">2147483647</definedName>
    <definedName name="solver_tim" localSheetId="8" hidden="1">2147483647</definedName>
    <definedName name="solver_tim" localSheetId="9" hidden="1">2147483647</definedName>
    <definedName name="solver_tim" localSheetId="10" hidden="1">2147483647</definedName>
    <definedName name="solver_tim" localSheetId="11" hidden="1">2147483647</definedName>
    <definedName name="solver_tol" localSheetId="1" hidden="1">0.01</definedName>
    <definedName name="solver_tol" localSheetId="2" hidden="1">0.01</definedName>
    <definedName name="solver_tol" localSheetId="3" hidden="1">0.01</definedName>
    <definedName name="solver_tol" localSheetId="4" hidden="1">0.01</definedName>
    <definedName name="solver_tol" localSheetId="5" hidden="1">0.01</definedName>
    <definedName name="solver_tol" localSheetId="6" hidden="1">0.01</definedName>
    <definedName name="solver_tol" localSheetId="7" hidden="1">0.01</definedName>
    <definedName name="solver_tol" localSheetId="8" hidden="1">0.05</definedName>
    <definedName name="solver_tol" localSheetId="9" hidden="1">0.05</definedName>
    <definedName name="solver_tol" localSheetId="10" hidden="1">0.05</definedName>
    <definedName name="solver_tol" localSheetId="11" hidden="1">0.05</definedName>
    <definedName name="solver_typ" localSheetId="1" hidden="1">1</definedName>
    <definedName name="solver_typ" localSheetId="2" hidden="1">1</definedName>
    <definedName name="solver_typ" localSheetId="3" hidden="1">1</definedName>
    <definedName name="solver_typ" localSheetId="4" hidden="1">1</definedName>
    <definedName name="solver_typ" localSheetId="5" hidden="1">1</definedName>
    <definedName name="solver_typ" localSheetId="6" hidden="1">1</definedName>
    <definedName name="solver_typ" localSheetId="7" hidden="1">1</definedName>
    <definedName name="solver_typ" localSheetId="8" hidden="1">2</definedName>
    <definedName name="solver_typ" localSheetId="9" hidden="1">2</definedName>
    <definedName name="solver_typ" localSheetId="10" hidden="1">2</definedName>
    <definedName name="solver_typ" localSheetId="11" hidden="1">2</definedName>
    <definedName name="solver_val" localSheetId="1" hidden="1">0</definedName>
    <definedName name="solver_val" localSheetId="2" hidden="1">0</definedName>
    <definedName name="solver_val" localSheetId="3" hidden="1">0</definedName>
    <definedName name="solver_val" localSheetId="4" hidden="1">0</definedName>
    <definedName name="solver_val" localSheetId="5" hidden="1">0</definedName>
    <definedName name="solver_val" localSheetId="6" hidden="1">0</definedName>
    <definedName name="solver_val" localSheetId="7" hidden="1">0</definedName>
    <definedName name="solver_val" localSheetId="8" hidden="1">0</definedName>
    <definedName name="solver_val" localSheetId="9" hidden="1">0</definedName>
    <definedName name="solver_val" localSheetId="10" hidden="1">0</definedName>
    <definedName name="solver_val" localSheetId="11" hidden="1">0</definedName>
    <definedName name="solver_ver" localSheetId="1" hidden="1">2</definedName>
    <definedName name="solver_ver" localSheetId="2" hidden="1">2</definedName>
    <definedName name="solver_ver" localSheetId="3" hidden="1">2</definedName>
    <definedName name="solver_ver" localSheetId="4" hidden="1">2</definedName>
    <definedName name="solver_ver" localSheetId="5" hidden="1">2</definedName>
    <definedName name="solver_ver" localSheetId="6" hidden="1">2</definedName>
    <definedName name="solver_ver" localSheetId="7" hidden="1">2</definedName>
    <definedName name="solver_ver" localSheetId="8" hidden="1">2</definedName>
    <definedName name="solver_ver" localSheetId="9" hidden="1">2</definedName>
    <definedName name="solver_ver" localSheetId="10" hidden="1">2</definedName>
    <definedName name="solver_ver" localSheetId="11" hidden="1">2</definedName>
  </definedNames>
  <calcPr calcId="191029" calcMode="manual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2" l="1"/>
  <c r="B9" i="12"/>
  <c r="D9" i="12"/>
  <c r="C9" i="12"/>
  <c r="H4" i="12"/>
  <c r="E5" i="12"/>
  <c r="I4" i="12"/>
  <c r="J4" i="12"/>
  <c r="F15" i="12"/>
  <c r="G15" i="12" s="1"/>
  <c r="F14" i="12"/>
  <c r="G14" i="12" s="1"/>
  <c r="F13" i="12"/>
  <c r="G13" i="12" s="1"/>
  <c r="F12" i="12"/>
  <c r="G12" i="12" s="1"/>
  <c r="D8" i="11"/>
  <c r="J10" i="11"/>
  <c r="D6" i="11"/>
  <c r="F16" i="11" s="1"/>
  <c r="G16" i="11" s="1"/>
  <c r="F5" i="11"/>
  <c r="C8" i="11"/>
  <c r="B8" i="11"/>
  <c r="E5" i="11"/>
  <c r="D8" i="10"/>
  <c r="D8" i="9"/>
  <c r="D8" i="8"/>
  <c r="C8" i="8"/>
  <c r="B8" i="8"/>
  <c r="F14" i="11"/>
  <c r="G14" i="11" s="1"/>
  <c r="B11" i="11"/>
  <c r="G5" i="10"/>
  <c r="F15" i="10"/>
  <c r="G15" i="10" s="1"/>
  <c r="F14" i="10"/>
  <c r="G14" i="10" s="1"/>
  <c r="F13" i="10"/>
  <c r="G13" i="10" s="1"/>
  <c r="F12" i="10"/>
  <c r="G12" i="10" s="1"/>
  <c r="B10" i="10"/>
  <c r="C8" i="10"/>
  <c r="B8" i="10"/>
  <c r="F5" i="10"/>
  <c r="E5" i="10"/>
  <c r="F5" i="9"/>
  <c r="B10" i="8"/>
  <c r="C8" i="9"/>
  <c r="F15" i="9"/>
  <c r="G15" i="9" s="1"/>
  <c r="F14" i="9"/>
  <c r="G14" i="9" s="1"/>
  <c r="F13" i="9"/>
  <c r="G13" i="9" s="1"/>
  <c r="F12" i="9"/>
  <c r="G12" i="9" s="1"/>
  <c r="B10" i="9"/>
  <c r="B8" i="9"/>
  <c r="E5" i="9"/>
  <c r="E5" i="8"/>
  <c r="F15" i="8"/>
  <c r="G15" i="8" s="1"/>
  <c r="F14" i="8"/>
  <c r="G14" i="8" s="1"/>
  <c r="F13" i="8"/>
  <c r="G13" i="8" s="1"/>
  <c r="F12" i="8"/>
  <c r="G12" i="8" s="1"/>
  <c r="G25" i="7"/>
  <c r="G26" i="7" s="1"/>
  <c r="P24" i="7"/>
  <c r="O24" i="7"/>
  <c r="N24" i="7"/>
  <c r="M24" i="7"/>
  <c r="L24" i="7"/>
  <c r="H24" i="7"/>
  <c r="H27" i="7" s="1"/>
  <c r="I22" i="7"/>
  <c r="I21" i="7"/>
  <c r="I20" i="7"/>
  <c r="I19" i="7"/>
  <c r="I18" i="7"/>
  <c r="I17" i="7"/>
  <c r="I16" i="7"/>
  <c r="I15" i="7"/>
  <c r="I14" i="7"/>
  <c r="I13" i="7"/>
  <c r="I12" i="7"/>
  <c r="I11" i="7"/>
  <c r="I10" i="7"/>
  <c r="I9" i="7"/>
  <c r="I8" i="7"/>
  <c r="G25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8" i="6"/>
  <c r="M24" i="6"/>
  <c r="P24" i="6"/>
  <c r="O24" i="6"/>
  <c r="N24" i="6"/>
  <c r="L24" i="6"/>
  <c r="H24" i="6"/>
  <c r="N24" i="5"/>
  <c r="M24" i="5"/>
  <c r="L24" i="5"/>
  <c r="K24" i="5"/>
  <c r="J24" i="5"/>
  <c r="G24" i="5"/>
  <c r="J24" i="3"/>
  <c r="G24" i="3"/>
  <c r="M24" i="3"/>
  <c r="L24" i="3"/>
  <c r="N24" i="3"/>
  <c r="K24" i="3"/>
  <c r="F12" i="4"/>
  <c r="G12" i="4" s="1"/>
  <c r="F11" i="4"/>
  <c r="G11" i="4" s="1"/>
  <c r="F10" i="4"/>
  <c r="G10" i="4" s="1"/>
  <c r="F9" i="4"/>
  <c r="G9" i="4" s="1"/>
  <c r="E5" i="4"/>
  <c r="E5" i="1"/>
  <c r="F10" i="1"/>
  <c r="G10" i="1" s="1"/>
  <c r="F11" i="1"/>
  <c r="G11" i="1" s="1"/>
  <c r="F12" i="1"/>
  <c r="G12" i="1" s="1"/>
  <c r="F9" i="1"/>
  <c r="G9" i="1" s="1"/>
  <c r="F13" i="11" l="1"/>
  <c r="G13" i="11" s="1"/>
  <c r="F15" i="11"/>
  <c r="G15" i="11" s="1"/>
</calcChain>
</file>

<file path=xl/sharedStrings.xml><?xml version="1.0" encoding="utf-8"?>
<sst xmlns="http://schemas.openxmlformats.org/spreadsheetml/2006/main" count="278" uniqueCount="77">
  <si>
    <t>Product 1</t>
    <phoneticPr fontId="1" type="noConversion"/>
  </si>
  <si>
    <t>Product 2</t>
    <phoneticPr fontId="1" type="noConversion"/>
  </si>
  <si>
    <t>Product 3</t>
    <phoneticPr fontId="1" type="noConversion"/>
  </si>
  <si>
    <t>Unit Profit</t>
    <phoneticPr fontId="1" type="noConversion"/>
  </si>
  <si>
    <t>Max Profit</t>
    <phoneticPr fontId="1" type="noConversion"/>
  </si>
  <si>
    <t>Resource cost</t>
    <phoneticPr fontId="1" type="noConversion"/>
  </si>
  <si>
    <t>Resource 1</t>
    <phoneticPr fontId="1" type="noConversion"/>
  </si>
  <si>
    <t>Resource 2</t>
    <phoneticPr fontId="1" type="noConversion"/>
  </si>
  <si>
    <t>Resource 3</t>
    <phoneticPr fontId="1" type="noConversion"/>
  </si>
  <si>
    <t>Resource 4</t>
    <phoneticPr fontId="1" type="noConversion"/>
  </si>
  <si>
    <t>Max Amount</t>
    <phoneticPr fontId="1" type="noConversion"/>
  </si>
  <si>
    <t>Amount</t>
    <phoneticPr fontId="1" type="noConversion"/>
  </si>
  <si>
    <t>Used</t>
    <phoneticPr fontId="1" type="noConversion"/>
  </si>
  <si>
    <t>Slack</t>
    <phoneticPr fontId="1" type="noConversion"/>
  </si>
  <si>
    <t>Microsoft Excel 16.91 敏感性报告</t>
  </si>
  <si>
    <t>工作表: [工作簿1]Sheet1</t>
  </si>
  <si>
    <t>报告的建立: 2025/8/26 10:26:03</t>
  </si>
  <si>
    <t>可变单元格</t>
  </si>
  <si>
    <t>单元格</t>
  </si>
  <si>
    <t>名称</t>
  </si>
  <si>
    <t>终</t>
  </si>
  <si>
    <t>值</t>
  </si>
  <si>
    <t>递减</t>
  </si>
  <si>
    <t>成本</t>
  </si>
  <si>
    <t>目标式</t>
  </si>
  <si>
    <t>系数</t>
  </si>
  <si>
    <t>允许的</t>
  </si>
  <si>
    <t>增量</t>
  </si>
  <si>
    <t>减量</t>
  </si>
  <si>
    <t>约束</t>
  </si>
  <si>
    <t>阴影</t>
  </si>
  <si>
    <t>价格</t>
  </si>
  <si>
    <t>限制值</t>
  </si>
  <si>
    <t>$B$6</t>
  </si>
  <si>
    <t>Amount Product 1</t>
  </si>
  <si>
    <t>$C$6</t>
  </si>
  <si>
    <t>Amount Product 2</t>
  </si>
  <si>
    <t>$D$6</t>
  </si>
  <si>
    <t>Amount Product 3</t>
  </si>
  <si>
    <t>$F$9</t>
  </si>
  <si>
    <t>Resource 1 Used</t>
  </si>
  <si>
    <t>$F$10</t>
  </si>
  <si>
    <t>Resource 2 Used</t>
  </si>
  <si>
    <t>$F$11</t>
  </si>
  <si>
    <t>Resource 3 Used</t>
  </si>
  <si>
    <t>$F$12</t>
  </si>
  <si>
    <t>Resource 4 Used</t>
  </si>
  <si>
    <t>Investment</t>
    <phoneticPr fontId="1" type="noConversion"/>
  </si>
  <si>
    <t>Inflow</t>
    <phoneticPr fontId="1" type="noConversion"/>
  </si>
  <si>
    <t>Outflow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</si>
  <si>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</si>
  <si>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</si>
  <si>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</si>
  <si>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</si>
  <si>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E</t>
    <phoneticPr fontId="1" type="noConversion"/>
  </si>
  <si>
    <t>Return</t>
    <phoneticPr fontId="1" type="noConversion"/>
  </si>
  <si>
    <r>
      <t xml:space="preserve">               </t>
    </r>
    <r>
      <rPr>
        <b/>
        <sz val="16"/>
        <color theme="1"/>
        <rFont val="等线"/>
        <family val="4"/>
        <charset val="134"/>
        <scheme val="minor"/>
      </rPr>
      <t xml:space="preserve">         Cash flow summary for Month</t>
    </r>
    <phoneticPr fontId="1" type="noConversion"/>
  </si>
  <si>
    <t>Total Invested in Month 1 :</t>
    <phoneticPr fontId="1" type="noConversion"/>
  </si>
  <si>
    <t>Payment:</t>
    <phoneticPr fontId="1" type="noConversion"/>
  </si>
  <si>
    <t>Surplus:</t>
    <phoneticPr fontId="1" type="noConversion"/>
  </si>
  <si>
    <t xml:space="preserve">    Month of Cash</t>
    <phoneticPr fontId="1" type="noConversion"/>
  </si>
  <si>
    <t>Used?</t>
    <phoneticPr fontId="1" type="noConversion"/>
  </si>
  <si>
    <t>Max Inflow：</t>
    <phoneticPr fontId="1" type="noConversion"/>
  </si>
  <si>
    <t>Used inflow:</t>
    <phoneticPr fontId="1" type="noConversion"/>
  </si>
  <si>
    <t>Max Allowable</t>
    <phoneticPr fontId="1" type="noConversion"/>
  </si>
  <si>
    <t>Fix:</t>
    <phoneticPr fontId="1" type="noConversion"/>
  </si>
  <si>
    <t>Total Invested in Month 1 + Fix:</t>
    <phoneticPr fontId="1" type="noConversion"/>
  </si>
  <si>
    <t>Setup cost</t>
    <phoneticPr fontId="1" type="noConversion"/>
  </si>
  <si>
    <t>Total  setup</t>
    <phoneticPr fontId="1" type="noConversion"/>
  </si>
  <si>
    <t>Linking constraint</t>
    <phoneticPr fontId="1" type="noConversion"/>
  </si>
  <si>
    <t>Linking constraint for min product 2</t>
    <phoneticPr fontId="1" type="noConversion"/>
  </si>
  <si>
    <t>z coefficient</t>
    <phoneticPr fontId="1" type="noConversion"/>
  </si>
  <si>
    <t>Product 3 Amount</t>
    <phoneticPr fontId="1" type="noConversion"/>
  </si>
  <si>
    <t>Final</t>
    <phoneticPr fontId="1" type="noConversion"/>
  </si>
  <si>
    <t xml:space="preserve">Max </t>
    <phoneticPr fontId="1" type="noConversion"/>
  </si>
  <si>
    <t>Stick to 27000?</t>
    <phoneticPr fontId="1" type="noConversion"/>
  </si>
  <si>
    <t>Max allowable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</si>
</sst>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6" formatCode="0.0%"/>
    <numFmt numFmtId="177" formatCode="0.0E+00"/>
    <numFmt numFmtId="178" formatCode="0.000"/>
    <numFmt numFmtId="179" formatCode="0.000_ "/>
  </numFmts>
  <fonts count="1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3" tint="9.9978637043366805E-2"/>
      <name val="等线"/>
      <family val="4"/>
      <charset val="134"/>
      <scheme val="minor"/>
    </font>
    <font>
      <b/>
      <sz val="12"/>
      <color theme="9" tint="-0.249977111117893"/>
      <name val="等线"/>
      <family val="4"/>
      <charset val="134"/>
      <scheme val="minor"/>
    </font>
    <font>
      <b/>
      <sz val="12"/>
      <color theme="1"/>
      <name val="等线"/>
      <family val="4"/>
      <charset val="134"/>
      <scheme val="minor"/>
    </font>
    <font>
      <b/>
      <sz val="12"/>
      <color indexed="18"/>
      <name val="等线"/>
      <family val="2"/>
      <charset val="134"/>
      <scheme val="minor"/>
    </font>
    <font>
      <b/>
      <sz val="12"/>
      <color indexed="18"/>
      <name val="等线"/>
      <family val="4"/>
      <charset val="134"/>
      <scheme val="minor"/>
    </font>
    <font>
      <sz val="12"/>
      <color theme="1"/>
      <name val="等线"/>
      <family val="2"/>
      <charset val="134"/>
      <scheme val="minor"/>
    </font>
    <font>
      <sz val="16"/>
      <color theme="1"/>
      <name val="等线"/>
      <family val="4"/>
      <charset val="134"/>
      <scheme val="minor"/>
    </font>
    <font>
      <b/>
      <sz val="16"/>
      <color theme="1"/>
      <name val="等线"/>
      <family val="4"/>
      <charset val="134"/>
      <scheme val="minor"/>
    </font>
    <font>
      <b/>
      <sz val="14"/>
      <color theme="1"/>
      <name val="等线"/>
      <family val="3"/>
      <charset val="134"/>
    </font>
    <font>
      <b/>
      <sz val="12"/>
      <color theme="5"/>
      <name val="等线"/>
      <family val="4"/>
      <charset val="134"/>
      <scheme val="minor"/>
    </font>
    <font>
      <sz val="12"/>
      <color theme="4" tint="0.59999389629810485"/>
      <name val="等线"/>
      <family val="2"/>
      <charset val="134"/>
      <scheme val="minor"/>
    </font>
    <font>
      <b/>
      <sz val="12"/>
      <color theme="9" tint="0.39997558519241921"/>
      <name val="等线"/>
      <family val="4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</fills>
  <borders count="6">
    <border>
      <left/>
      <right/>
      <top/>
      <bottom/>
      <diagonal/>
    </border>
    <border>
      <left/>
      <right/>
      <top style="medium">
        <color indexed="23"/>
      </top>
      <bottom/>
      <diagonal/>
    </border>
    <border>
      <left/>
      <right/>
      <top/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9" fontId="7" fillId="0" borderId="0" applyFont="0" applyFill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0" fillId="2" borderId="0" xfId="0" applyFill="1">
      <alignment vertical="center"/>
    </xf>
    <xf numFmtId="3" fontId="3" fillId="0" borderId="0" xfId="0" applyNumberFormat="1" applyFont="1">
      <alignment vertical="center"/>
    </xf>
    <xf numFmtId="0" fontId="2" fillId="0" borderId="0" xfId="0" applyFont="1">
      <alignment vertical="center"/>
    </xf>
    <xf numFmtId="0" fontId="4" fillId="0" borderId="0" xfId="0" applyFont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1" fontId="0" fillId="0" borderId="3" xfId="0" applyNumberFormat="1" applyBorder="1">
      <alignment vertical="center"/>
    </xf>
    <xf numFmtId="1" fontId="0" fillId="0" borderId="4" xfId="0" applyNumberFormat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176" fontId="4" fillId="0" borderId="0" xfId="0" applyNumberFormat="1" applyFont="1">
      <alignment vertical="center"/>
    </xf>
    <xf numFmtId="176" fontId="4" fillId="0" borderId="0" xfId="1" applyNumberFormat="1" applyFont="1">
      <alignment vertical="center"/>
    </xf>
    <xf numFmtId="0" fontId="0" fillId="0" borderId="5" xfId="0" applyBorder="1">
      <alignment vertical="center"/>
    </xf>
    <xf numFmtId="177" fontId="0" fillId="0" borderId="0" xfId="0" applyNumberFormat="1">
      <alignment vertical="center"/>
    </xf>
    <xf numFmtId="178" fontId="3" fillId="0" borderId="0" xfId="0" applyNumberFormat="1" applyFont="1">
      <alignment vertical="center"/>
    </xf>
    <xf numFmtId="0" fontId="9" fillId="0" borderId="5" xfId="0" applyFont="1" applyBorder="1">
      <alignment vertical="center"/>
    </xf>
    <xf numFmtId="0" fontId="10" fillId="0" borderId="0" xfId="0" applyFont="1">
      <alignment vertical="center"/>
    </xf>
    <xf numFmtId="0" fontId="4" fillId="0" borderId="5" xfId="0" applyFont="1" applyBorder="1">
      <alignment vertical="center"/>
    </xf>
    <xf numFmtId="178" fontId="11" fillId="0" borderId="0" xfId="0" applyNumberFormat="1" applyFont="1">
      <alignment vertical="center"/>
    </xf>
    <xf numFmtId="179" fontId="11" fillId="0" borderId="0" xfId="0" applyNumberFormat="1" applyFont="1">
      <alignment vertical="center"/>
    </xf>
    <xf numFmtId="3" fontId="4" fillId="0" borderId="0" xfId="0" applyNumberFormat="1" applyFont="1">
      <alignment vertical="center"/>
    </xf>
    <xf numFmtId="3" fontId="0" fillId="0" borderId="0" xfId="0" applyNumberFormat="1">
      <alignment vertical="center"/>
    </xf>
    <xf numFmtId="1" fontId="0" fillId="0" borderId="0" xfId="0" applyNumberFormat="1">
      <alignment vertical="center"/>
    </xf>
    <xf numFmtId="1" fontId="2" fillId="0" borderId="0" xfId="0" applyNumberFormat="1" applyFont="1">
      <alignment vertical="center"/>
    </xf>
    <xf numFmtId="0" fontId="12" fillId="0" borderId="0" xfId="0" applyFont="1">
      <alignment vertical="center"/>
    </xf>
    <xf numFmtId="3" fontId="13" fillId="0" borderId="0" xfId="0" applyNumberFormat="1" applyFont="1">
      <alignment vertical="center"/>
    </xf>
    <xf numFmtId="0" fontId="13" fillId="0" borderId="0" xfId="0" applyFont="1">
      <alignment vertical="center"/>
    </xf>
  </cellXfs>
  <cellStyles count="2">
    <cellStyle name="百分比" xfId="1" builtinId="5"/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126031</xdr:rowOff>
    </xdr:from>
    <xdr:to>
      <xdr:col>8</xdr:col>
      <xdr:colOff>609600</xdr:colOff>
      <xdr:row>4</xdr:row>
      <xdr:rowOff>38780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539248AE-BB52-2EAE-9C07-9386BD7746A4}"/>
            </a:ext>
          </a:extLst>
        </xdr:cNvPr>
        <xdr:cNvSpPr txBox="1"/>
      </xdr:nvSpPr>
      <xdr:spPr>
        <a:xfrm>
          <a:off x="5421446" y="329619"/>
          <a:ext cx="2294337" cy="5235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zh-CN" sz="2400"/>
            <a:t>Q1d)</a:t>
          </a:r>
          <a:endParaRPr lang="zh-CN" altLang="en-US" sz="2400"/>
        </a:p>
      </xdr:txBody>
    </xdr:sp>
    <xdr:clientData/>
  </xdr:twoCellAnchor>
  <xdr:twoCellAnchor>
    <xdr:from>
      <xdr:col>1</xdr:col>
      <xdr:colOff>782320</xdr:colOff>
      <xdr:row>15</xdr:row>
      <xdr:rowOff>20319</xdr:rowOff>
    </xdr:from>
    <xdr:to>
      <xdr:col>5</xdr:col>
      <xdr:colOff>319274</xdr:colOff>
      <xdr:row>33</xdr:row>
      <xdr:rowOff>141899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CB183E5-453E-075E-112A-482CD5DDF252}"/>
            </a:ext>
          </a:extLst>
        </xdr:cNvPr>
        <xdr:cNvSpPr/>
      </xdr:nvSpPr>
      <xdr:spPr>
        <a:xfrm>
          <a:off x="1761426" y="3106632"/>
          <a:ext cx="3134105" cy="3825155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Objective function: </a:t>
          </a:r>
        </a:p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Max 350x1 + 510x2 + 400x3 </a:t>
          </a:r>
        </a:p>
        <a:p>
          <a:b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b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</a:p>
        <a:p>
          <a:b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b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ln>
              <a:solidFill>
                <a:sysClr val="windowText" lastClr="000000"/>
              </a:solidFill>
            </a:ln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ln>
                <a:solidFill>
                  <a:sysClr val="windowText" lastClr="000000"/>
                </a:solidFill>
              </a:ln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br>
            <a:rPr lang="en-AU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&gt;= 0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787400</xdr:colOff>
      <xdr:row>1</xdr:row>
      <xdr:rowOff>126031</xdr:rowOff>
    </xdr:from>
    <xdr:to>
      <xdr:col>8</xdr:col>
      <xdr:colOff>609600</xdr:colOff>
      <xdr:row>4</xdr:row>
      <xdr:rowOff>38780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7D433D19-D38F-DA42-934A-738D7798065E}"/>
            </a:ext>
          </a:extLst>
        </xdr:cNvPr>
        <xdr:cNvSpPr txBox="1"/>
      </xdr:nvSpPr>
      <xdr:spPr>
        <a:xfrm>
          <a:off x="5372100" y="329231"/>
          <a:ext cx="2298700" cy="522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3</xdr:col>
      <xdr:colOff>57293</xdr:colOff>
      <xdr:row>14</xdr:row>
      <xdr:rowOff>105038</xdr:rowOff>
    </xdr:from>
    <xdr:to>
      <xdr:col>6</xdr:col>
      <xdr:colOff>66842</xdr:colOff>
      <xdr:row>19</xdr:row>
      <xdr:rowOff>124135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B59CB610-F752-E2A3-79B5-51107B6CF4F5}"/>
            </a:ext>
          </a:extLst>
        </xdr:cNvPr>
        <xdr:cNvSpPr/>
      </xdr:nvSpPr>
      <xdr:spPr>
        <a:xfrm>
          <a:off x="2673684" y="2912406"/>
          <a:ext cx="2778722" cy="102172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altLang="zh-CN" sz="1100">
              <a:solidFill>
                <a:schemeClr val="tx1"/>
              </a:solidFill>
            </a:rPr>
            <a:t>Since</a:t>
          </a:r>
          <a:r>
            <a:rPr lang="en-AU" altLang="zh-CN" sz="1100" baseline="0">
              <a:solidFill>
                <a:schemeClr val="tx1"/>
              </a:solidFill>
            </a:rPr>
            <a:t> my original answers are already integer, after adding the new integer constraints for my decision variables, the answers stay the same</a:t>
          </a:r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482130</xdr:colOff>
      <xdr:row>14</xdr:row>
      <xdr:rowOff>35278</xdr:rowOff>
    </xdr:from>
    <xdr:to>
      <xdr:col>10</xdr:col>
      <xdr:colOff>326235</xdr:colOff>
      <xdr:row>32</xdr:row>
      <xdr:rowOff>156859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D9A665E-D632-8446-892F-61EC5058B75D}"/>
            </a:ext>
          </a:extLst>
        </xdr:cNvPr>
        <xdr:cNvSpPr/>
      </xdr:nvSpPr>
      <xdr:spPr>
        <a:xfrm>
          <a:off x="5879630" y="2833982"/>
          <a:ext cx="3136698" cy="371991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function: </a:t>
          </a:r>
        </a:p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350x1 + 510x2 + 400x3 </a:t>
          </a:r>
        </a:p>
        <a:p>
          <a:b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 b="0">
            <a:ln>
              <a:solidFill>
                <a:sysClr val="windowText" lastClr="000000"/>
              </a:solidFill>
            </a:ln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b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 b="0">
            <a:ln>
              <a:solidFill>
                <a:sysClr val="windowText" lastClr="000000"/>
              </a:solidFill>
            </a:ln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</a:p>
        <a:p>
          <a:b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 b="0">
            <a:ln>
              <a:solidFill>
                <a:sysClr val="windowText" lastClr="000000"/>
              </a:solidFill>
            </a:ln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b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 b="0">
            <a:ln>
              <a:solidFill>
                <a:sysClr val="windowText" lastClr="000000"/>
              </a:solidFill>
            </a:ln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 b="0">
              <a:ln>
                <a:solidFill>
                  <a:sysClr val="windowText" lastClr="000000"/>
                </a:solidFill>
              </a:ln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br>
            <a:rPr lang="en-AU" altLang="zh-CN" sz="110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lt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Xi</a:t>
          </a: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is integer</a:t>
          </a: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&gt;= 0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</xdr:row>
      <xdr:rowOff>126031</xdr:rowOff>
    </xdr:from>
    <xdr:to>
      <xdr:col>8</xdr:col>
      <xdr:colOff>733020</xdr:colOff>
      <xdr:row>4</xdr:row>
      <xdr:rowOff>38780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81F7DA7A-32E4-8E43-BD31-478FA05DAD94}"/>
            </a:ext>
          </a:extLst>
        </xdr:cNvPr>
        <xdr:cNvSpPr txBox="1"/>
      </xdr:nvSpPr>
      <xdr:spPr>
        <a:xfrm flipH="1">
          <a:off x="7709667" y="330595"/>
          <a:ext cx="123420" cy="5264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2</xdr:col>
      <xdr:colOff>549434</xdr:colOff>
      <xdr:row>16</xdr:row>
      <xdr:rowOff>198156</xdr:rowOff>
    </xdr:from>
    <xdr:to>
      <xdr:col>5</xdr:col>
      <xdr:colOff>45036</xdr:colOff>
      <xdr:row>28</xdr:row>
      <xdr:rowOff>189149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5170ABE0-827B-81C6-D136-A2D2948719F0}"/>
            </a:ext>
          </a:extLst>
        </xdr:cNvPr>
        <xdr:cNvSpPr/>
      </xdr:nvSpPr>
      <xdr:spPr>
        <a:xfrm>
          <a:off x="2422909" y="3512766"/>
          <a:ext cx="2278794" cy="247695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X1 &lt;= 49999y1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X2 &lt;= 42856y2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X3 &lt;= 57142y3</a:t>
          </a:r>
          <a:b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X1,x2,x3 &gt;= 0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Xi is integer</a:t>
          </a:r>
        </a:p>
        <a:p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Yi is binary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</xdr:row>
      <xdr:rowOff>126031</xdr:rowOff>
    </xdr:from>
    <xdr:to>
      <xdr:col>8</xdr:col>
      <xdr:colOff>733020</xdr:colOff>
      <xdr:row>4</xdr:row>
      <xdr:rowOff>38780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62CAC644-101C-724A-AD52-2225420288E9}"/>
            </a:ext>
          </a:extLst>
        </xdr:cNvPr>
        <xdr:cNvSpPr txBox="1"/>
      </xdr:nvSpPr>
      <xdr:spPr>
        <a:xfrm flipH="1">
          <a:off x="7912100" y="329231"/>
          <a:ext cx="123420" cy="522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1</xdr:col>
      <xdr:colOff>463027</xdr:colOff>
      <xdr:row>18</xdr:row>
      <xdr:rowOff>138464</xdr:rowOff>
    </xdr:from>
    <xdr:to>
      <xdr:col>4</xdr:col>
      <xdr:colOff>389193</xdr:colOff>
      <xdr:row>33</xdr:row>
      <xdr:rowOff>102420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104C9AEE-8CC2-6718-3870-7CCA4CA14011}"/>
            </a:ext>
          </a:extLst>
        </xdr:cNvPr>
        <xdr:cNvSpPr/>
      </xdr:nvSpPr>
      <xdr:spPr>
        <a:xfrm>
          <a:off x="1487221" y="3825561"/>
          <a:ext cx="2435440" cy="303653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>
              <a:solidFill>
                <a:sysClr val="windowText" lastClr="000000"/>
              </a:solidFill>
            </a:rPr>
            <a:t>Added new constraint from (Q1i)</a:t>
          </a:r>
          <a:r>
            <a:rPr lang="en-AU" altLang="zh-CN" sz="1100" baseline="0">
              <a:solidFill>
                <a:sysClr val="windowText" lastClr="000000"/>
              </a:solidFill>
            </a:rPr>
            <a:t> </a:t>
          </a:r>
          <a:r>
            <a:rPr lang="en-AU" altLang="zh-CN" sz="1100">
              <a:solidFill>
                <a:sysClr val="windowText" lastClr="000000"/>
              </a:solidFill>
            </a:rPr>
            <a:t>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X1 &gt;= x2 - 42856 (1 - y2)</a:t>
          </a:r>
          <a:r>
            <a:rPr lang="en-AU" altLang="zh-CN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</a:t>
          </a:r>
          <a:r>
            <a:rPr lang="en-AU" altLang="zh-CN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and rewrite as:</a:t>
          </a:r>
          <a:r>
            <a:rPr lang="en-AU" altLang="zh-CN" sz="1100" baseline="0">
              <a:solidFill>
                <a:schemeClr val="lt1"/>
              </a:solidFill>
              <a:effectLst/>
              <a:latin typeface="+mn-lt"/>
              <a:ea typeface="+mn-ea"/>
              <a:cs typeface="+mn-cs"/>
            </a:rPr>
            <a:t>    </a:t>
          </a: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X1-X2+42856Y2 *(1-y2)&gt;=0 into F5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>
              <a:solidFill>
                <a:schemeClr val="tx1"/>
              </a:solidFill>
            </a:rPr>
            <a:t>Used binary variables to link “produce or not” with maximum amounts (Big-M).</a:t>
          </a:r>
        </a:p>
        <a:p>
          <a:r>
            <a:rPr lang="en-AU" altLang="zh-CN">
              <a:solidFill>
                <a:schemeClr val="tx1"/>
              </a:solidFill>
            </a:rPr>
            <a:t>Added x1 - x2 + M(1 - y2) ≥ 0 so that when y2=1, Product1’s amount is ≥ Product2’s.</a:t>
          </a:r>
        </a:p>
        <a:p>
          <a:r>
            <a:rPr lang="en-AU" altLang="zh-CN">
              <a:solidFill>
                <a:schemeClr val="tx1"/>
              </a:solidFill>
            </a:rPr>
            <a:t>Added y1 ≥ y2 so that Product1 is always on when Product2 is on.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B7&gt;=C7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F5&gt;= 0</a:t>
          </a:r>
          <a:endParaRPr lang="en-AU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863600</xdr:colOff>
      <xdr:row>18</xdr:row>
      <xdr:rowOff>132080</xdr:rowOff>
    </xdr:from>
    <xdr:to>
      <xdr:col>7</xdr:col>
      <xdr:colOff>142240</xdr:colOff>
      <xdr:row>37</xdr:row>
      <xdr:rowOff>20320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D5EDB158-B8E3-A144-8D09-561E972FED6A}"/>
            </a:ext>
          </a:extLst>
        </xdr:cNvPr>
        <xdr:cNvSpPr/>
      </xdr:nvSpPr>
      <xdr:spPr>
        <a:xfrm>
          <a:off x="4389120" y="3789680"/>
          <a:ext cx="2458720" cy="374904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function: 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350x1 + 510x2 + 400x3 -1000000y1 - 1000000y3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&lt;= 49999y1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&lt;= 42856y2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 &lt;= 57142y3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&gt;= x2 - 42856 (1 - y2)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Yi is binary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X1,x2,x3 &gt;= 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Xi is integer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609600</xdr:colOff>
      <xdr:row>1</xdr:row>
      <xdr:rowOff>126031</xdr:rowOff>
    </xdr:from>
    <xdr:to>
      <xdr:col>8</xdr:col>
      <xdr:colOff>733020</xdr:colOff>
      <xdr:row>4</xdr:row>
      <xdr:rowOff>38780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4A930917-1BA8-0740-813B-8940DD0A63CC}"/>
            </a:ext>
          </a:extLst>
        </xdr:cNvPr>
        <xdr:cNvSpPr txBox="1"/>
      </xdr:nvSpPr>
      <xdr:spPr>
        <a:xfrm flipH="1">
          <a:off x="8153400" y="329231"/>
          <a:ext cx="123420" cy="52234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7</xdr:col>
      <xdr:colOff>634262</xdr:colOff>
      <xdr:row>4</xdr:row>
      <xdr:rowOff>167003</xdr:rowOff>
    </xdr:from>
    <xdr:to>
      <xdr:col>11</xdr:col>
      <xdr:colOff>345801</xdr:colOff>
      <xdr:row>27</xdr:row>
      <xdr:rowOff>28540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C34D8EF0-A44B-1046-A778-CDE818516E41}"/>
            </a:ext>
          </a:extLst>
        </xdr:cNvPr>
        <xdr:cNvSpPr/>
      </xdr:nvSpPr>
      <xdr:spPr>
        <a:xfrm>
          <a:off x="7355273" y="966104"/>
          <a:ext cx="3022101" cy="4456369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function: 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350x1 + 510x2 + 400x3 -1000000y1 - 1000000y3</a:t>
          </a:r>
        </a:p>
        <a:p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&lt;= 49999y1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&lt;= 42856y2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 &lt;= 57142y3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&gt;= x2 - 42856 (1 - y2)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≥0.1(x1 +x2 +x3 )−42856(1−y2 ).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y is binary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X1,x2,x3 &gt;= 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are integer</a:t>
          </a:r>
        </a:p>
      </xdr:txBody>
    </xdr:sp>
    <xdr:clientData/>
  </xdr:twoCellAnchor>
  <xdr:twoCellAnchor>
    <xdr:from>
      <xdr:col>3</xdr:col>
      <xdr:colOff>355600</xdr:colOff>
      <xdr:row>15</xdr:row>
      <xdr:rowOff>121921</xdr:rowOff>
    </xdr:from>
    <xdr:to>
      <xdr:col>6</xdr:col>
      <xdr:colOff>1666240</xdr:colOff>
      <xdr:row>27</xdr:row>
      <xdr:rowOff>142241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2DCAB482-7D94-5846-8A37-1D23EACD18EE}"/>
            </a:ext>
          </a:extLst>
        </xdr:cNvPr>
        <xdr:cNvSpPr/>
      </xdr:nvSpPr>
      <xdr:spPr>
        <a:xfrm>
          <a:off x="3058160" y="3169921"/>
          <a:ext cx="4490720" cy="2458720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The result</a:t>
          </a: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looks the same compared to the answer in tab Q1j, even though product 2 doesn't have set-up cost, and main reason why it's producing could be: </a:t>
          </a:r>
        </a:p>
        <a:p>
          <a:endParaRPr lang="en-AU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1. resource 2 is binding </a:t>
          </a:r>
          <a:r>
            <a:rPr lang="en-AU" altLang="zh-CN">
              <a:solidFill>
                <a:schemeClr val="tx1"/>
              </a:solidFill>
            </a:rPr>
            <a:t>and Product 2 has the lowest profit-per-unit of resource 2 compared with Products 1 and 3. So when Resource 2 is tight, it’s better to allocate it to P1 or P3.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>
              <a:solidFill>
                <a:schemeClr val="tx1"/>
              </a:solidFill>
            </a:rPr>
            <a:t>2.</a:t>
          </a:r>
          <a:r>
            <a:rPr lang="en-AU" altLang="zh-CN" baseline="0">
              <a:solidFill>
                <a:schemeClr val="tx1"/>
              </a:solidFill>
            </a:rPr>
            <a:t> The linking constraint </a:t>
          </a:r>
          <a:r>
            <a:rPr lang="en-AU" altLang="zh-CN">
              <a:solidFill>
                <a:schemeClr val="tx1"/>
              </a:solidFill>
            </a:rPr>
            <a:t>forces x1&gt;= x2 whenever product</a:t>
          </a:r>
          <a:r>
            <a:rPr lang="en-AU" altLang="zh-CN" baseline="0">
              <a:solidFill>
                <a:schemeClr val="tx1"/>
              </a:solidFill>
            </a:rPr>
            <a:t> </a:t>
          </a:r>
          <a:r>
            <a:rPr lang="en-AU" altLang="zh-CN">
              <a:solidFill>
                <a:schemeClr val="tx1"/>
              </a:solidFill>
            </a:rPr>
            <a:t>2 is produced. That means producing P2 also requires producing P1, which adds the high setup cost of P1.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>
            <a:solidFill>
              <a:schemeClr val="tx1"/>
            </a:solidFill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Together,</a:t>
          </a: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producting product 2 seems unattractive to solver in the optimal solution</a:t>
          </a: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47413</xdr:colOff>
      <xdr:row>29</xdr:row>
      <xdr:rowOff>38947</xdr:rowOff>
    </xdr:from>
    <xdr:to>
      <xdr:col>12</xdr:col>
      <xdr:colOff>93132</xdr:colOff>
      <xdr:row>29</xdr:row>
      <xdr:rowOff>84666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9A7B1C43-A104-DD4D-9C74-2DD1902FB8EF}"/>
            </a:ext>
          </a:extLst>
        </xdr:cNvPr>
        <xdr:cNvSpPr txBox="1"/>
      </xdr:nvSpPr>
      <xdr:spPr>
        <a:xfrm flipH="1" flipV="1">
          <a:off x="10944013" y="5931747"/>
          <a:ext cx="45719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1</xdr:col>
      <xdr:colOff>463027</xdr:colOff>
      <xdr:row>19</xdr:row>
      <xdr:rowOff>138464</xdr:rowOff>
    </xdr:from>
    <xdr:to>
      <xdr:col>4</xdr:col>
      <xdr:colOff>389193</xdr:colOff>
      <xdr:row>34</xdr:row>
      <xdr:rowOff>102420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9AB0931F-5892-564F-A990-53EB97D53BFF}"/>
            </a:ext>
          </a:extLst>
        </xdr:cNvPr>
        <xdr:cNvSpPr/>
      </xdr:nvSpPr>
      <xdr:spPr>
        <a:xfrm>
          <a:off x="1491727" y="3796064"/>
          <a:ext cx="2428066" cy="3011956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I've</a:t>
          </a:r>
          <a:r>
            <a:rPr lang="en-US" altLang="zh-CN" sz="1100" baseline="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 no idea why y2 is showing 1 even though it's making any, and it can lead</a:t>
          </a:r>
          <a:endParaRPr lang="en-AU" altLang="zh-CN" sz="1100" baseline="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4</xdr:col>
      <xdr:colOff>863600</xdr:colOff>
      <xdr:row>19</xdr:row>
      <xdr:rowOff>132080</xdr:rowOff>
    </xdr:from>
    <xdr:to>
      <xdr:col>8</xdr:col>
      <xdr:colOff>377785</xdr:colOff>
      <xdr:row>38</xdr:row>
      <xdr:rowOff>16076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FE5241E0-7B75-2D41-82A7-8EA44446BBB8}"/>
            </a:ext>
          </a:extLst>
        </xdr:cNvPr>
        <xdr:cNvSpPr/>
      </xdr:nvSpPr>
      <xdr:spPr>
        <a:xfrm>
          <a:off x="4400309" y="3749169"/>
          <a:ext cx="3533172" cy="370203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function: 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350x1 + 510x2 + 400x3 -1000000y1 - 1000000y3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&lt;= 49999y1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&lt;= 42856y2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 &lt;= 57142y3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&gt;= x2 - 42856 (1 - y2)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 =  8000z1+4000z2+40000z3+80000z4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Z1 + z2 + z3 +z4 = y3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y is binary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z is binary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X1,x2,x3 &gt;= 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are integer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213136</xdr:colOff>
      <xdr:row>46</xdr:row>
      <xdr:rowOff>194009</xdr:rowOff>
    </xdr:from>
    <xdr:to>
      <xdr:col>13</xdr:col>
      <xdr:colOff>258855</xdr:colOff>
      <xdr:row>55</xdr:row>
      <xdr:rowOff>99449</xdr:rowOff>
    </xdr:to>
    <xdr:sp macro="" textlink="">
      <xdr:nvSpPr>
        <xdr:cNvPr id="2" name="文本框 1">
          <a:extLst>
            <a:ext uri="{FF2B5EF4-FFF2-40B4-BE49-F238E27FC236}">
              <a16:creationId xmlns:a16="http://schemas.microsoft.com/office/drawing/2014/main" id="{2AFD91C0-A4C9-7D4D-B8A8-84DBE705C99A}"/>
            </a:ext>
          </a:extLst>
        </xdr:cNvPr>
        <xdr:cNvSpPr txBox="1"/>
      </xdr:nvSpPr>
      <xdr:spPr>
        <a:xfrm rot="7155883" flipV="1">
          <a:off x="10545246" y="9811096"/>
          <a:ext cx="1740915" cy="4571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zh-CN" altLang="en-US" sz="2400"/>
        </a:p>
      </xdr:txBody>
    </xdr:sp>
    <xdr:clientData/>
  </xdr:twoCellAnchor>
  <xdr:twoCellAnchor>
    <xdr:from>
      <xdr:col>3</xdr:col>
      <xdr:colOff>57293</xdr:colOff>
      <xdr:row>17</xdr:row>
      <xdr:rowOff>105038</xdr:rowOff>
    </xdr:from>
    <xdr:to>
      <xdr:col>6</xdr:col>
      <xdr:colOff>335280</xdr:colOff>
      <xdr:row>34</xdr:row>
      <xdr:rowOff>162560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8C4DCC16-1A29-384C-B398-163FFC37A914}"/>
            </a:ext>
          </a:extLst>
        </xdr:cNvPr>
        <xdr:cNvSpPr/>
      </xdr:nvSpPr>
      <xdr:spPr>
        <a:xfrm>
          <a:off x="3013853" y="3559438"/>
          <a:ext cx="3051667" cy="351192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>
              <a:solidFill>
                <a:schemeClr val="tx1"/>
              </a:solidFill>
            </a:rPr>
            <a:t>In this problem, we built a </a:t>
          </a:r>
          <a:r>
            <a:rPr lang="en-AU" altLang="zh-CN" b="1">
              <a:solidFill>
                <a:schemeClr val="tx1"/>
              </a:solidFill>
            </a:rPr>
            <a:t>mixed-integer linear programming model</a:t>
          </a:r>
          <a:r>
            <a:rPr lang="en-AU" altLang="zh-CN">
              <a:solidFill>
                <a:schemeClr val="tx1"/>
              </a:solidFill>
            </a:rPr>
            <a:t> to maximize profit from three products. We included production limits, resource constraints, and start-up costs (100,000 for Product 1, 0 for Product 2, and 1,000,000 for Product 3).</a:t>
          </a:r>
        </a:p>
        <a:p>
          <a:endParaRPr lang="en-AU" altLang="zh-CN">
            <a:solidFill>
              <a:schemeClr val="tx1"/>
            </a:solidFill>
          </a:endParaRPr>
        </a:p>
        <a:p>
          <a:r>
            <a:rPr lang="en-AU" altLang="zh-CN">
              <a:solidFill>
                <a:schemeClr val="tx1"/>
              </a:solidFill>
            </a:rPr>
            <a:t>An additional condition was added: </a:t>
          </a:r>
          <a:r>
            <a:rPr lang="en-AU" altLang="zh-CN" b="1">
              <a:solidFill>
                <a:schemeClr val="tx1"/>
              </a:solidFill>
            </a:rPr>
            <a:t>no more than one product can have production above 27,000 units</a:t>
          </a:r>
          <a:r>
            <a:rPr lang="en-AU" altLang="zh-CN">
              <a:solidFill>
                <a:schemeClr val="tx1"/>
              </a:solidFill>
            </a:rPr>
            <a:t>. To handle this, we introduced binary variables w_1, w_2, w_3 with constraints so that at most one can equal 1, and each product can only exceed 27,000 if its corresponding w_i is active.</a:t>
          </a:r>
          <a:br>
            <a:rPr lang="en-AU" altLang="zh-CN">
              <a:solidFill>
                <a:schemeClr val="tx1"/>
              </a:solidFill>
            </a:rPr>
          </a:br>
          <a:endParaRPr lang="en-AU" altLang="zh-CN">
            <a:solidFill>
              <a:schemeClr val="tx1"/>
            </a:solidFill>
          </a:endParaRPr>
        </a:p>
        <a:p>
          <a:r>
            <a:rPr lang="en-AU" altLang="zh-CN">
              <a:solidFill>
                <a:schemeClr val="tx1"/>
              </a:solidFill>
            </a:rPr>
            <a:t>The final solution selected Product 1 at 27,000 units and Product 3 at 33,999 units, with Product 2 at zero. This gave a maximum profit of </a:t>
          </a:r>
          <a:r>
            <a:rPr lang="en-AU" altLang="zh-CN" b="1">
              <a:solidFill>
                <a:schemeClr val="tx1"/>
              </a:solidFill>
            </a:rPr>
            <a:t>21,949,600</a:t>
          </a:r>
          <a:r>
            <a:rPr lang="en-AU" altLang="zh-CN">
              <a:solidFill>
                <a:schemeClr val="tx1"/>
              </a:solidFill>
            </a:rPr>
            <a:t>, while satisfying all resource and logical constraints</a:t>
          </a:r>
          <a:r>
            <a:rPr lang="en-AU" altLang="zh-CN"/>
            <a:t>.</a:t>
          </a:r>
        </a:p>
        <a:p>
          <a:pPr algn="l"/>
          <a:endParaRPr lang="zh-CN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6</xdr:col>
      <xdr:colOff>674040</xdr:colOff>
      <xdr:row>16</xdr:row>
      <xdr:rowOff>80541</xdr:rowOff>
    </xdr:from>
    <xdr:to>
      <xdr:col>10</xdr:col>
      <xdr:colOff>596393</xdr:colOff>
      <xdr:row>38</xdr:row>
      <xdr:rowOff>200300</xdr:rowOff>
    </xdr:to>
    <xdr:sp macro="" textlink="">
      <xdr:nvSpPr>
        <xdr:cNvPr id="4" name="矩形 3">
          <a:extLst>
            <a:ext uri="{FF2B5EF4-FFF2-40B4-BE49-F238E27FC236}">
              <a16:creationId xmlns:a16="http://schemas.microsoft.com/office/drawing/2014/main" id="{7C4AC947-11C9-1846-8D19-4BC1858372BA}"/>
            </a:ext>
          </a:extLst>
        </xdr:cNvPr>
        <xdr:cNvSpPr/>
      </xdr:nvSpPr>
      <xdr:spPr>
        <a:xfrm>
          <a:off x="6416177" y="2967891"/>
          <a:ext cx="3222182" cy="4657024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Objective function: 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Max 350x1 + 510x2 + 400x3 - 100000y1 - 1000000y3</a:t>
          </a:r>
        </a:p>
        <a:p>
          <a:b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</a:br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Constraints: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+ x2 + x3 &lt;= 100000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+ 9x2 + 7x3 &lt;= 399996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5x1 + 3x2 + 4x3 &lt;= 272198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6x1 + 7x2 + 4x3 &lt;= 299994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 &lt;= 49999y1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 &lt;= 42856y2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 &lt;= 57142y3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X1&lt;= 27000 + 57142w1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X2&lt;= 27000 +57142w2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X3&lt;= 27000 +57142w3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w1 &lt;=y1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w2 &lt;= y2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w3 &lt;= y3</a:t>
          </a:r>
        </a:p>
        <a:p>
          <a:endParaRPr lang="en-AU" altLang="zh-CN" sz="1100">
            <a:solidFill>
              <a:schemeClr val="tx1"/>
            </a:solidFill>
            <a:effectLst/>
            <a:latin typeface="+mn-lt"/>
            <a:ea typeface="+mn-ea"/>
            <a:cs typeface="+mn-cs"/>
          </a:endParaRP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W1 + w2 + w3 &lt;= 1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&gt;= 0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 X1,x2,x3 are integer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y is binary</a:t>
          </a:r>
        </a:p>
        <a:p>
          <a:r>
            <a:rPr lang="en-AU" altLang="zh-CN" sz="1100">
              <a:solidFill>
                <a:schemeClr val="tx1"/>
              </a:solidFill>
              <a:effectLst/>
              <a:latin typeface="+mn-lt"/>
              <a:ea typeface="+mn-ea"/>
              <a:cs typeface="+mn-cs"/>
            </a:rPr>
            <a:t>All w is binary</a:t>
          </a:r>
        </a:p>
        <a:p>
          <a:pPr algn="l"/>
          <a:endParaRPr lang="zh-CN" altLang="en-US" sz="1100"/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26</xdr:row>
      <xdr:rowOff>471</xdr:rowOff>
    </xdr:from>
    <xdr:to>
      <xdr:col>8</xdr:col>
      <xdr:colOff>67433</xdr:colOff>
      <xdr:row>36</xdr:row>
      <xdr:rowOff>123628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DAFC2702-B4C6-044B-BBE6-68F5E0EC3465}"/>
            </a:ext>
          </a:extLst>
        </xdr:cNvPr>
        <xdr:cNvSpPr/>
      </xdr:nvSpPr>
      <xdr:spPr>
        <a:xfrm>
          <a:off x="4922655" y="5395161"/>
          <a:ext cx="2292743" cy="2146166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altLang="zh-CN" sz="1200">
              <a:solidFill>
                <a:sysClr val="windowText" lastClr="000000"/>
              </a:solidFill>
            </a:rPr>
            <a:t>Constraint:</a:t>
          </a:r>
        </a:p>
        <a:p>
          <a:pPr algn="l"/>
          <a:r>
            <a:rPr lang="en-AU" altLang="zh-CN" sz="1200">
              <a:solidFill>
                <a:sysClr val="windowText" lastClr="000000"/>
              </a:solidFill>
            </a:rPr>
            <a:t>$G$8:$G$22</a:t>
          </a:r>
          <a:r>
            <a:rPr lang="en-AU" altLang="zh-CN" sz="1200" baseline="0">
              <a:solidFill>
                <a:sysClr val="windowText" lastClr="000000"/>
              </a:solidFill>
            </a:rPr>
            <a:t> &gt;= 0</a:t>
          </a:r>
        </a:p>
        <a:p>
          <a:pPr algn="l"/>
          <a:r>
            <a:rPr lang="en-AU" altLang="zh-CN" sz="1200" baseline="0">
              <a:solidFill>
                <a:sysClr val="windowText" lastClr="000000"/>
              </a:solidFill>
            </a:rPr>
            <a:t>$J$24:$N$24 = $J$25:$N$25</a:t>
          </a:r>
        </a:p>
        <a:p>
          <a:pPr algn="l"/>
          <a:endParaRPr lang="en-AU" altLang="zh-CN" sz="1200" baseline="0">
            <a:solidFill>
              <a:sysClr val="windowText" lastClr="000000"/>
            </a:solidFill>
          </a:endParaRPr>
        </a:p>
        <a:p>
          <a:pPr algn="l"/>
          <a:r>
            <a:rPr lang="en-AU" altLang="zh-CN" sz="1200" baseline="0">
              <a:solidFill>
                <a:sysClr val="windowText" lastClr="000000"/>
              </a:solidFill>
            </a:rPr>
            <a:t>And According to the Assignment Specification, 5.7E-14 can be considered as 0</a:t>
          </a:r>
        </a:p>
        <a:p>
          <a:pPr algn="l"/>
          <a:endParaRPr lang="en-AU" altLang="zh-CN" sz="1200" baseline="0">
            <a:solidFill>
              <a:sysClr val="windowText" lastClr="000000"/>
            </a:solidFill>
          </a:endParaRPr>
        </a:p>
        <a:p>
          <a:pPr algn="l"/>
          <a:r>
            <a:rPr lang="en-AU" altLang="zh-CN" sz="1200" baseline="0">
              <a:solidFill>
                <a:sysClr val="windowText" lastClr="000000"/>
              </a:solidFill>
            </a:rPr>
            <a:t>All numbers of "Amount", "Surplus" and "Payment" are in 1000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317500</xdr:colOff>
      <xdr:row>26</xdr:row>
      <xdr:rowOff>114300</xdr:rowOff>
    </xdr:from>
    <xdr:to>
      <xdr:col>7</xdr:col>
      <xdr:colOff>372844</xdr:colOff>
      <xdr:row>33</xdr:row>
      <xdr:rowOff>174769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BE45D100-7D64-3498-89A1-932127D6238C}"/>
            </a:ext>
          </a:extLst>
        </xdr:cNvPr>
        <xdr:cNvSpPr/>
      </xdr:nvSpPr>
      <xdr:spPr>
        <a:xfrm>
          <a:off x="4453739" y="5404025"/>
          <a:ext cx="2187545" cy="1446983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altLang="zh-CN" sz="1200">
              <a:solidFill>
                <a:sysClr val="windowText" lastClr="000000"/>
              </a:solidFill>
            </a:rPr>
            <a:t>In</a:t>
          </a:r>
          <a:r>
            <a:rPr lang="en-AU" altLang="zh-CN" sz="1200" baseline="0">
              <a:solidFill>
                <a:sysClr val="windowText" lastClr="000000"/>
              </a:solidFill>
            </a:rPr>
            <a:t> this question, I simply let the amount of D2(g21) greater or equal to the amount of c1 (g17)</a:t>
          </a:r>
        </a:p>
        <a:p>
          <a:pPr algn="l"/>
          <a:endParaRPr lang="en-AU" altLang="zh-CN" sz="1200" baseline="0">
            <a:solidFill>
              <a:sysClr val="windowText" lastClr="000000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200" baseline="0">
              <a:solidFill>
                <a:sysClr val="windowText" lastClr="000000"/>
              </a:solidFill>
            </a:rPr>
            <a:t>All numbers of "Amount", "Surplus" and "Payment" are in 1000</a:t>
          </a:r>
        </a:p>
        <a:p>
          <a:pPr algn="l"/>
          <a:endParaRPr lang="en-AU" altLang="zh-CN" sz="1200" baseline="0">
            <a:solidFill>
              <a:sysClr val="windowText" lastClr="000000"/>
            </a:solidFill>
          </a:endParaRPr>
        </a:p>
        <a:p>
          <a:pPr algn="l"/>
          <a:r>
            <a:rPr lang="zh-CN" altLang="en-US" sz="1200" baseline="0">
              <a:solidFill>
                <a:sysClr val="windowText" lastClr="000000"/>
              </a:solidFill>
            </a:rPr>
            <a:t> </a:t>
          </a:r>
          <a:endParaRPr lang="zh-CN" alt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28</xdr:row>
      <xdr:rowOff>88899</xdr:rowOff>
    </xdr:from>
    <xdr:to>
      <xdr:col>8</xdr:col>
      <xdr:colOff>70556</xdr:colOff>
      <xdr:row>34</xdr:row>
      <xdr:rowOff>199906</xdr:rowOff>
    </xdr:to>
    <xdr:sp macro="" textlink="">
      <xdr:nvSpPr>
        <xdr:cNvPr id="3" name="矩形 2">
          <a:extLst>
            <a:ext uri="{FF2B5EF4-FFF2-40B4-BE49-F238E27FC236}">
              <a16:creationId xmlns:a16="http://schemas.microsoft.com/office/drawing/2014/main" id="{E31F4805-D315-0F6F-C679-19815B930CB8}"/>
            </a:ext>
          </a:extLst>
        </xdr:cNvPr>
        <xdr:cNvSpPr/>
      </xdr:nvSpPr>
      <xdr:spPr>
        <a:xfrm>
          <a:off x="5095522" y="5827418"/>
          <a:ext cx="2336330" cy="1310451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AU" altLang="zh-CN" sz="1100">
              <a:ln>
                <a:solidFill>
                  <a:sysClr val="windowText" lastClr="000000"/>
                </a:solidFill>
              </a:ln>
            </a:rPr>
            <a:t>New constraint: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>
              <a:solidFill>
                <a:schemeClr val="tx1"/>
              </a:solidFill>
            </a:rPr>
            <a:t>$H$8:$H$22  &lt;=  $I$8:$I$22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>
              <a:solidFill>
                <a:schemeClr val="tx1"/>
              </a:solidFill>
            </a:rPr>
            <a:t>$G$8:$G$22 = binary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>
              <a:solidFill>
                <a:schemeClr val="tx1"/>
              </a:solidFill>
            </a:rPr>
            <a:t>G25 &lt;= G26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 baseline="0">
              <a:solidFill>
                <a:sysClr val="windowText" lastClr="000000"/>
              </a:solidFill>
            </a:rPr>
            <a:t>All numbers of "Amount", "Surplus" and "Payment" are in 1000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>
            <a:solidFill>
              <a:schemeClr val="tx1"/>
            </a:solidFill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685800</xdr:colOff>
      <xdr:row>28</xdr:row>
      <xdr:rowOff>88899</xdr:rowOff>
    </xdr:from>
    <xdr:to>
      <xdr:col>8</xdr:col>
      <xdr:colOff>70556</xdr:colOff>
      <xdr:row>34</xdr:row>
      <xdr:rowOff>199906</xdr:rowOff>
    </xdr:to>
    <xdr:sp macro="" textlink="">
      <xdr:nvSpPr>
        <xdr:cNvPr id="2" name="矩形 1">
          <a:extLst>
            <a:ext uri="{FF2B5EF4-FFF2-40B4-BE49-F238E27FC236}">
              <a16:creationId xmlns:a16="http://schemas.microsoft.com/office/drawing/2014/main" id="{1ADACE8A-E451-9C41-B6FB-D68236590973}"/>
            </a:ext>
          </a:extLst>
        </xdr:cNvPr>
        <xdr:cNvSpPr/>
      </xdr:nvSpPr>
      <xdr:spPr>
        <a:xfrm>
          <a:off x="5092700" y="5905499"/>
          <a:ext cx="2343856" cy="1330207"/>
        </a:xfrm>
        <a:prstGeom prst="rect">
          <a:avLst/>
        </a:prstGeom>
        <a:solidFill>
          <a:schemeClr val="accent4">
            <a:lumMod val="20000"/>
            <a:lumOff val="80000"/>
          </a:schemeClr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>
              <a:solidFill>
                <a:schemeClr val="tx1"/>
              </a:solidFill>
            </a:rPr>
            <a:t>Remove</a:t>
          </a:r>
          <a:r>
            <a:rPr lang="en-AU" altLang="zh-CN" baseline="0">
              <a:solidFill>
                <a:schemeClr val="tx1"/>
              </a:solidFill>
            </a:rPr>
            <a:t>d Max 4 investment fron Q2d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 baseline="0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>
            <a:solidFill>
              <a:schemeClr val="tx1"/>
            </a:solidFill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AU" altLang="zh-CN" sz="1100" baseline="0">
              <a:solidFill>
                <a:sysClr val="windowText" lastClr="000000"/>
              </a:solidFill>
            </a:rPr>
            <a:t>All numbers of "Amount", "Surplus" and "Payment" are in 1000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AU" altLang="zh-CN">
            <a:solidFill>
              <a:schemeClr val="tx1"/>
            </a:solidFill>
          </a:endParaRPr>
        </a:p>
        <a:p>
          <a:pPr algn="l"/>
          <a:endParaRPr lang="zh-CN" altLang="en-US" sz="1100">
            <a:ln>
              <a:solidFill>
                <a:sysClr val="windowText" lastClr="000000"/>
              </a:solidFill>
            </a:ln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03ADF-F3A4-734F-AFBE-74AF894826D2}">
  <dimension ref="A1:H19"/>
  <sheetViews>
    <sheetView showGridLines="0" topLeftCell="A2" zoomScale="139" workbookViewId="0">
      <selection activeCell="D11" sqref="D11"/>
    </sheetView>
  </sheetViews>
  <sheetFormatPr baseColWidth="10" defaultRowHeight="16"/>
  <cols>
    <col min="1" max="1" width="2.33203125" customWidth="1"/>
    <col min="2" max="2" width="8" bestFit="1" customWidth="1"/>
    <col min="3" max="3" width="18.6640625" bestFit="1" customWidth="1"/>
    <col min="4" max="4" width="8" bestFit="1" customWidth="1"/>
    <col min="5" max="5" width="14.1640625" bestFit="1" customWidth="1"/>
    <col min="6" max="6" width="8" bestFit="1" customWidth="1"/>
    <col min="7" max="8" width="13" bestFit="1" customWidth="1"/>
  </cols>
  <sheetData>
    <row r="1" spans="1:8">
      <c r="A1" s="4" t="s">
        <v>14</v>
      </c>
    </row>
    <row r="2" spans="1:8">
      <c r="A2" s="4" t="s">
        <v>15</v>
      </c>
    </row>
    <row r="3" spans="1:8">
      <c r="A3" s="4" t="s">
        <v>16</v>
      </c>
    </row>
    <row r="6" spans="1:8" ht="17" thickBot="1">
      <c r="A6" t="s">
        <v>17</v>
      </c>
    </row>
    <row r="7" spans="1:8">
      <c r="B7" s="7"/>
      <c r="C7" s="7"/>
      <c r="D7" s="7" t="s">
        <v>20</v>
      </c>
      <c r="E7" s="7" t="s">
        <v>22</v>
      </c>
      <c r="F7" s="7" t="s">
        <v>24</v>
      </c>
      <c r="G7" s="7" t="s">
        <v>26</v>
      </c>
      <c r="H7" s="7" t="s">
        <v>26</v>
      </c>
    </row>
    <row r="8" spans="1:8" ht="17" thickBot="1">
      <c r="B8" s="8" t="s">
        <v>18</v>
      </c>
      <c r="C8" s="8" t="s">
        <v>19</v>
      </c>
      <c r="D8" s="9" t="s">
        <v>21</v>
      </c>
      <c r="E8" s="9" t="s">
        <v>23</v>
      </c>
      <c r="F8" s="9" t="s">
        <v>25</v>
      </c>
      <c r="G8" s="9" t="s">
        <v>27</v>
      </c>
      <c r="H8" s="9" t="s">
        <v>28</v>
      </c>
    </row>
    <row r="9" spans="1:8">
      <c r="B9" s="5" t="s">
        <v>33</v>
      </c>
      <c r="C9" s="5" t="s">
        <v>34</v>
      </c>
      <c r="D9" s="5">
        <v>27772</v>
      </c>
      <c r="E9" s="5">
        <v>0</v>
      </c>
      <c r="F9" s="5">
        <v>350</v>
      </c>
      <c r="G9" s="5">
        <v>202.49999999999997</v>
      </c>
      <c r="H9" s="5">
        <v>4.0000000000000142</v>
      </c>
    </row>
    <row r="10" spans="1:8">
      <c r="B10" s="5" t="s">
        <v>35</v>
      </c>
      <c r="C10" s="5" t="s">
        <v>36</v>
      </c>
      <c r="D10" s="5">
        <v>5.9999999999920037</v>
      </c>
      <c r="E10" s="5">
        <v>0</v>
      </c>
      <c r="F10" s="5">
        <v>510</v>
      </c>
      <c r="G10" s="5">
        <v>9.4444444444444358</v>
      </c>
      <c r="H10" s="5">
        <v>5.454545454545471</v>
      </c>
    </row>
    <row r="11" spans="1:8" ht="17" thickBot="1">
      <c r="B11" s="6" t="s">
        <v>37</v>
      </c>
      <c r="C11" s="6" t="s">
        <v>38</v>
      </c>
      <c r="D11" s="6">
        <v>33330.000000000007</v>
      </c>
      <c r="E11" s="6">
        <v>0</v>
      </c>
      <c r="F11" s="6">
        <v>400</v>
      </c>
      <c r="G11" s="6">
        <v>2.2222222222222299</v>
      </c>
      <c r="H11" s="6">
        <v>14.166666666666657</v>
      </c>
    </row>
    <row r="13" spans="1:8" ht="17" thickBot="1">
      <c r="A13" t="s">
        <v>29</v>
      </c>
    </row>
    <row r="14" spans="1:8">
      <c r="B14" s="7"/>
      <c r="C14" s="7"/>
      <c r="D14" s="7" t="s">
        <v>20</v>
      </c>
      <c r="E14" s="7" t="s">
        <v>30</v>
      </c>
      <c r="F14" s="7" t="s">
        <v>29</v>
      </c>
      <c r="G14" s="7" t="s">
        <v>26</v>
      </c>
      <c r="H14" s="7" t="s">
        <v>26</v>
      </c>
    </row>
    <row r="15" spans="1:8" ht="17" thickBot="1">
      <c r="B15" s="8" t="s">
        <v>18</v>
      </c>
      <c r="C15" s="8" t="s">
        <v>19</v>
      </c>
      <c r="D15" s="9" t="s">
        <v>21</v>
      </c>
      <c r="E15" s="9" t="s">
        <v>31</v>
      </c>
      <c r="F15" s="9" t="s">
        <v>32</v>
      </c>
      <c r="G15" s="9" t="s">
        <v>27</v>
      </c>
      <c r="H15" s="9" t="s">
        <v>28</v>
      </c>
    </row>
    <row r="16" spans="1:8">
      <c r="B16" s="5" t="s">
        <v>39</v>
      </c>
      <c r="C16" s="5" t="s">
        <v>40</v>
      </c>
      <c r="D16" s="5">
        <v>61108</v>
      </c>
      <c r="E16" s="10">
        <v>0</v>
      </c>
      <c r="F16" s="5">
        <v>100000</v>
      </c>
      <c r="G16" s="5">
        <v>1E+30</v>
      </c>
      <c r="H16" s="5">
        <v>38892</v>
      </c>
    </row>
    <row r="17" spans="2:8">
      <c r="B17" s="5" t="s">
        <v>41</v>
      </c>
      <c r="C17" s="5" t="s">
        <v>42</v>
      </c>
      <c r="D17" s="5">
        <v>399996</v>
      </c>
      <c r="E17" s="10">
        <v>54.915254237288131</v>
      </c>
      <c r="F17" s="5">
        <v>399996</v>
      </c>
      <c r="G17" s="5">
        <v>102409.25</v>
      </c>
      <c r="H17" s="5">
        <v>88.499999999882021</v>
      </c>
    </row>
    <row r="18" spans="2:8">
      <c r="B18" s="5" t="s">
        <v>43</v>
      </c>
      <c r="C18" s="5" t="s">
        <v>44</v>
      </c>
      <c r="D18" s="5">
        <v>272198</v>
      </c>
      <c r="E18" s="10">
        <v>2.8813559322033875</v>
      </c>
      <c r="F18" s="5">
        <v>272198</v>
      </c>
      <c r="G18" s="5">
        <v>19.666666666640456</v>
      </c>
      <c r="H18" s="5">
        <v>126042.15384615381</v>
      </c>
    </row>
    <row r="19" spans="2:8" ht="17" thickBot="1">
      <c r="B19" s="6" t="s">
        <v>45</v>
      </c>
      <c r="C19" s="6" t="s">
        <v>46</v>
      </c>
      <c r="D19" s="6">
        <v>299994</v>
      </c>
      <c r="E19" s="11">
        <v>1.0169491525423762</v>
      </c>
      <c r="F19" s="6">
        <v>299994</v>
      </c>
      <c r="G19" s="6">
        <v>72832.222222222248</v>
      </c>
      <c r="H19" s="6">
        <v>32.181818181775284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168476-29AD-754C-AA6D-FD7E5CE7A184}">
  <dimension ref="A4:K12"/>
  <sheetViews>
    <sheetView workbookViewId="0">
      <selection activeCell="F12" sqref="F12"/>
    </sheetView>
  </sheetViews>
  <sheetFormatPr baseColWidth="10" defaultRowHeight="16"/>
  <cols>
    <col min="1" max="1" width="12.83203125" customWidth="1"/>
    <col min="5" max="5" width="14.832031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</row>
    <row r="5" spans="1:11">
      <c r="A5" t="s">
        <v>3</v>
      </c>
      <c r="B5">
        <v>350</v>
      </c>
      <c r="C5">
        <v>510</v>
      </c>
      <c r="D5">
        <v>400</v>
      </c>
      <c r="E5" s="3">
        <f>SUMPRODUCT($B$5:$D$5,$B$6:$D$6)</f>
        <v>23055260</v>
      </c>
    </row>
    <row r="6" spans="1:11">
      <c r="A6" t="s">
        <v>11</v>
      </c>
      <c r="B6" s="2">
        <v>27772</v>
      </c>
      <c r="C6" s="2">
        <v>5.9999999999920037</v>
      </c>
      <c r="D6" s="2">
        <v>33330.000000000007</v>
      </c>
    </row>
    <row r="8" spans="1:11">
      <c r="A8" s="1" t="s">
        <v>5</v>
      </c>
      <c r="B8" s="1"/>
      <c r="C8" s="1"/>
      <c r="D8" s="1"/>
      <c r="E8" s="1" t="s">
        <v>10</v>
      </c>
      <c r="F8" s="1" t="s">
        <v>12</v>
      </c>
      <c r="G8" s="1" t="s">
        <v>13</v>
      </c>
      <c r="I8" s="2"/>
      <c r="J8" s="2"/>
      <c r="K8" s="2"/>
    </row>
    <row r="9" spans="1:11">
      <c r="A9" t="s">
        <v>6</v>
      </c>
      <c r="B9">
        <v>1</v>
      </c>
      <c r="C9">
        <v>1</v>
      </c>
      <c r="D9">
        <v>1</v>
      </c>
      <c r="E9">
        <v>100000</v>
      </c>
      <c r="F9">
        <f>SUMPRODUCT($B$6:$D$6,B9:D9)</f>
        <v>61108</v>
      </c>
      <c r="G9">
        <f>E9-F9</f>
        <v>38892</v>
      </c>
    </row>
    <row r="10" spans="1:11">
      <c r="A10" t="s">
        <v>7</v>
      </c>
      <c r="B10">
        <v>6</v>
      </c>
      <c r="C10">
        <v>9</v>
      </c>
      <c r="D10">
        <v>7</v>
      </c>
      <c r="E10">
        <v>399996</v>
      </c>
      <c r="F10">
        <f>SUMPRODUCT($B$6:$D$6,B10:D10)</f>
        <v>399996</v>
      </c>
      <c r="G10">
        <f>E10-F10</f>
        <v>0</v>
      </c>
    </row>
    <row r="11" spans="1:11">
      <c r="A11" t="s">
        <v>8</v>
      </c>
      <c r="B11">
        <v>5</v>
      </c>
      <c r="C11">
        <v>3</v>
      </c>
      <c r="D11">
        <v>4</v>
      </c>
      <c r="E11">
        <v>272198</v>
      </c>
      <c r="F11">
        <f>SUMPRODUCT($B$6:$D$6,B11:D11)</f>
        <v>272198</v>
      </c>
      <c r="G11">
        <f>E11-F11</f>
        <v>0</v>
      </c>
    </row>
    <row r="12" spans="1:11">
      <c r="A12" t="s">
        <v>9</v>
      </c>
      <c r="B12">
        <v>6</v>
      </c>
      <c r="C12">
        <v>7</v>
      </c>
      <c r="D12">
        <v>4</v>
      </c>
      <c r="E12">
        <v>299994</v>
      </c>
      <c r="F12">
        <f>SUMPRODUCT($B$6:$D$6,B12:D12)</f>
        <v>299994</v>
      </c>
      <c r="G12">
        <f>E12-F12</f>
        <v>0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68DF10-EFA2-3644-ACCB-BD2CF38A1073}">
  <dimension ref="A4:K12"/>
  <sheetViews>
    <sheetView zoomScale="138" workbookViewId="0">
      <selection activeCell="C7" sqref="C7"/>
    </sheetView>
  </sheetViews>
  <sheetFormatPr baseColWidth="10" defaultRowHeight="16"/>
  <cols>
    <col min="1" max="1" width="12.83203125" customWidth="1"/>
    <col min="5" max="5" width="14.832031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</row>
    <row r="5" spans="1:11">
      <c r="A5" t="s">
        <v>3</v>
      </c>
      <c r="B5">
        <v>350</v>
      </c>
      <c r="C5">
        <v>510</v>
      </c>
      <c r="D5">
        <v>400</v>
      </c>
      <c r="E5" s="3">
        <f>SUMPRODUCT($B$5:$D$5,$B$6:$D$6)</f>
        <v>23055260</v>
      </c>
    </row>
    <row r="6" spans="1:11">
      <c r="A6" t="s">
        <v>11</v>
      </c>
      <c r="B6" s="2">
        <v>27772</v>
      </c>
      <c r="C6" s="2">
        <v>5.9999999999920037</v>
      </c>
      <c r="D6" s="2">
        <v>33330.000000000007</v>
      </c>
    </row>
    <row r="8" spans="1:11">
      <c r="A8" s="1" t="s">
        <v>5</v>
      </c>
      <c r="B8" s="1"/>
      <c r="C8" s="1"/>
      <c r="D8" s="1"/>
      <c r="E8" s="1" t="s">
        <v>10</v>
      </c>
      <c r="F8" s="1" t="s">
        <v>12</v>
      </c>
      <c r="G8" s="1" t="s">
        <v>13</v>
      </c>
      <c r="I8" s="2"/>
      <c r="J8" s="2"/>
      <c r="K8" s="2"/>
    </row>
    <row r="9" spans="1:11">
      <c r="A9" t="s">
        <v>6</v>
      </c>
      <c r="B9">
        <v>1</v>
      </c>
      <c r="C9">
        <v>1</v>
      </c>
      <c r="D9">
        <v>1</v>
      </c>
      <c r="E9">
        <v>100000</v>
      </c>
      <c r="F9">
        <f>SUMPRODUCT($B$6:$D$6,B9:D9)</f>
        <v>61108</v>
      </c>
      <c r="G9">
        <f>E9-F9</f>
        <v>38892</v>
      </c>
    </row>
    <row r="10" spans="1:11">
      <c r="A10" t="s">
        <v>7</v>
      </c>
      <c r="B10">
        <v>6</v>
      </c>
      <c r="C10">
        <v>9</v>
      </c>
      <c r="D10">
        <v>7</v>
      </c>
      <c r="E10">
        <v>399996</v>
      </c>
      <c r="F10">
        <f>SUMPRODUCT($B$6:$D$6,B10:D10)</f>
        <v>399996</v>
      </c>
      <c r="G10">
        <f>E10-F10</f>
        <v>0</v>
      </c>
    </row>
    <row r="11" spans="1:11">
      <c r="A11" t="s">
        <v>8</v>
      </c>
      <c r="B11">
        <v>5</v>
      </c>
      <c r="C11">
        <v>3</v>
      </c>
      <c r="D11">
        <v>4</v>
      </c>
      <c r="E11">
        <v>272198</v>
      </c>
      <c r="F11">
        <f>SUMPRODUCT($B$6:$D$6,B11:D11)</f>
        <v>272198</v>
      </c>
      <c r="G11">
        <f>E11-F11</f>
        <v>0</v>
      </c>
    </row>
    <row r="12" spans="1:11">
      <c r="A12" t="s">
        <v>9</v>
      </c>
      <c r="B12">
        <v>6</v>
      </c>
      <c r="C12">
        <v>7</v>
      </c>
      <c r="D12">
        <v>4</v>
      </c>
      <c r="E12">
        <v>299994</v>
      </c>
      <c r="F12">
        <f>SUMPRODUCT($B$6:$D$6,B12:D12)</f>
        <v>299994</v>
      </c>
      <c r="G12">
        <f>E12-F12</f>
        <v>0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0070D8-04F7-0A46-AEC6-A545FD333F50}">
  <dimension ref="A4:K15"/>
  <sheetViews>
    <sheetView zoomScale="136" workbookViewId="0">
      <selection activeCell="E8" sqref="E8"/>
    </sheetView>
  </sheetViews>
  <sheetFormatPr baseColWidth="10" defaultRowHeight="16"/>
  <cols>
    <col min="1" max="1" width="13.5" customWidth="1"/>
    <col min="2" max="2" width="11.1640625" bestFit="1" customWidth="1"/>
    <col min="5" max="5" width="14.83203125" customWidth="1"/>
    <col min="6" max="6" width="13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  <c r="F4" s="1"/>
      <c r="G4" s="1"/>
    </row>
    <row r="5" spans="1:11">
      <c r="A5" t="s">
        <v>3</v>
      </c>
      <c r="B5">
        <v>350</v>
      </c>
      <c r="C5">
        <v>510</v>
      </c>
      <c r="D5">
        <v>400</v>
      </c>
      <c r="E5" s="27">
        <f>SUMPRODUCT($B$5:$D$5,$B$6:$D$6) - B9*B7-B9*D7</f>
        <v>21856910</v>
      </c>
    </row>
    <row r="6" spans="1:11">
      <c r="A6" t="s">
        <v>11</v>
      </c>
      <c r="B6" s="2">
        <v>0</v>
      </c>
      <c r="C6" s="2">
        <v>1</v>
      </c>
      <c r="D6" s="2">
        <v>57141</v>
      </c>
    </row>
    <row r="7" spans="1:11">
      <c r="A7" t="s">
        <v>61</v>
      </c>
      <c r="B7" s="2">
        <v>0</v>
      </c>
      <c r="C7" s="2">
        <v>1</v>
      </c>
      <c r="D7" s="2">
        <v>1</v>
      </c>
      <c r="E7" s="25"/>
    </row>
    <row r="8" spans="1:11">
      <c r="A8" t="s">
        <v>64</v>
      </c>
      <c r="B8" s="2">
        <f>B7*49999</f>
        <v>0</v>
      </c>
      <c r="C8" s="2">
        <f>42856*C7</f>
        <v>42856</v>
      </c>
      <c r="D8" s="2">
        <f>57142*D7</f>
        <v>57142</v>
      </c>
      <c r="E8" s="25"/>
    </row>
    <row r="9" spans="1:11">
      <c r="A9" t="s">
        <v>67</v>
      </c>
      <c r="B9" s="24">
        <v>1000000</v>
      </c>
      <c r="C9" s="2"/>
      <c r="D9" s="2"/>
    </row>
    <row r="10" spans="1:11">
      <c r="A10" t="s">
        <v>68</v>
      </c>
      <c r="B10" s="4">
        <f>B9*B7+B9*D7</f>
        <v>1000000</v>
      </c>
    </row>
    <row r="11" spans="1:11">
      <c r="A11" s="1" t="s">
        <v>5</v>
      </c>
      <c r="B11" s="1"/>
      <c r="C11" s="1"/>
      <c r="D11" s="1"/>
      <c r="E11" s="1" t="s">
        <v>10</v>
      </c>
      <c r="F11" s="1" t="s">
        <v>12</v>
      </c>
      <c r="G11" s="1" t="s">
        <v>13</v>
      </c>
      <c r="I11" s="2"/>
      <c r="J11" s="2"/>
      <c r="K11" s="2"/>
    </row>
    <row r="12" spans="1:11">
      <c r="A12" t="s">
        <v>6</v>
      </c>
      <c r="B12">
        <v>1</v>
      </c>
      <c r="C12">
        <v>1</v>
      </c>
      <c r="D12">
        <v>1</v>
      </c>
      <c r="E12">
        <v>100000</v>
      </c>
      <c r="F12" s="26">
        <f>SUMPRODUCT($B$6:$D$6,B12:D12)</f>
        <v>57142</v>
      </c>
      <c r="G12">
        <f>E12-F12</f>
        <v>42858</v>
      </c>
    </row>
    <row r="13" spans="1:11">
      <c r="A13" t="s">
        <v>7</v>
      </c>
      <c r="B13">
        <v>6</v>
      </c>
      <c r="C13">
        <v>9</v>
      </c>
      <c r="D13">
        <v>7</v>
      </c>
      <c r="E13">
        <v>399996</v>
      </c>
      <c r="F13">
        <f>SUMPRODUCT($B$6:$D$6,B13:D13)</f>
        <v>399996</v>
      </c>
      <c r="G13">
        <f>E13-F13</f>
        <v>0</v>
      </c>
    </row>
    <row r="14" spans="1:11">
      <c r="A14" t="s">
        <v>8</v>
      </c>
      <c r="B14">
        <v>5</v>
      </c>
      <c r="C14">
        <v>3</v>
      </c>
      <c r="D14">
        <v>4</v>
      </c>
      <c r="E14">
        <v>272198</v>
      </c>
      <c r="F14" s="26">
        <f>SUMPRODUCT($B$6:$D$6,B14:D14)</f>
        <v>228567</v>
      </c>
      <c r="G14">
        <f>E14-F14</f>
        <v>43631</v>
      </c>
    </row>
    <row r="15" spans="1:11">
      <c r="A15" t="s">
        <v>9</v>
      </c>
      <c r="B15">
        <v>6</v>
      </c>
      <c r="C15">
        <v>7</v>
      </c>
      <c r="D15">
        <v>4</v>
      </c>
      <c r="E15">
        <v>299994</v>
      </c>
      <c r="F15">
        <f>SUMPRODUCT($B$6:$D$6,B15:D15)</f>
        <v>228571</v>
      </c>
      <c r="G15">
        <f>E15-F15</f>
        <v>71423</v>
      </c>
    </row>
  </sheetData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39882D-AD36-8C4B-B4CA-C7D58EF95F6D}">
  <dimension ref="A4:K15"/>
  <sheetViews>
    <sheetView zoomScale="135" workbookViewId="0">
      <selection activeCell="D7" sqref="D7"/>
    </sheetView>
  </sheetViews>
  <sheetFormatPr baseColWidth="10" defaultRowHeight="16"/>
  <cols>
    <col min="1" max="1" width="13.5" customWidth="1"/>
    <col min="2" max="2" width="11.1640625" bestFit="1" customWidth="1"/>
    <col min="5" max="5" width="14.83203125" customWidth="1"/>
    <col min="6" max="6" width="16.16406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  <c r="F4" s="1" t="s">
        <v>69</v>
      </c>
      <c r="G4" s="1"/>
    </row>
    <row r="5" spans="1:11">
      <c r="A5" t="s">
        <v>3</v>
      </c>
      <c r="B5">
        <v>350</v>
      </c>
      <c r="C5">
        <v>510</v>
      </c>
      <c r="D5">
        <v>400</v>
      </c>
      <c r="E5" s="27">
        <f>SUMPRODUCT($B$5:$D$5,$B$6:$D$6) - B9*B7-B9*D7</f>
        <v>0</v>
      </c>
      <c r="F5">
        <f>B6-C6+42856*(1-C7)</f>
        <v>42856</v>
      </c>
    </row>
    <row r="6" spans="1:11">
      <c r="A6" t="s">
        <v>11</v>
      </c>
      <c r="B6" s="2">
        <v>0</v>
      </c>
      <c r="C6" s="2">
        <v>0</v>
      </c>
      <c r="D6" s="2">
        <v>0</v>
      </c>
    </row>
    <row r="7" spans="1:11">
      <c r="A7" t="s">
        <v>61</v>
      </c>
      <c r="B7" s="2">
        <v>0</v>
      </c>
      <c r="C7" s="2">
        <v>0</v>
      </c>
      <c r="D7" s="2">
        <v>0</v>
      </c>
      <c r="E7" s="25"/>
    </row>
    <row r="8" spans="1:11">
      <c r="A8" t="s">
        <v>64</v>
      </c>
      <c r="B8" s="2">
        <f>49999*B7</f>
        <v>0</v>
      </c>
      <c r="C8" s="2">
        <f>42856*C7</f>
        <v>0</v>
      </c>
      <c r="D8" s="2">
        <f>57142*D7</f>
        <v>0</v>
      </c>
      <c r="E8" s="25"/>
    </row>
    <row r="9" spans="1:11">
      <c r="A9" t="s">
        <v>67</v>
      </c>
      <c r="B9" s="24">
        <v>1000000</v>
      </c>
      <c r="C9" s="2"/>
      <c r="D9" s="2"/>
    </row>
    <row r="10" spans="1:11">
      <c r="A10" t="s">
        <v>68</v>
      </c>
      <c r="B10" s="4">
        <f>B9*B7+C7*B9+B9*D7</f>
        <v>0</v>
      </c>
    </row>
    <row r="11" spans="1:11">
      <c r="A11" s="1" t="s">
        <v>5</v>
      </c>
      <c r="B11" s="1"/>
      <c r="C11" s="1"/>
      <c r="D11" s="1"/>
      <c r="E11" s="1" t="s">
        <v>10</v>
      </c>
      <c r="F11" s="1" t="s">
        <v>12</v>
      </c>
      <c r="G11" s="1" t="s">
        <v>13</v>
      </c>
      <c r="I11" s="2"/>
      <c r="J11" s="2"/>
      <c r="K11" s="2"/>
    </row>
    <row r="12" spans="1:11">
      <c r="A12" t="s">
        <v>6</v>
      </c>
      <c r="B12">
        <v>1</v>
      </c>
      <c r="C12">
        <v>1</v>
      </c>
      <c r="D12">
        <v>1</v>
      </c>
      <c r="E12">
        <v>100000</v>
      </c>
      <c r="F12" s="26">
        <f>SUMPRODUCT($B$6:$D$6,B12:D12)</f>
        <v>0</v>
      </c>
      <c r="G12">
        <f>E12-F12</f>
        <v>100000</v>
      </c>
    </row>
    <row r="13" spans="1:11">
      <c r="A13" t="s">
        <v>7</v>
      </c>
      <c r="B13">
        <v>6</v>
      </c>
      <c r="C13">
        <v>9</v>
      </c>
      <c r="D13">
        <v>7</v>
      </c>
      <c r="E13">
        <v>399996</v>
      </c>
      <c r="F13">
        <f>SUMPRODUCT($B$6:$D$6,B13:D13)</f>
        <v>0</v>
      </c>
      <c r="G13">
        <f>E13-F13</f>
        <v>399996</v>
      </c>
    </row>
    <row r="14" spans="1:11">
      <c r="A14" t="s">
        <v>8</v>
      </c>
      <c r="B14">
        <v>5</v>
      </c>
      <c r="C14">
        <v>3</v>
      </c>
      <c r="D14">
        <v>4</v>
      </c>
      <c r="E14">
        <v>272198</v>
      </c>
      <c r="F14" s="26">
        <f>SUMPRODUCT($B$6:$D$6,B14:D14)</f>
        <v>0</v>
      </c>
      <c r="G14">
        <f>E14-F14</f>
        <v>272198</v>
      </c>
    </row>
    <row r="15" spans="1:11">
      <c r="A15" t="s">
        <v>9</v>
      </c>
      <c r="B15">
        <v>6</v>
      </c>
      <c r="C15">
        <v>7</v>
      </c>
      <c r="D15">
        <v>4</v>
      </c>
      <c r="E15">
        <v>299994</v>
      </c>
      <c r="F15">
        <f>SUMPRODUCT($B$6:$D$6,B15:D15)</f>
        <v>0</v>
      </c>
      <c r="G15">
        <f>E15-F15</f>
        <v>299994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883DB7-B5AB-CB4A-BD68-78A57EDA1915}">
  <dimension ref="A4:K15"/>
  <sheetViews>
    <sheetView zoomScale="125" workbookViewId="0">
      <selection activeCell="D7" sqref="D7"/>
    </sheetView>
  </sheetViews>
  <sheetFormatPr baseColWidth="10" defaultRowHeight="16"/>
  <cols>
    <col min="1" max="1" width="13.5" customWidth="1"/>
    <col min="2" max="2" width="11.1640625" bestFit="1" customWidth="1"/>
    <col min="5" max="5" width="14.83203125" customWidth="1"/>
    <col min="6" max="6" width="16.1640625" customWidth="1"/>
    <col min="7" max="7" width="31.66406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  <c r="F4" s="1" t="s">
        <v>69</v>
      </c>
      <c r="G4" s="1" t="s">
        <v>70</v>
      </c>
    </row>
    <row r="5" spans="1:11">
      <c r="A5" t="s">
        <v>3</v>
      </c>
      <c r="B5">
        <v>350</v>
      </c>
      <c r="C5">
        <v>510</v>
      </c>
      <c r="D5">
        <v>400</v>
      </c>
      <c r="E5" s="27">
        <f>SUMPRODUCT($B$5:$D$5,$B$6:$D$6) - B9*B7-B9*D7</f>
        <v>0</v>
      </c>
      <c r="F5">
        <f>B6-C6+42856*(1-C7)</f>
        <v>42856</v>
      </c>
      <c r="G5">
        <f>0.9*C6-0.1*B6-0.1*D6+42856-42856*C7</f>
        <v>42856</v>
      </c>
    </row>
    <row r="6" spans="1:11">
      <c r="A6" t="s">
        <v>11</v>
      </c>
      <c r="B6" s="2">
        <v>0</v>
      </c>
      <c r="C6" s="2">
        <v>0</v>
      </c>
      <c r="D6" s="2">
        <v>0</v>
      </c>
    </row>
    <row r="7" spans="1:11">
      <c r="A7" t="s">
        <v>61</v>
      </c>
      <c r="B7" s="2">
        <v>0</v>
      </c>
      <c r="C7" s="2">
        <v>0</v>
      </c>
      <c r="D7" s="2">
        <v>0</v>
      </c>
      <c r="E7" s="25"/>
    </row>
    <row r="8" spans="1:11">
      <c r="A8" t="s">
        <v>64</v>
      </c>
      <c r="B8" s="2">
        <f>49999*B7</f>
        <v>0</v>
      </c>
      <c r="C8" s="2">
        <f>42856*C7</f>
        <v>0</v>
      </c>
      <c r="D8" s="2">
        <f>57142*D7</f>
        <v>0</v>
      </c>
      <c r="E8" s="25"/>
    </row>
    <row r="9" spans="1:11">
      <c r="A9" t="s">
        <v>67</v>
      </c>
      <c r="B9" s="24">
        <v>1000000</v>
      </c>
      <c r="C9" s="2"/>
      <c r="D9" s="2"/>
    </row>
    <row r="10" spans="1:11">
      <c r="A10" t="s">
        <v>68</v>
      </c>
      <c r="B10" s="4">
        <f>B9*B7+C7*B9+B9*D7</f>
        <v>0</v>
      </c>
    </row>
    <row r="11" spans="1:11">
      <c r="A11" s="1" t="s">
        <v>5</v>
      </c>
      <c r="B11" s="1"/>
      <c r="C11" s="1"/>
      <c r="D11" s="1"/>
      <c r="E11" s="1" t="s">
        <v>10</v>
      </c>
      <c r="F11" s="1" t="s">
        <v>12</v>
      </c>
      <c r="G11" s="1" t="s">
        <v>13</v>
      </c>
      <c r="I11" s="2"/>
      <c r="J11" s="2"/>
      <c r="K11" s="2"/>
    </row>
    <row r="12" spans="1:11">
      <c r="A12" t="s">
        <v>6</v>
      </c>
      <c r="B12">
        <v>1</v>
      </c>
      <c r="C12">
        <v>1</v>
      </c>
      <c r="D12">
        <v>1</v>
      </c>
      <c r="E12">
        <v>100000</v>
      </c>
      <c r="F12" s="26">
        <f>SUMPRODUCT($B$6:$D$6,B12:D12)</f>
        <v>0</v>
      </c>
      <c r="G12">
        <f>E12-F12</f>
        <v>100000</v>
      </c>
    </row>
    <row r="13" spans="1:11">
      <c r="A13" t="s">
        <v>7</v>
      </c>
      <c r="B13">
        <v>6</v>
      </c>
      <c r="C13">
        <v>9</v>
      </c>
      <c r="D13">
        <v>7</v>
      </c>
      <c r="E13">
        <v>399996</v>
      </c>
      <c r="F13">
        <f>SUMPRODUCT($B$6:$D$6,B13:D13)</f>
        <v>0</v>
      </c>
      <c r="G13">
        <f>E13-F13</f>
        <v>399996</v>
      </c>
    </row>
    <row r="14" spans="1:11">
      <c r="A14" t="s">
        <v>8</v>
      </c>
      <c r="B14">
        <v>5</v>
      </c>
      <c r="C14">
        <v>3</v>
      </c>
      <c r="D14">
        <v>4</v>
      </c>
      <c r="E14">
        <v>272198</v>
      </c>
      <c r="F14" s="26">
        <f>SUMPRODUCT($B$6:$D$6,B14:D14)</f>
        <v>0</v>
      </c>
      <c r="G14">
        <f>E14-F14</f>
        <v>272198</v>
      </c>
    </row>
    <row r="15" spans="1:11">
      <c r="A15" t="s">
        <v>9</v>
      </c>
      <c r="B15">
        <v>6</v>
      </c>
      <c r="C15">
        <v>7</v>
      </c>
      <c r="D15">
        <v>4</v>
      </c>
      <c r="E15">
        <v>299994</v>
      </c>
      <c r="F15">
        <f>SUMPRODUCT($B$6:$D$6,B15:D15)</f>
        <v>0</v>
      </c>
      <c r="G15">
        <f>E15-F15</f>
        <v>299994</v>
      </c>
    </row>
  </sheetData>
  <phoneticPr fontId="1" type="noConversion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805666-8FBF-0C4F-8142-C084481D4D7E}">
  <dimension ref="A4:K16"/>
  <sheetViews>
    <sheetView zoomScale="111" workbookViewId="0">
      <selection activeCell="C7" sqref="C7"/>
    </sheetView>
  </sheetViews>
  <sheetFormatPr baseColWidth="10" defaultRowHeight="16"/>
  <cols>
    <col min="1" max="1" width="13.5" customWidth="1"/>
    <col min="2" max="2" width="11.1640625" bestFit="1" customWidth="1"/>
    <col min="5" max="5" width="14.83203125" customWidth="1"/>
    <col min="6" max="6" width="16.1640625" customWidth="1"/>
    <col min="10" max="10" width="14" customWidth="1"/>
    <col min="11" max="11" width="18.332031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4</v>
      </c>
      <c r="F4" s="1" t="s">
        <v>69</v>
      </c>
      <c r="G4" s="1"/>
      <c r="J4" t="s">
        <v>71</v>
      </c>
      <c r="K4" t="s">
        <v>72</v>
      </c>
    </row>
    <row r="5" spans="1:11">
      <c r="A5" t="s">
        <v>3</v>
      </c>
      <c r="B5">
        <v>350</v>
      </c>
      <c r="C5">
        <v>510</v>
      </c>
      <c r="D5">
        <v>400</v>
      </c>
      <c r="E5" s="27">
        <f>SUMPRODUCT($B$5:$D$5,$B$6:$D$6) - B10*B7-B10*D7</f>
        <v>20999650</v>
      </c>
      <c r="F5">
        <f>B6-C6+42856*(1-C7)</f>
        <v>19999</v>
      </c>
    </row>
    <row r="6" spans="1:11">
      <c r="A6" t="s">
        <v>11</v>
      </c>
      <c r="B6" s="2">
        <v>19999</v>
      </c>
      <c r="C6" s="2">
        <v>0</v>
      </c>
      <c r="D6" s="2">
        <f xml:space="preserve"> SUMPRODUCT(J6:J9, K6:K9)</f>
        <v>40000</v>
      </c>
      <c r="J6">
        <v>0</v>
      </c>
      <c r="K6">
        <v>8000</v>
      </c>
    </row>
    <row r="7" spans="1:11">
      <c r="A7" t="s">
        <v>61</v>
      </c>
      <c r="B7" s="2">
        <v>1</v>
      </c>
      <c r="C7" s="2">
        <v>1</v>
      </c>
      <c r="D7" s="2">
        <v>1</v>
      </c>
      <c r="E7" s="25"/>
      <c r="J7">
        <v>0</v>
      </c>
      <c r="K7">
        <v>4000</v>
      </c>
    </row>
    <row r="8" spans="1:11">
      <c r="A8" t="s">
        <v>64</v>
      </c>
      <c r="B8" s="2">
        <f>49999*B7</f>
        <v>49999</v>
      </c>
      <c r="C8" s="2">
        <f>42856*C7</f>
        <v>42856</v>
      </c>
      <c r="D8" s="2">
        <f>80000*D7</f>
        <v>80000</v>
      </c>
      <c r="E8" s="25"/>
      <c r="J8">
        <v>1</v>
      </c>
      <c r="K8">
        <v>40000</v>
      </c>
    </row>
    <row r="9" spans="1:11">
      <c r="B9" s="2"/>
      <c r="C9" s="2"/>
      <c r="D9" s="2"/>
      <c r="E9" s="25"/>
      <c r="J9">
        <v>0</v>
      </c>
      <c r="K9">
        <v>80000</v>
      </c>
    </row>
    <row r="10" spans="1:11">
      <c r="A10" t="s">
        <v>67</v>
      </c>
      <c r="B10" s="24">
        <v>1000000</v>
      </c>
      <c r="C10" s="2"/>
      <c r="D10" s="2"/>
      <c r="I10" t="s">
        <v>73</v>
      </c>
      <c r="J10">
        <f>SUM(J6:J9)</f>
        <v>1</v>
      </c>
    </row>
    <row r="11" spans="1:11">
      <c r="A11" t="s">
        <v>68</v>
      </c>
      <c r="B11" s="4">
        <f>B10*B7+C7*B10+B10*D7</f>
        <v>3000000</v>
      </c>
    </row>
    <row r="12" spans="1:11">
      <c r="A12" s="1" t="s">
        <v>5</v>
      </c>
      <c r="B12" s="1"/>
      <c r="C12" s="1"/>
      <c r="D12" s="1"/>
      <c r="E12" s="1" t="s">
        <v>10</v>
      </c>
      <c r="F12" s="1" t="s">
        <v>12</v>
      </c>
      <c r="G12" s="1" t="s">
        <v>13</v>
      </c>
      <c r="I12" s="2"/>
      <c r="J12" s="2"/>
      <c r="K12" s="2"/>
    </row>
    <row r="13" spans="1:11">
      <c r="A13" t="s">
        <v>6</v>
      </c>
      <c r="B13">
        <v>1</v>
      </c>
      <c r="C13">
        <v>1</v>
      </c>
      <c r="D13">
        <v>1</v>
      </c>
      <c r="E13">
        <v>100000</v>
      </c>
      <c r="F13" s="26">
        <f>SUMPRODUCT($B$6:$D$6,B13:D13)</f>
        <v>59999</v>
      </c>
      <c r="G13">
        <f>E13-F13</f>
        <v>40001</v>
      </c>
    </row>
    <row r="14" spans="1:11">
      <c r="A14" t="s">
        <v>7</v>
      </c>
      <c r="B14">
        <v>6</v>
      </c>
      <c r="C14">
        <v>9</v>
      </c>
      <c r="D14">
        <v>7</v>
      </c>
      <c r="E14">
        <v>399996</v>
      </c>
      <c r="F14">
        <f>SUMPRODUCT($B$6:$D$6,B14:D14)</f>
        <v>399994</v>
      </c>
      <c r="G14">
        <f>E14-F14</f>
        <v>2</v>
      </c>
    </row>
    <row r="15" spans="1:11">
      <c r="A15" t="s">
        <v>8</v>
      </c>
      <c r="B15">
        <v>5</v>
      </c>
      <c r="C15">
        <v>3</v>
      </c>
      <c r="D15">
        <v>4</v>
      </c>
      <c r="E15">
        <v>272198</v>
      </c>
      <c r="F15" s="26">
        <f>SUMPRODUCT($B$6:$D$6,B15:D15)</f>
        <v>259995</v>
      </c>
      <c r="G15">
        <f>E15-F15</f>
        <v>12203</v>
      </c>
    </row>
    <row r="16" spans="1:11">
      <c r="A16" t="s">
        <v>9</v>
      </c>
      <c r="B16">
        <v>6</v>
      </c>
      <c r="C16">
        <v>7</v>
      </c>
      <c r="D16">
        <v>4</v>
      </c>
      <c r="E16">
        <v>299994</v>
      </c>
      <c r="F16">
        <f>SUMPRODUCT($B$6:$D$6,B16:D16)</f>
        <v>279994</v>
      </c>
      <c r="G16">
        <f>E16-F16</f>
        <v>20000</v>
      </c>
    </row>
  </sheetData>
  <phoneticPr fontId="1" type="noConversion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9C1B19-6993-5B43-9E4C-C213BA174E17}">
  <dimension ref="A4:K15"/>
  <sheetViews>
    <sheetView tabSelected="1" topLeftCell="A12" zoomScale="125" workbookViewId="0">
      <selection activeCell="C20" sqref="C20"/>
    </sheetView>
  </sheetViews>
  <sheetFormatPr baseColWidth="10" defaultRowHeight="16"/>
  <cols>
    <col min="1" max="1" width="17.1640625" customWidth="1"/>
    <col min="5" max="5" width="14.83203125" customWidth="1"/>
    <col min="7" max="7" width="17.1640625" customWidth="1"/>
  </cols>
  <sheetData>
    <row r="4" spans="1:11">
      <c r="B4" s="1" t="s">
        <v>0</v>
      </c>
      <c r="C4" s="1" t="s">
        <v>1</v>
      </c>
      <c r="D4" s="1" t="s">
        <v>2</v>
      </c>
      <c r="E4" s="1" t="s">
        <v>74</v>
      </c>
      <c r="G4" s="1" t="s">
        <v>69</v>
      </c>
      <c r="H4" s="28">
        <f xml:space="preserve"> 27000 + 57142*B8</f>
        <v>27000</v>
      </c>
      <c r="I4" s="28">
        <f t="shared" ref="I4:J4" si="0" xml:space="preserve"> 27000 + 57142*C8</f>
        <v>27000</v>
      </c>
      <c r="J4" s="28">
        <f t="shared" si="0"/>
        <v>84142</v>
      </c>
    </row>
    <row r="5" spans="1:11">
      <c r="A5" t="s">
        <v>3</v>
      </c>
      <c r="B5">
        <v>350</v>
      </c>
      <c r="C5">
        <v>510</v>
      </c>
      <c r="D5">
        <v>400</v>
      </c>
      <c r="E5" s="3">
        <f>SUMPRODUCT($B$5:$D$5,$B$6:$D$6)-B7*B10-D7*D10</f>
        <v>21949600</v>
      </c>
    </row>
    <row r="6" spans="1:11">
      <c r="A6" t="s">
        <v>11</v>
      </c>
      <c r="B6" s="29">
        <v>27000</v>
      </c>
      <c r="C6" s="29">
        <v>0</v>
      </c>
      <c r="D6" s="29">
        <v>33999</v>
      </c>
    </row>
    <row r="7" spans="1:11">
      <c r="A7" t="s">
        <v>12</v>
      </c>
      <c r="B7" s="30">
        <v>1</v>
      </c>
      <c r="C7" s="30">
        <v>1</v>
      </c>
      <c r="D7" s="30">
        <v>1</v>
      </c>
    </row>
    <row r="8" spans="1:11">
      <c r="A8" t="s">
        <v>75</v>
      </c>
      <c r="B8" s="30">
        <v>0</v>
      </c>
      <c r="C8" s="30">
        <v>0</v>
      </c>
      <c r="D8" s="30">
        <v>1</v>
      </c>
      <c r="E8">
        <f>SUM(B8:D8)</f>
        <v>1</v>
      </c>
    </row>
    <row r="9" spans="1:11">
      <c r="A9" t="s">
        <v>76</v>
      </c>
      <c r="B9">
        <f>49999*B7</f>
        <v>49999</v>
      </c>
      <c r="C9">
        <f>42856*C7</f>
        <v>42856</v>
      </c>
      <c r="D9">
        <f>57142*D7</f>
        <v>57142</v>
      </c>
    </row>
    <row r="10" spans="1:11">
      <c r="A10" t="s">
        <v>67</v>
      </c>
      <c r="B10">
        <v>100000</v>
      </c>
      <c r="C10">
        <v>0</v>
      </c>
      <c r="D10">
        <v>1000000</v>
      </c>
    </row>
    <row r="11" spans="1:11">
      <c r="A11" s="1" t="s">
        <v>5</v>
      </c>
      <c r="B11" s="1"/>
      <c r="C11" s="1"/>
      <c r="D11" s="1"/>
      <c r="E11" s="1" t="s">
        <v>10</v>
      </c>
      <c r="F11" s="1" t="s">
        <v>12</v>
      </c>
      <c r="G11" s="1" t="s">
        <v>13</v>
      </c>
      <c r="I11" s="2"/>
      <c r="J11" s="2"/>
      <c r="K11" s="2"/>
    </row>
    <row r="12" spans="1:11">
      <c r="A12" t="s">
        <v>6</v>
      </c>
      <c r="B12">
        <v>1</v>
      </c>
      <c r="C12">
        <v>1</v>
      </c>
      <c r="D12">
        <v>1</v>
      </c>
      <c r="E12">
        <v>100000</v>
      </c>
      <c r="F12">
        <f>SUMPRODUCT($B$6:$D$6,B12:D12)</f>
        <v>60999</v>
      </c>
      <c r="G12">
        <f>E12-F12</f>
        <v>39001</v>
      </c>
    </row>
    <row r="13" spans="1:11">
      <c r="A13" t="s">
        <v>7</v>
      </c>
      <c r="B13">
        <v>6</v>
      </c>
      <c r="C13">
        <v>9</v>
      </c>
      <c r="D13">
        <v>7</v>
      </c>
      <c r="E13">
        <v>399996</v>
      </c>
      <c r="F13">
        <f>SUMPRODUCT($B$6:$D$6,B13:D13)</f>
        <v>399993</v>
      </c>
      <c r="G13">
        <f>E13-F13</f>
        <v>3</v>
      </c>
    </row>
    <row r="14" spans="1:11">
      <c r="A14" t="s">
        <v>8</v>
      </c>
      <c r="B14">
        <v>5</v>
      </c>
      <c r="C14">
        <v>3</v>
      </c>
      <c r="D14">
        <v>4</v>
      </c>
      <c r="E14">
        <v>272198</v>
      </c>
      <c r="F14">
        <f>SUMPRODUCT($B$6:$D$6,B14:D14)</f>
        <v>270996</v>
      </c>
      <c r="G14">
        <f>E14-F14</f>
        <v>1202</v>
      </c>
    </row>
    <row r="15" spans="1:11">
      <c r="A15" t="s">
        <v>9</v>
      </c>
      <c r="B15">
        <v>6</v>
      </c>
      <c r="C15">
        <v>7</v>
      </c>
      <c r="D15">
        <v>4</v>
      </c>
      <c r="E15">
        <v>299994</v>
      </c>
      <c r="F15">
        <f>SUMPRODUCT($B$6:$D$6,B15:D15)</f>
        <v>297996</v>
      </c>
      <c r="G15">
        <f>E15-F15</f>
        <v>1998</v>
      </c>
    </row>
  </sheetData>
  <phoneticPr fontId="1" type="noConversion"/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7B201-7E76-F44D-9788-F2C219F00296}">
  <dimension ref="C6:N25"/>
  <sheetViews>
    <sheetView topLeftCell="A5" zoomScale="113" zoomScaleNormal="82" workbookViewId="0">
      <selection activeCell="N30" sqref="N30"/>
    </sheetView>
  </sheetViews>
  <sheetFormatPr baseColWidth="10" defaultRowHeight="16"/>
  <cols>
    <col min="7" max="7" width="18.5" customWidth="1"/>
    <col min="10" max="10" width="15.33203125" bestFit="1" customWidth="1"/>
  </cols>
  <sheetData>
    <row r="6" spans="4:14" ht="21">
      <c r="E6" s="20" t="s">
        <v>60</v>
      </c>
      <c r="I6" s="12" t="s">
        <v>56</v>
      </c>
      <c r="J6" s="13"/>
      <c r="K6" s="13"/>
      <c r="L6" s="13"/>
      <c r="M6" s="4"/>
    </row>
    <row r="7" spans="4:14" ht="21">
      <c r="D7" s="19" t="s">
        <v>47</v>
      </c>
      <c r="E7" s="19" t="s">
        <v>48</v>
      </c>
      <c r="F7" s="19" t="s">
        <v>49</v>
      </c>
      <c r="G7" s="19" t="s">
        <v>11</v>
      </c>
      <c r="H7" s="19" t="s">
        <v>55</v>
      </c>
      <c r="I7" s="21">
        <v>1</v>
      </c>
      <c r="J7" s="21">
        <v>2</v>
      </c>
      <c r="K7" s="21">
        <v>3</v>
      </c>
      <c r="L7" s="21">
        <v>4</v>
      </c>
      <c r="M7" s="21">
        <v>5</v>
      </c>
      <c r="N7" s="21">
        <v>6</v>
      </c>
    </row>
    <row r="8" spans="4:14">
      <c r="D8" s="4" t="s">
        <v>50</v>
      </c>
      <c r="E8" s="4">
        <v>1</v>
      </c>
      <c r="F8" s="4">
        <v>2</v>
      </c>
      <c r="G8" s="18">
        <v>701.36665771422452</v>
      </c>
      <c r="H8" s="14">
        <v>1.7999999999999999E-2</v>
      </c>
      <c r="I8">
        <v>-1</v>
      </c>
      <c r="J8">
        <v>1.018</v>
      </c>
    </row>
    <row r="9" spans="4:14">
      <c r="D9" s="4" t="s">
        <v>50</v>
      </c>
      <c r="E9" s="4">
        <v>2</v>
      </c>
      <c r="F9" s="4">
        <v>3</v>
      </c>
      <c r="G9" s="18">
        <v>477.69636152283476</v>
      </c>
      <c r="H9" s="14">
        <v>1.7999999999999999E-2</v>
      </c>
      <c r="J9">
        <v>-1</v>
      </c>
      <c r="K9">
        <v>1.018</v>
      </c>
    </row>
    <row r="10" spans="4:14">
      <c r="D10" s="4" t="s">
        <v>50</v>
      </c>
      <c r="E10" s="4">
        <v>3</v>
      </c>
      <c r="F10" s="4">
        <v>4</v>
      </c>
      <c r="G10" s="18">
        <v>0</v>
      </c>
      <c r="H10" s="14">
        <v>1.7999999999999999E-2</v>
      </c>
      <c r="K10">
        <v>-1</v>
      </c>
      <c r="L10">
        <v>1.018</v>
      </c>
    </row>
    <row r="11" spans="4:14">
      <c r="D11" s="4" t="s">
        <v>50</v>
      </c>
      <c r="E11" s="4">
        <v>4</v>
      </c>
      <c r="F11" s="4">
        <v>5</v>
      </c>
      <c r="G11" s="18">
        <v>0</v>
      </c>
      <c r="H11" s="15">
        <v>1.7999999999999999E-2</v>
      </c>
      <c r="L11">
        <v>-1</v>
      </c>
      <c r="M11">
        <v>1.018</v>
      </c>
    </row>
    <row r="12" spans="4:14">
      <c r="D12" s="4" t="s">
        <v>50</v>
      </c>
      <c r="E12" s="4">
        <v>5</v>
      </c>
      <c r="F12" s="4">
        <v>6</v>
      </c>
      <c r="G12" s="18">
        <v>0</v>
      </c>
      <c r="H12" s="14">
        <v>1.7999999999999999E-2</v>
      </c>
      <c r="M12">
        <v>-1</v>
      </c>
      <c r="N12">
        <v>1.018</v>
      </c>
    </row>
    <row r="13" spans="4:14">
      <c r="D13" s="4" t="s">
        <v>51</v>
      </c>
      <c r="E13" s="4">
        <v>1</v>
      </c>
      <c r="F13" s="4">
        <v>3</v>
      </c>
      <c r="G13" s="18">
        <v>0</v>
      </c>
      <c r="H13" s="14">
        <v>3.5000000000000003E-2</v>
      </c>
      <c r="I13">
        <v>-1</v>
      </c>
      <c r="K13">
        <v>1.0349999999999999</v>
      </c>
    </row>
    <row r="14" spans="4:14">
      <c r="D14" s="4" t="s">
        <v>51</v>
      </c>
      <c r="E14" s="4">
        <v>2</v>
      </c>
      <c r="F14" s="4">
        <v>4</v>
      </c>
      <c r="G14" s="18">
        <v>0</v>
      </c>
      <c r="H14" s="14">
        <v>3.5000000000000003E-2</v>
      </c>
      <c r="J14">
        <v>-1</v>
      </c>
      <c r="L14">
        <v>1.0349999999999999</v>
      </c>
    </row>
    <row r="15" spans="4:14">
      <c r="D15" s="4" t="s">
        <v>51</v>
      </c>
      <c r="E15" s="4">
        <v>3</v>
      </c>
      <c r="F15" s="4">
        <v>5</v>
      </c>
      <c r="G15" s="18">
        <v>0</v>
      </c>
      <c r="H15" s="14">
        <v>3.5000000000000003E-2</v>
      </c>
      <c r="K15">
        <v>-1</v>
      </c>
      <c r="M15">
        <v>1.0349999999999999</v>
      </c>
    </row>
    <row r="16" spans="4:14">
      <c r="D16" s="4" t="s">
        <v>51</v>
      </c>
      <c r="E16" s="4">
        <v>4</v>
      </c>
      <c r="F16" s="4">
        <v>6</v>
      </c>
      <c r="G16" s="18">
        <v>0</v>
      </c>
      <c r="H16" s="14">
        <v>3.5000000000000003E-2</v>
      </c>
      <c r="L16">
        <v>-1</v>
      </c>
      <c r="N16">
        <v>1.0349999999999999</v>
      </c>
    </row>
    <row r="17" spans="3:14">
      <c r="D17" s="4" t="s">
        <v>52</v>
      </c>
      <c r="E17" s="4">
        <v>1</v>
      </c>
      <c r="F17" s="4">
        <v>4</v>
      </c>
      <c r="G17" s="18">
        <v>236.29489603024572</v>
      </c>
      <c r="H17" s="14">
        <v>5.8000000000000003E-2</v>
      </c>
      <c r="I17">
        <v>-1</v>
      </c>
      <c r="L17">
        <v>1.0580000000000001</v>
      </c>
    </row>
    <row r="18" spans="3:14">
      <c r="D18" s="4" t="s">
        <v>52</v>
      </c>
      <c r="E18" s="4">
        <v>2</v>
      </c>
      <c r="F18" s="4">
        <v>5</v>
      </c>
      <c r="G18" s="18">
        <v>236.29489603024575</v>
      </c>
      <c r="H18" s="14">
        <v>5.8000000000000003E-2</v>
      </c>
      <c r="J18">
        <v>-1</v>
      </c>
      <c r="M18">
        <v>1.0580000000000001</v>
      </c>
    </row>
    <row r="19" spans="3:14">
      <c r="D19" s="4" t="s">
        <v>52</v>
      </c>
      <c r="E19" s="4">
        <v>3</v>
      </c>
      <c r="F19" s="4">
        <v>6</v>
      </c>
      <c r="G19" s="18">
        <v>236.29489603024578</v>
      </c>
      <c r="H19" s="14">
        <v>5.8000000000000003E-2</v>
      </c>
      <c r="K19">
        <v>-1</v>
      </c>
      <c r="N19">
        <v>1.0580000000000001</v>
      </c>
    </row>
    <row r="20" spans="3:14">
      <c r="D20" s="4" t="s">
        <v>53</v>
      </c>
      <c r="E20" s="4">
        <v>1</v>
      </c>
      <c r="F20" s="4">
        <v>5</v>
      </c>
      <c r="G20" s="18">
        <v>0</v>
      </c>
      <c r="H20" s="14">
        <v>7.2999999999999995E-2</v>
      </c>
      <c r="I20">
        <v>-1</v>
      </c>
      <c r="M20">
        <v>1.073</v>
      </c>
    </row>
    <row r="21" spans="3:14">
      <c r="D21" s="4" t="s">
        <v>53</v>
      </c>
      <c r="E21" s="4">
        <v>2</v>
      </c>
      <c r="F21" s="4">
        <v>6</v>
      </c>
      <c r="G21" s="18">
        <v>0</v>
      </c>
      <c r="H21" s="14">
        <v>7.2999999999999995E-2</v>
      </c>
      <c r="J21">
        <v>-1</v>
      </c>
      <c r="N21">
        <v>1.073</v>
      </c>
    </row>
    <row r="22" spans="3:14">
      <c r="D22" s="4" t="s">
        <v>54</v>
      </c>
      <c r="E22" s="4">
        <v>1</v>
      </c>
      <c r="F22" s="4">
        <v>6</v>
      </c>
      <c r="G22" s="18">
        <v>0</v>
      </c>
      <c r="H22" s="14">
        <v>8.8999999999999996E-2</v>
      </c>
      <c r="I22">
        <v>-1</v>
      </c>
      <c r="N22">
        <v>1.089</v>
      </c>
    </row>
    <row r="23" spans="3:14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3:14">
      <c r="D24" s="4" t="s">
        <v>57</v>
      </c>
      <c r="G24" s="22">
        <f>SUMIF(E8:E22,1,G8:G22)</f>
        <v>937.66155374447021</v>
      </c>
      <c r="I24" t="s">
        <v>59</v>
      </c>
      <c r="J24" s="17">
        <f>SUMPRODUCT(J8:J22,$G8:$G22)</f>
        <v>5.6843418860808015E-14</v>
      </c>
      <c r="K24">
        <f>SUMPRODUCT(K8:K22,$G8:$G22)</f>
        <v>250.00000000000003</v>
      </c>
      <c r="L24">
        <f>SUMPRODUCT(L8:L22,$G8:$G22)</f>
        <v>250</v>
      </c>
      <c r="M24">
        <f>SUMPRODUCT(M8:M22,$G8:$G22)</f>
        <v>250.00000000000003</v>
      </c>
      <c r="N24">
        <f>SUMPRODUCT(N8:N22,$G8:$G22)</f>
        <v>250.00000000000006</v>
      </c>
    </row>
    <row r="25" spans="3:14">
      <c r="I25" t="s">
        <v>58</v>
      </c>
      <c r="J25">
        <v>0</v>
      </c>
      <c r="K25">
        <v>250</v>
      </c>
      <c r="L25">
        <v>250</v>
      </c>
      <c r="M25">
        <v>250</v>
      </c>
      <c r="N25">
        <v>250</v>
      </c>
    </row>
  </sheetData>
  <phoneticPr fontId="1" type="noConversion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B599D-8905-3E4A-9AE3-CA471FA788EB}">
  <dimension ref="C6:N25"/>
  <sheetViews>
    <sheetView topLeftCell="B1" zoomScale="109" zoomScaleNormal="82" workbookViewId="0">
      <selection activeCell="S15" sqref="S15"/>
    </sheetView>
  </sheetViews>
  <sheetFormatPr baseColWidth="10" defaultRowHeight="16"/>
  <cols>
    <col min="7" max="7" width="17.1640625" customWidth="1"/>
    <col min="10" max="10" width="15.33203125" bestFit="1" customWidth="1"/>
  </cols>
  <sheetData>
    <row r="6" spans="4:14" ht="21">
      <c r="E6" s="20" t="s">
        <v>60</v>
      </c>
      <c r="I6" s="12" t="s">
        <v>56</v>
      </c>
      <c r="J6" s="13"/>
      <c r="K6" s="13"/>
      <c r="L6" s="13"/>
      <c r="M6" s="4"/>
    </row>
    <row r="7" spans="4:14" ht="21">
      <c r="D7" s="19" t="s">
        <v>47</v>
      </c>
      <c r="E7" s="19" t="s">
        <v>48</v>
      </c>
      <c r="F7" s="19" t="s">
        <v>49</v>
      </c>
      <c r="G7" s="19" t="s">
        <v>11</v>
      </c>
      <c r="H7" s="19" t="s">
        <v>55</v>
      </c>
      <c r="I7" s="21">
        <v>1</v>
      </c>
      <c r="J7" s="21">
        <v>2</v>
      </c>
      <c r="K7" s="21">
        <v>3</v>
      </c>
      <c r="L7" s="21">
        <v>4</v>
      </c>
      <c r="M7" s="21">
        <v>5</v>
      </c>
      <c r="N7" s="21">
        <v>6</v>
      </c>
    </row>
    <row r="8" spans="4:14">
      <c r="D8" s="4" t="s">
        <v>50</v>
      </c>
      <c r="E8" s="4">
        <v>1</v>
      </c>
      <c r="F8" s="4">
        <v>2</v>
      </c>
      <c r="G8" s="18">
        <v>938.33846168668936</v>
      </c>
      <c r="H8" s="14">
        <v>1.7999999999999999E-2</v>
      </c>
      <c r="I8">
        <v>-1</v>
      </c>
      <c r="J8">
        <v>1.018</v>
      </c>
    </row>
    <row r="9" spans="4:14">
      <c r="D9" s="4" t="s">
        <v>50</v>
      </c>
      <c r="E9" s="4">
        <v>2</v>
      </c>
      <c r="F9" s="4">
        <v>3</v>
      </c>
      <c r="G9" s="18">
        <v>718.93365796680393</v>
      </c>
      <c r="H9" s="14">
        <v>1.7999999999999999E-2</v>
      </c>
      <c r="J9">
        <v>-1</v>
      </c>
      <c r="K9">
        <v>1.018</v>
      </c>
    </row>
    <row r="10" spans="4:14">
      <c r="D10" s="4" t="s">
        <v>50</v>
      </c>
      <c r="E10" s="4">
        <v>3</v>
      </c>
      <c r="F10" s="4">
        <v>4</v>
      </c>
      <c r="G10" s="18">
        <v>245.57956777996068</v>
      </c>
      <c r="H10" s="14">
        <v>1.7999999999999999E-2</v>
      </c>
      <c r="K10">
        <v>-1</v>
      </c>
      <c r="L10">
        <v>1.018</v>
      </c>
    </row>
    <row r="11" spans="4:14">
      <c r="D11" s="4" t="s">
        <v>50</v>
      </c>
      <c r="E11" s="4">
        <v>4</v>
      </c>
      <c r="F11" s="4">
        <v>5</v>
      </c>
      <c r="G11" s="18">
        <v>0</v>
      </c>
      <c r="H11" s="15">
        <v>1.7999999999999999E-2</v>
      </c>
      <c r="L11">
        <v>-1</v>
      </c>
      <c r="M11">
        <v>1.018</v>
      </c>
    </row>
    <row r="12" spans="4:14">
      <c r="D12" s="4" t="s">
        <v>50</v>
      </c>
      <c r="E12" s="4">
        <v>5</v>
      </c>
      <c r="F12" s="4">
        <v>6</v>
      </c>
      <c r="G12" s="18">
        <v>0</v>
      </c>
      <c r="H12" s="14">
        <v>1.7999999999999999E-2</v>
      </c>
      <c r="M12">
        <v>-1</v>
      </c>
      <c r="N12">
        <v>1.018</v>
      </c>
    </row>
    <row r="13" spans="4:14">
      <c r="D13" s="4" t="s">
        <v>51</v>
      </c>
      <c r="E13" s="4">
        <v>1</v>
      </c>
      <c r="F13" s="4">
        <v>3</v>
      </c>
      <c r="G13" s="18">
        <v>0</v>
      </c>
      <c r="H13" s="14">
        <v>3.5000000000000003E-2</v>
      </c>
      <c r="I13">
        <v>-1</v>
      </c>
      <c r="K13">
        <v>1.0349999999999999</v>
      </c>
    </row>
    <row r="14" spans="4:14">
      <c r="D14" s="4" t="s">
        <v>51</v>
      </c>
      <c r="E14" s="4">
        <v>2</v>
      </c>
      <c r="F14" s="4">
        <v>4</v>
      </c>
      <c r="G14" s="18">
        <v>0</v>
      </c>
      <c r="H14" s="14">
        <v>3.5000000000000003E-2</v>
      </c>
      <c r="J14">
        <v>-1</v>
      </c>
      <c r="L14">
        <v>1.0349999999999999</v>
      </c>
    </row>
    <row r="15" spans="4:14">
      <c r="D15" s="4" t="s">
        <v>51</v>
      </c>
      <c r="E15" s="4">
        <v>3</v>
      </c>
      <c r="F15" s="4">
        <v>5</v>
      </c>
      <c r="G15" s="18">
        <v>0</v>
      </c>
      <c r="H15" s="14">
        <v>3.5000000000000003E-2</v>
      </c>
      <c r="K15">
        <v>-1</v>
      </c>
      <c r="M15">
        <v>1.0349999999999999</v>
      </c>
    </row>
    <row r="16" spans="4:14">
      <c r="D16" s="4" t="s">
        <v>51</v>
      </c>
      <c r="E16" s="4">
        <v>4</v>
      </c>
      <c r="F16" s="4">
        <v>6</v>
      </c>
      <c r="G16" s="18">
        <v>0</v>
      </c>
      <c r="H16" s="14">
        <v>3.5000000000000003E-2</v>
      </c>
      <c r="L16">
        <v>-1</v>
      </c>
      <c r="N16">
        <v>1.0349999999999999</v>
      </c>
    </row>
    <row r="17" spans="3:14">
      <c r="D17" s="4" t="s">
        <v>52</v>
      </c>
      <c r="E17" s="4">
        <v>1</v>
      </c>
      <c r="F17" s="4">
        <v>4</v>
      </c>
      <c r="G17" s="18">
        <v>-6.0975815900177104E-15</v>
      </c>
      <c r="H17" s="14">
        <v>5.8000000000000003E-2</v>
      </c>
      <c r="I17">
        <v>-1</v>
      </c>
      <c r="L17">
        <v>1.0580000000000001</v>
      </c>
    </row>
    <row r="18" spans="3:14">
      <c r="D18" s="4" t="s">
        <v>52</v>
      </c>
      <c r="E18" s="4">
        <v>2</v>
      </c>
      <c r="F18" s="4">
        <v>5</v>
      </c>
      <c r="G18" s="18">
        <v>236.29489603024575</v>
      </c>
      <c r="H18" s="14">
        <v>5.8000000000000003E-2</v>
      </c>
      <c r="J18">
        <v>-1</v>
      </c>
      <c r="M18">
        <v>1.0580000000000001</v>
      </c>
    </row>
    <row r="19" spans="3:14">
      <c r="D19" s="4" t="s">
        <v>52</v>
      </c>
      <c r="E19" s="4">
        <v>3</v>
      </c>
      <c r="F19" s="4">
        <v>6</v>
      </c>
      <c r="G19" s="18">
        <v>236.29489603024578</v>
      </c>
      <c r="H19" s="14">
        <v>5.8000000000000003E-2</v>
      </c>
      <c r="K19">
        <v>-1</v>
      </c>
      <c r="N19">
        <v>1.0580000000000001</v>
      </c>
    </row>
    <row r="20" spans="3:14">
      <c r="D20" s="4" t="s">
        <v>53</v>
      </c>
      <c r="E20" s="4">
        <v>1</v>
      </c>
      <c r="F20" s="4">
        <v>5</v>
      </c>
      <c r="G20" s="18">
        <v>0</v>
      </c>
      <c r="H20" s="14">
        <v>7.2999999999999995E-2</v>
      </c>
      <c r="I20">
        <v>-1</v>
      </c>
      <c r="M20">
        <v>1.073</v>
      </c>
    </row>
    <row r="21" spans="3:14">
      <c r="D21" s="4" t="s">
        <v>53</v>
      </c>
      <c r="E21" s="4">
        <v>2</v>
      </c>
      <c r="F21" s="4">
        <v>6</v>
      </c>
      <c r="G21" s="18">
        <v>0</v>
      </c>
      <c r="H21" s="14">
        <v>7.2999999999999995E-2</v>
      </c>
      <c r="J21">
        <v>-1</v>
      </c>
      <c r="N21">
        <v>1.073</v>
      </c>
    </row>
    <row r="22" spans="3:14">
      <c r="D22" s="4" t="s">
        <v>54</v>
      </c>
      <c r="E22" s="4">
        <v>1</v>
      </c>
      <c r="F22" s="4">
        <v>6</v>
      </c>
      <c r="G22" s="18">
        <v>0</v>
      </c>
      <c r="H22" s="14">
        <v>8.8999999999999996E-2</v>
      </c>
      <c r="I22">
        <v>-1</v>
      </c>
      <c r="N22">
        <v>1.089</v>
      </c>
    </row>
    <row r="23" spans="3:14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</row>
    <row r="24" spans="3:14">
      <c r="D24" s="4" t="s">
        <v>57</v>
      </c>
      <c r="G24" s="22">
        <f>SUMIF(E8:E22,1,G8:G22)</f>
        <v>938.33846168668936</v>
      </c>
      <c r="I24" t="s">
        <v>59</v>
      </c>
      <c r="J24" s="17">
        <f>SUMPRODUCT(J8:J22,$G8:$G22)</f>
        <v>5.6843418860808015E-14</v>
      </c>
      <c r="K24">
        <f>SUMPRODUCT(K8:K22,$G8:$G22)</f>
        <v>249.99999999999991</v>
      </c>
      <c r="L24">
        <f>SUMPRODUCT(L8:L22,$G8:$G22)</f>
        <v>249.99999999999997</v>
      </c>
      <c r="M24">
        <f>SUMPRODUCT(M8:M22,$G8:$G22)</f>
        <v>250.00000000000003</v>
      </c>
      <c r="N24">
        <f>SUMPRODUCT(N8:N22,$G8:$G22)</f>
        <v>250.00000000000006</v>
      </c>
    </row>
    <row r="25" spans="3:14">
      <c r="I25" t="s">
        <v>58</v>
      </c>
      <c r="J25">
        <v>0</v>
      </c>
      <c r="K25">
        <v>250</v>
      </c>
      <c r="L25">
        <v>250</v>
      </c>
      <c r="M25">
        <v>250</v>
      </c>
      <c r="N25">
        <v>250</v>
      </c>
    </row>
  </sheetData>
  <phoneticPr fontId="1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C56F5C-E14B-B24A-AD66-9BC3DDAE5FB1}">
  <dimension ref="C6:P26"/>
  <sheetViews>
    <sheetView topLeftCell="C2" zoomScale="108" zoomScaleNormal="82" workbookViewId="0">
      <selection activeCell="I31" sqref="I31"/>
    </sheetView>
  </sheetViews>
  <sheetFormatPr baseColWidth="10" defaultRowHeight="16"/>
  <cols>
    <col min="3" max="3" width="9.6640625" customWidth="1"/>
    <col min="4" max="4" width="15.6640625" customWidth="1"/>
    <col min="8" max="8" width="17.1640625" customWidth="1"/>
    <col min="9" max="9" width="19.83203125" customWidth="1"/>
    <col min="12" max="12" width="15.33203125" bestFit="1" customWidth="1"/>
  </cols>
  <sheetData>
    <row r="6" spans="4:16" ht="21">
      <c r="E6" s="20" t="s">
        <v>60</v>
      </c>
      <c r="K6" s="12" t="s">
        <v>56</v>
      </c>
      <c r="L6" s="13"/>
      <c r="M6" s="13"/>
      <c r="N6" s="13"/>
      <c r="O6" s="4"/>
    </row>
    <row r="7" spans="4:16" ht="21">
      <c r="D7" s="19" t="s">
        <v>47</v>
      </c>
      <c r="E7" s="19" t="s">
        <v>48</v>
      </c>
      <c r="F7" s="19" t="s">
        <v>49</v>
      </c>
      <c r="G7" s="19" t="s">
        <v>61</v>
      </c>
      <c r="H7" s="19" t="s">
        <v>11</v>
      </c>
      <c r="I7" s="19" t="s">
        <v>64</v>
      </c>
      <c r="J7" s="19" t="s">
        <v>55</v>
      </c>
      <c r="K7" s="21">
        <v>1</v>
      </c>
      <c r="L7" s="21">
        <v>2</v>
      </c>
      <c r="M7" s="21">
        <v>3</v>
      </c>
      <c r="N7" s="21">
        <v>4</v>
      </c>
      <c r="O7" s="21">
        <v>5</v>
      </c>
      <c r="P7" s="21">
        <v>6</v>
      </c>
    </row>
    <row r="8" spans="4:16">
      <c r="D8" s="4" t="s">
        <v>50</v>
      </c>
      <c r="E8" s="4">
        <v>1</v>
      </c>
      <c r="F8" s="4">
        <v>2</v>
      </c>
      <c r="G8" s="4">
        <v>0</v>
      </c>
      <c r="H8" s="18">
        <v>1.6076116619534251E-14</v>
      </c>
      <c r="I8" s="18">
        <f>1100*G8</f>
        <v>0</v>
      </c>
      <c r="J8" s="14">
        <v>1.7999999999999999E-2</v>
      </c>
      <c r="K8">
        <v>-1</v>
      </c>
      <c r="L8">
        <v>1.018</v>
      </c>
    </row>
    <row r="9" spans="4:16">
      <c r="D9" s="4" t="s">
        <v>50</v>
      </c>
      <c r="E9" s="4">
        <v>2</v>
      </c>
      <c r="F9" s="4">
        <v>3</v>
      </c>
      <c r="G9" s="4">
        <v>0</v>
      </c>
      <c r="H9" s="18">
        <v>2.3782230632142385E-13</v>
      </c>
      <c r="I9" s="18">
        <f t="shared" ref="I9:I22" si="0">1100*G9</f>
        <v>0</v>
      </c>
      <c r="J9" s="14">
        <v>1.7999999999999999E-2</v>
      </c>
      <c r="L9">
        <v>-1</v>
      </c>
      <c r="M9">
        <v>1.018</v>
      </c>
    </row>
    <row r="10" spans="4:16">
      <c r="D10" s="4" t="s">
        <v>50</v>
      </c>
      <c r="E10" s="4">
        <v>3</v>
      </c>
      <c r="F10" s="4">
        <v>4</v>
      </c>
      <c r="G10" s="4">
        <v>0</v>
      </c>
      <c r="H10" s="18">
        <v>0</v>
      </c>
      <c r="I10" s="18">
        <f t="shared" si="0"/>
        <v>0</v>
      </c>
      <c r="J10" s="14">
        <v>1.7999999999999999E-2</v>
      </c>
      <c r="M10">
        <v>-1</v>
      </c>
      <c r="N10">
        <v>1.018</v>
      </c>
    </row>
    <row r="11" spans="4:16">
      <c r="D11" s="4" t="s">
        <v>50</v>
      </c>
      <c r="E11" s="4">
        <v>4</v>
      </c>
      <c r="F11" s="4">
        <v>5</v>
      </c>
      <c r="G11" s="4">
        <v>1</v>
      </c>
      <c r="H11" s="18">
        <v>486.81686422392988</v>
      </c>
      <c r="I11" s="18">
        <f t="shared" si="0"/>
        <v>1100</v>
      </c>
      <c r="J11" s="15">
        <v>1.7999999999999999E-2</v>
      </c>
      <c r="N11">
        <v>-1</v>
      </c>
      <c r="O11">
        <v>1.018</v>
      </c>
    </row>
    <row r="12" spans="4:16">
      <c r="D12" s="4" t="s">
        <v>50</v>
      </c>
      <c r="E12" s="4">
        <v>5</v>
      </c>
      <c r="F12" s="4">
        <v>6</v>
      </c>
      <c r="G12" s="4">
        <v>1</v>
      </c>
      <c r="H12" s="18">
        <v>245.57956777996063</v>
      </c>
      <c r="I12" s="18">
        <f t="shared" si="0"/>
        <v>1100</v>
      </c>
      <c r="J12" s="14">
        <v>1.7999999999999999E-2</v>
      </c>
      <c r="O12">
        <v>-1</v>
      </c>
      <c r="P12">
        <v>1.018</v>
      </c>
    </row>
    <row r="13" spans="4:16">
      <c r="D13" s="4" t="s">
        <v>51</v>
      </c>
      <c r="E13" s="4">
        <v>1</v>
      </c>
      <c r="F13" s="4">
        <v>3</v>
      </c>
      <c r="G13" s="4">
        <v>1</v>
      </c>
      <c r="H13" s="18">
        <v>241.54589371980668</v>
      </c>
      <c r="I13" s="18">
        <f t="shared" si="0"/>
        <v>1100</v>
      </c>
      <c r="J13" s="14">
        <v>3.5000000000000003E-2</v>
      </c>
      <c r="K13">
        <v>-1</v>
      </c>
      <c r="M13">
        <v>1.0349999999999999</v>
      </c>
    </row>
    <row r="14" spans="4:16">
      <c r="D14" s="4" t="s">
        <v>51</v>
      </c>
      <c r="E14" s="4">
        <v>2</v>
      </c>
      <c r="F14" s="4">
        <v>4</v>
      </c>
      <c r="G14" s="4">
        <v>0</v>
      </c>
      <c r="H14" s="18">
        <v>0</v>
      </c>
      <c r="I14" s="18">
        <f t="shared" si="0"/>
        <v>0</v>
      </c>
      <c r="J14" s="14">
        <v>3.5000000000000003E-2</v>
      </c>
      <c r="L14">
        <v>-1</v>
      </c>
      <c r="N14">
        <v>1.0349999999999999</v>
      </c>
    </row>
    <row r="15" spans="4:16">
      <c r="D15" s="4" t="s">
        <v>51</v>
      </c>
      <c r="E15" s="4">
        <v>3</v>
      </c>
      <c r="F15" s="4">
        <v>5</v>
      </c>
      <c r="G15" s="4">
        <v>0</v>
      </c>
      <c r="H15" s="18">
        <v>0</v>
      </c>
      <c r="I15" s="18">
        <f t="shared" si="0"/>
        <v>0</v>
      </c>
      <c r="J15" s="14">
        <v>3.5000000000000003E-2</v>
      </c>
      <c r="M15">
        <v>-1</v>
      </c>
      <c r="O15">
        <v>1.0349999999999999</v>
      </c>
    </row>
    <row r="16" spans="4:16">
      <c r="D16" s="4" t="s">
        <v>51</v>
      </c>
      <c r="E16" s="4">
        <v>4</v>
      </c>
      <c r="F16" s="4">
        <v>6</v>
      </c>
      <c r="G16" s="4">
        <v>0</v>
      </c>
      <c r="H16" s="18">
        <v>0</v>
      </c>
      <c r="I16" s="18">
        <f t="shared" si="0"/>
        <v>0</v>
      </c>
      <c r="J16" s="14">
        <v>3.5000000000000003E-2</v>
      </c>
      <c r="N16">
        <v>-1</v>
      </c>
      <c r="P16">
        <v>1.0349999999999999</v>
      </c>
    </row>
    <row r="17" spans="3:16">
      <c r="D17" s="4" t="s">
        <v>52</v>
      </c>
      <c r="E17" s="4">
        <v>1</v>
      </c>
      <c r="F17" s="4">
        <v>4</v>
      </c>
      <c r="G17" s="4">
        <v>1</v>
      </c>
      <c r="H17" s="18">
        <v>696.42425730050093</v>
      </c>
      <c r="I17" s="18">
        <f t="shared" si="0"/>
        <v>1100</v>
      </c>
      <c r="J17" s="14">
        <v>5.8000000000000003E-2</v>
      </c>
      <c r="K17">
        <v>-1</v>
      </c>
      <c r="N17">
        <v>1.0580000000000001</v>
      </c>
    </row>
    <row r="18" spans="3:16">
      <c r="D18" s="4" t="s">
        <v>52</v>
      </c>
      <c r="E18" s="4">
        <v>2</v>
      </c>
      <c r="F18" s="4">
        <v>5</v>
      </c>
      <c r="G18" s="4">
        <v>0</v>
      </c>
      <c r="H18" s="18">
        <v>0</v>
      </c>
      <c r="I18" s="18">
        <f t="shared" si="0"/>
        <v>0</v>
      </c>
      <c r="J18" s="14">
        <v>5.8000000000000003E-2</v>
      </c>
      <c r="L18">
        <v>-1</v>
      </c>
      <c r="O18">
        <v>1.0580000000000001</v>
      </c>
    </row>
    <row r="19" spans="3:16">
      <c r="D19" s="4" t="s">
        <v>52</v>
      </c>
      <c r="E19" s="4">
        <v>3</v>
      </c>
      <c r="F19" s="4">
        <v>6</v>
      </c>
      <c r="G19" s="4">
        <v>0</v>
      </c>
      <c r="H19" s="18">
        <v>0</v>
      </c>
      <c r="I19" s="18">
        <f t="shared" si="0"/>
        <v>0</v>
      </c>
      <c r="J19" s="14">
        <v>5.8000000000000003E-2</v>
      </c>
      <c r="M19">
        <v>-1</v>
      </c>
      <c r="P19">
        <v>1.0580000000000001</v>
      </c>
    </row>
    <row r="20" spans="3:16">
      <c r="D20" s="4" t="s">
        <v>53</v>
      </c>
      <c r="E20" s="4">
        <v>1</v>
      </c>
      <c r="F20" s="4">
        <v>5</v>
      </c>
      <c r="G20" s="4">
        <v>0</v>
      </c>
      <c r="H20" s="18">
        <v>0</v>
      </c>
      <c r="I20" s="18">
        <f t="shared" si="0"/>
        <v>0</v>
      </c>
      <c r="J20" s="14">
        <v>7.2999999999999995E-2</v>
      </c>
      <c r="K20">
        <v>-1</v>
      </c>
      <c r="O20">
        <v>1.073</v>
      </c>
    </row>
    <row r="21" spans="3:16">
      <c r="D21" s="4" t="s">
        <v>53</v>
      </c>
      <c r="E21" s="4">
        <v>2</v>
      </c>
      <c r="F21" s="4">
        <v>6</v>
      </c>
      <c r="G21" s="4">
        <v>0</v>
      </c>
      <c r="H21" s="18">
        <v>0</v>
      </c>
      <c r="I21" s="18">
        <f t="shared" si="0"/>
        <v>0</v>
      </c>
      <c r="J21" s="14">
        <v>7.2999999999999995E-2</v>
      </c>
      <c r="L21">
        <v>-1</v>
      </c>
      <c r="P21">
        <v>1.073</v>
      </c>
    </row>
    <row r="22" spans="3:16">
      <c r="D22" s="4" t="s">
        <v>54</v>
      </c>
      <c r="E22" s="4">
        <v>1</v>
      </c>
      <c r="F22" s="4">
        <v>6</v>
      </c>
      <c r="G22" s="4">
        <v>0</v>
      </c>
      <c r="H22" s="18">
        <v>0</v>
      </c>
      <c r="I22" s="18">
        <f t="shared" si="0"/>
        <v>0</v>
      </c>
      <c r="J22" s="14">
        <v>8.8999999999999996E-2</v>
      </c>
      <c r="K22">
        <v>-1</v>
      </c>
      <c r="P22">
        <v>1.089</v>
      </c>
    </row>
    <row r="23" spans="3:16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3:16">
      <c r="D24" s="4" t="s">
        <v>57</v>
      </c>
      <c r="H24" s="22">
        <f>SUMIF(E8:E22,1,H8:H22)</f>
        <v>937.97015102030764</v>
      </c>
      <c r="I24" s="22"/>
      <c r="K24" t="s">
        <v>59</v>
      </c>
      <c r="L24" s="17">
        <f>SUMPRODUCT(L8:L22,$H8:$H22)</f>
        <v>-2.2145681960273799E-13</v>
      </c>
      <c r="M24">
        <f>SUMPRODUCT(M8:M22,$H8:$H22)</f>
        <v>250.00000000000014</v>
      </c>
      <c r="N24">
        <f>SUMPRODUCT(N8:N22,$H8:$H22)</f>
        <v>250.00000000000011</v>
      </c>
      <c r="O24">
        <f>SUMPRODUCT(O8:O22,$H8:$H22)</f>
        <v>250.00000000000003</v>
      </c>
      <c r="P24">
        <f>SUMPRODUCT(P8:P22,$H8:$H22)</f>
        <v>249.99999999999991</v>
      </c>
    </row>
    <row r="25" spans="3:16">
      <c r="D25" s="4" t="s">
        <v>63</v>
      </c>
      <c r="G25">
        <f>SUM(G8:G22)</f>
        <v>4</v>
      </c>
      <c r="K25" t="s">
        <v>58</v>
      </c>
      <c r="L25">
        <v>0</v>
      </c>
      <c r="M25">
        <v>250</v>
      </c>
      <c r="N25">
        <v>250</v>
      </c>
      <c r="O25">
        <v>250</v>
      </c>
      <c r="P25">
        <v>250</v>
      </c>
    </row>
    <row r="26" spans="3:16">
      <c r="D26" s="4" t="s">
        <v>62</v>
      </c>
      <c r="G26">
        <v>4</v>
      </c>
    </row>
  </sheetData>
  <phoneticPr fontId="1" type="noConversion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68584-4557-3642-8ACC-5FBA962547A1}">
  <dimension ref="C6:P27"/>
  <sheetViews>
    <sheetView topLeftCell="B2" zoomScale="106" zoomScaleNormal="82" workbookViewId="0">
      <selection activeCell="K29" sqref="K29"/>
    </sheetView>
  </sheetViews>
  <sheetFormatPr baseColWidth="10" defaultRowHeight="16"/>
  <cols>
    <col min="3" max="3" width="9.6640625" customWidth="1"/>
    <col min="4" max="4" width="15.6640625" customWidth="1"/>
    <col min="8" max="8" width="15.83203125" customWidth="1"/>
    <col min="9" max="9" width="19.83203125" customWidth="1"/>
    <col min="12" max="12" width="15.33203125" bestFit="1" customWidth="1"/>
  </cols>
  <sheetData>
    <row r="6" spans="4:16" ht="21">
      <c r="E6" s="20" t="s">
        <v>60</v>
      </c>
      <c r="K6" s="12" t="s">
        <v>56</v>
      </c>
      <c r="L6" s="13"/>
      <c r="M6" s="13"/>
      <c r="N6" s="13"/>
      <c r="O6" s="4"/>
    </row>
    <row r="7" spans="4:16" ht="21">
      <c r="D7" s="19" t="s">
        <v>47</v>
      </c>
      <c r="E7" s="19" t="s">
        <v>48</v>
      </c>
      <c r="F7" s="19" t="s">
        <v>49</v>
      </c>
      <c r="G7" s="19" t="s">
        <v>61</v>
      </c>
      <c r="H7" s="19" t="s">
        <v>11</v>
      </c>
      <c r="I7" s="19" t="s">
        <v>64</v>
      </c>
      <c r="J7" s="19" t="s">
        <v>55</v>
      </c>
      <c r="K7" s="21">
        <v>1</v>
      </c>
      <c r="L7" s="21">
        <v>2</v>
      </c>
      <c r="M7" s="21">
        <v>3</v>
      </c>
      <c r="N7" s="21">
        <v>4</v>
      </c>
      <c r="O7" s="21">
        <v>5</v>
      </c>
      <c r="P7" s="21">
        <v>6</v>
      </c>
    </row>
    <row r="8" spans="4:16">
      <c r="D8" s="4" t="s">
        <v>50</v>
      </c>
      <c r="E8" s="4">
        <v>1</v>
      </c>
      <c r="F8" s="4">
        <v>2</v>
      </c>
      <c r="G8" s="4">
        <v>1</v>
      </c>
      <c r="H8" s="18">
        <v>701.36665771422486</v>
      </c>
      <c r="I8" s="18">
        <f>1100*G8</f>
        <v>1100</v>
      </c>
      <c r="J8" s="14">
        <v>1.7999999999999999E-2</v>
      </c>
      <c r="K8">
        <v>-1</v>
      </c>
      <c r="L8">
        <v>1.018</v>
      </c>
    </row>
    <row r="9" spans="4:16">
      <c r="D9" s="4" t="s">
        <v>50</v>
      </c>
      <c r="E9" s="4">
        <v>2</v>
      </c>
      <c r="F9" s="4">
        <v>3</v>
      </c>
      <c r="G9" s="4">
        <v>1</v>
      </c>
      <c r="H9" s="18">
        <v>477.69636152283476</v>
      </c>
      <c r="I9" s="18">
        <f t="shared" ref="I9:I22" si="0">1100*G9</f>
        <v>1100</v>
      </c>
      <c r="J9" s="14">
        <v>1.7999999999999999E-2</v>
      </c>
      <c r="L9">
        <v>-1</v>
      </c>
      <c r="M9">
        <v>1.018</v>
      </c>
    </row>
    <row r="10" spans="4:16">
      <c r="D10" s="4" t="s">
        <v>50</v>
      </c>
      <c r="E10" s="4">
        <v>3</v>
      </c>
      <c r="F10" s="4">
        <v>4</v>
      </c>
      <c r="G10" s="4">
        <v>0</v>
      </c>
      <c r="H10" s="18">
        <v>0</v>
      </c>
      <c r="I10" s="18">
        <f t="shared" si="0"/>
        <v>0</v>
      </c>
      <c r="J10" s="14">
        <v>1.7999999999999999E-2</v>
      </c>
      <c r="M10">
        <v>-1</v>
      </c>
      <c r="N10">
        <v>1.018</v>
      </c>
    </row>
    <row r="11" spans="4:16">
      <c r="D11" s="4" t="s">
        <v>50</v>
      </c>
      <c r="E11" s="4">
        <v>4</v>
      </c>
      <c r="F11" s="4">
        <v>5</v>
      </c>
      <c r="G11" s="4">
        <v>0</v>
      </c>
      <c r="H11" s="18">
        <v>0</v>
      </c>
      <c r="I11" s="18">
        <f t="shared" si="0"/>
        <v>0</v>
      </c>
      <c r="J11" s="15">
        <v>1.7999999999999999E-2</v>
      </c>
      <c r="N11">
        <v>-1</v>
      </c>
      <c r="O11">
        <v>1.018</v>
      </c>
    </row>
    <row r="12" spans="4:16">
      <c r="D12" s="4" t="s">
        <v>50</v>
      </c>
      <c r="E12" s="4">
        <v>5</v>
      </c>
      <c r="F12" s="4">
        <v>6</v>
      </c>
      <c r="G12" s="4">
        <v>0</v>
      </c>
      <c r="H12" s="18">
        <v>0</v>
      </c>
      <c r="I12" s="18">
        <f t="shared" si="0"/>
        <v>0</v>
      </c>
      <c r="J12" s="14">
        <v>1.7999999999999999E-2</v>
      </c>
      <c r="O12">
        <v>-1</v>
      </c>
      <c r="P12">
        <v>1.018</v>
      </c>
    </row>
    <row r="13" spans="4:16">
      <c r="D13" s="4" t="s">
        <v>51</v>
      </c>
      <c r="E13" s="4">
        <v>1</v>
      </c>
      <c r="F13" s="4">
        <v>3</v>
      </c>
      <c r="G13" s="4">
        <v>0</v>
      </c>
      <c r="H13" s="18">
        <v>0</v>
      </c>
      <c r="I13" s="18">
        <f t="shared" si="0"/>
        <v>0</v>
      </c>
      <c r="J13" s="14">
        <v>3.5000000000000003E-2</v>
      </c>
      <c r="K13">
        <v>-1</v>
      </c>
      <c r="M13">
        <v>1.0349999999999999</v>
      </c>
    </row>
    <row r="14" spans="4:16">
      <c r="D14" s="4" t="s">
        <v>51</v>
      </c>
      <c r="E14" s="4">
        <v>2</v>
      </c>
      <c r="F14" s="4">
        <v>4</v>
      </c>
      <c r="G14" s="4">
        <v>0</v>
      </c>
      <c r="H14" s="18">
        <v>0</v>
      </c>
      <c r="I14" s="18">
        <f t="shared" si="0"/>
        <v>0</v>
      </c>
      <c r="J14" s="14">
        <v>3.5000000000000003E-2</v>
      </c>
      <c r="L14">
        <v>-1</v>
      </c>
      <c r="N14">
        <v>1.0349999999999999</v>
      </c>
    </row>
    <row r="15" spans="4:16">
      <c r="D15" s="4" t="s">
        <v>51</v>
      </c>
      <c r="E15" s="4">
        <v>3</v>
      </c>
      <c r="F15" s="4">
        <v>5</v>
      </c>
      <c r="G15" s="4">
        <v>0</v>
      </c>
      <c r="H15" s="18">
        <v>0</v>
      </c>
      <c r="I15" s="18">
        <f t="shared" si="0"/>
        <v>0</v>
      </c>
      <c r="J15" s="14">
        <v>3.5000000000000003E-2</v>
      </c>
      <c r="M15">
        <v>-1</v>
      </c>
      <c r="O15">
        <v>1.0349999999999999</v>
      </c>
    </row>
    <row r="16" spans="4:16">
      <c r="D16" s="4" t="s">
        <v>51</v>
      </c>
      <c r="E16" s="4">
        <v>4</v>
      </c>
      <c r="F16" s="4">
        <v>6</v>
      </c>
      <c r="G16" s="4">
        <v>0</v>
      </c>
      <c r="H16" s="18">
        <v>0</v>
      </c>
      <c r="I16" s="18">
        <f t="shared" si="0"/>
        <v>0</v>
      </c>
      <c r="J16" s="14">
        <v>3.5000000000000003E-2</v>
      </c>
      <c r="N16">
        <v>-1</v>
      </c>
      <c r="P16">
        <v>1.0349999999999999</v>
      </c>
    </row>
    <row r="17" spans="3:16">
      <c r="D17" s="4" t="s">
        <v>52</v>
      </c>
      <c r="E17" s="4">
        <v>1</v>
      </c>
      <c r="F17" s="4">
        <v>4</v>
      </c>
      <c r="G17" s="4">
        <v>1</v>
      </c>
      <c r="H17" s="18">
        <v>236.29489603024567</v>
      </c>
      <c r="I17" s="18">
        <f t="shared" si="0"/>
        <v>1100</v>
      </c>
      <c r="J17" s="14">
        <v>5.8000000000000003E-2</v>
      </c>
      <c r="K17">
        <v>-1</v>
      </c>
      <c r="N17">
        <v>1.0580000000000001</v>
      </c>
    </row>
    <row r="18" spans="3:16">
      <c r="D18" s="4" t="s">
        <v>52</v>
      </c>
      <c r="E18" s="4">
        <v>2</v>
      </c>
      <c r="F18" s="4">
        <v>5</v>
      </c>
      <c r="G18" s="4">
        <v>1</v>
      </c>
      <c r="H18" s="18">
        <v>236.29489603024615</v>
      </c>
      <c r="I18" s="18">
        <f t="shared" si="0"/>
        <v>1100</v>
      </c>
      <c r="J18" s="14">
        <v>5.8000000000000003E-2</v>
      </c>
      <c r="L18">
        <v>-1</v>
      </c>
      <c r="O18">
        <v>1.0580000000000001</v>
      </c>
    </row>
    <row r="19" spans="3:16">
      <c r="D19" s="4" t="s">
        <v>52</v>
      </c>
      <c r="E19" s="4">
        <v>3</v>
      </c>
      <c r="F19" s="4">
        <v>6</v>
      </c>
      <c r="G19" s="4">
        <v>1</v>
      </c>
      <c r="H19" s="18">
        <v>236.29489603024572</v>
      </c>
      <c r="I19" s="18">
        <f t="shared" si="0"/>
        <v>1100</v>
      </c>
      <c r="J19" s="14">
        <v>5.8000000000000003E-2</v>
      </c>
      <c r="M19">
        <v>-1</v>
      </c>
      <c r="P19">
        <v>1.0580000000000001</v>
      </c>
    </row>
    <row r="20" spans="3:16">
      <c r="D20" s="4" t="s">
        <v>53</v>
      </c>
      <c r="E20" s="4">
        <v>1</v>
      </c>
      <c r="F20" s="4">
        <v>5</v>
      </c>
      <c r="G20" s="4">
        <v>0</v>
      </c>
      <c r="H20" s="18">
        <v>0</v>
      </c>
      <c r="I20" s="18">
        <f t="shared" si="0"/>
        <v>0</v>
      </c>
      <c r="J20" s="14">
        <v>7.2999999999999995E-2</v>
      </c>
      <c r="K20">
        <v>-1</v>
      </c>
      <c r="O20">
        <v>1.073</v>
      </c>
    </row>
    <row r="21" spans="3:16">
      <c r="D21" s="4" t="s">
        <v>53</v>
      </c>
      <c r="E21" s="4">
        <v>2</v>
      </c>
      <c r="F21" s="4">
        <v>6</v>
      </c>
      <c r="G21" s="4">
        <v>0</v>
      </c>
      <c r="H21" s="18">
        <v>0</v>
      </c>
      <c r="I21" s="18">
        <f t="shared" si="0"/>
        <v>0</v>
      </c>
      <c r="J21" s="14">
        <v>7.2999999999999995E-2</v>
      </c>
      <c r="L21">
        <v>-1</v>
      </c>
      <c r="P21">
        <v>1.073</v>
      </c>
    </row>
    <row r="22" spans="3:16">
      <c r="D22" s="4" t="s">
        <v>54</v>
      </c>
      <c r="E22" s="4">
        <v>1</v>
      </c>
      <c r="F22" s="4">
        <v>6</v>
      </c>
      <c r="G22" s="4">
        <v>0</v>
      </c>
      <c r="H22" s="18">
        <v>0</v>
      </c>
      <c r="I22" s="18">
        <f t="shared" si="0"/>
        <v>0</v>
      </c>
      <c r="J22" s="14">
        <v>8.8999999999999996E-2</v>
      </c>
      <c r="K22">
        <v>-1</v>
      </c>
      <c r="P22">
        <v>1.089</v>
      </c>
    </row>
    <row r="23" spans="3:16"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</row>
    <row r="24" spans="3:16">
      <c r="D24" s="4" t="s">
        <v>57</v>
      </c>
      <c r="H24" s="22">
        <f>SUMIF(E8:E22,1,H8:H22)</f>
        <v>937.66155374447055</v>
      </c>
      <c r="I24" s="22"/>
      <c r="K24" t="s">
        <v>59</v>
      </c>
      <c r="L24" s="17">
        <f>SUMPRODUCT(L8:L22,$H8:$H22)</f>
        <v>0</v>
      </c>
      <c r="M24">
        <f>SUMPRODUCT(M8:M22,$H8:$H22)</f>
        <v>250.00000000000009</v>
      </c>
      <c r="N24">
        <f>SUMPRODUCT(N8:N22,$H8:$H22)</f>
        <v>249.99999999999991</v>
      </c>
      <c r="O24">
        <f>SUMPRODUCT(O8:O22,$H8:$H22)</f>
        <v>250.00000000000043</v>
      </c>
      <c r="P24">
        <f>SUMPRODUCT(P8:P22,$H8:$H22)</f>
        <v>250</v>
      </c>
    </row>
    <row r="25" spans="3:16">
      <c r="D25" s="4" t="s">
        <v>63</v>
      </c>
      <c r="G25">
        <f>SUM(G8:G22)</f>
        <v>5</v>
      </c>
      <c r="K25" t="s">
        <v>58</v>
      </c>
      <c r="L25">
        <v>0</v>
      </c>
      <c r="M25">
        <v>250</v>
      </c>
      <c r="N25">
        <v>250</v>
      </c>
      <c r="O25">
        <v>250</v>
      </c>
      <c r="P25">
        <v>250</v>
      </c>
    </row>
    <row r="26" spans="3:16">
      <c r="D26" s="4" t="s">
        <v>65</v>
      </c>
      <c r="G26">
        <f>1*G25</f>
        <v>5</v>
      </c>
    </row>
    <row r="27" spans="3:16">
      <c r="D27" s="4" t="s">
        <v>66</v>
      </c>
      <c r="H27" s="23">
        <f>H24+G26</f>
        <v>942.66155374447055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敏感性报告 1</vt:lpstr>
      <vt:lpstr>Q1d</vt:lpstr>
      <vt:lpstr>Q1h</vt:lpstr>
      <vt:lpstr>Q1i</vt:lpstr>
      <vt:lpstr>Q1j</vt:lpstr>
      <vt:lpstr>Q1k</vt:lpstr>
      <vt:lpstr>Q1l</vt:lpstr>
      <vt:lpstr>Q1m</vt:lpstr>
      <vt:lpstr>Q2b</vt:lpstr>
      <vt:lpstr>Q2c</vt:lpstr>
      <vt:lpstr>Q2d</vt:lpstr>
      <vt:lpstr>Q2e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 Lan</dc:creator>
  <cp:lastModifiedBy>Ye Lan</cp:lastModifiedBy>
  <dcterms:created xsi:type="dcterms:W3CDTF">2025-08-25T23:44:07Z</dcterms:created>
  <dcterms:modified xsi:type="dcterms:W3CDTF">2025-09-09T08:58:51Z</dcterms:modified>
</cp:coreProperties>
</file>