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\Portfolio management\Data\"/>
    </mc:Choice>
  </mc:AlternateContent>
  <xr:revisionPtr revIDLastSave="0" documentId="13_ncr:1_{2B6CB57D-3025-4795-8576-BAB107E31384}" xr6:coauthVersionLast="47" xr6:coauthVersionMax="47" xr10:uidLastSave="{00000000-0000-0000-0000-000000000000}"/>
  <bookViews>
    <workbookView xWindow="-120" yWindow="-120" windowWidth="29040" windowHeight="15720" xr2:uid="{7664B5C9-2AFA-4D37-866F-E1D5116BEBE0}"/>
  </bookViews>
  <sheets>
    <sheet name="Транзакции_T_ISA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7" i="1" l="1"/>
  <c r="R27" i="1"/>
  <c r="AH24" i="1"/>
  <c r="Z24" i="1"/>
  <c r="R24" i="1"/>
  <c r="Q24" i="1" s="1"/>
  <c r="J24" i="1"/>
  <c r="AH23" i="1"/>
  <c r="Z23" i="1"/>
  <c r="R23" i="1"/>
  <c r="B23" i="1" s="1"/>
  <c r="J23" i="1"/>
  <c r="AH19" i="1"/>
  <c r="Z19" i="1"/>
  <c r="R19" i="1"/>
  <c r="AH18" i="1"/>
  <c r="Z18" i="1"/>
  <c r="Y24" i="1" s="1"/>
  <c r="R18" i="1"/>
  <c r="J18" i="1" a="1"/>
  <c r="J18" i="1" s="1"/>
  <c r="J13" i="1"/>
  <c r="B13" i="1"/>
  <c r="J12" i="1"/>
  <c r="H10" i="1" a="1"/>
  <c r="H10" i="1" s="1"/>
  <c r="A6" i="1"/>
  <c r="L6" i="1" s="1"/>
  <c r="Z5" i="1"/>
  <c r="AH4" i="1"/>
  <c r="Z4" i="1"/>
  <c r="R4" i="1"/>
  <c r="R5" i="1" s="1"/>
  <c r="J4" i="1"/>
  <c r="R20" i="1" l="1"/>
  <c r="R25" i="1" s="1"/>
  <c r="R26" i="1" s="1"/>
  <c r="AG23" i="1"/>
  <c r="Z20" i="1"/>
  <c r="I24" i="1"/>
  <c r="T6" i="1"/>
  <c r="Y23" i="1"/>
  <c r="AB6" i="1"/>
  <c r="AG24" i="1"/>
  <c r="AH20" i="1"/>
  <c r="AG20" i="1" s="1"/>
  <c r="AH5" i="1"/>
  <c r="Q23" i="1"/>
  <c r="I23" i="1"/>
  <c r="J5" i="1"/>
  <c r="R21" i="1"/>
  <c r="Q20" i="1"/>
  <c r="Z21" i="1"/>
  <c r="Y20" i="1"/>
  <c r="Z25" i="1"/>
  <c r="Z26" i="1" s="1"/>
  <c r="J8" i="1"/>
  <c r="Z27" i="1"/>
  <c r="D6" i="1"/>
  <c r="J19" i="1"/>
  <c r="J22" i="1" s="1"/>
  <c r="B12" i="1"/>
  <c r="B24" i="1"/>
  <c r="AH21" i="1" l="1"/>
  <c r="AH25" i="1"/>
  <c r="AH26" i="1" s="1"/>
  <c r="I22" i="1"/>
  <c r="B22" i="1"/>
  <c r="J27" i="1"/>
  <c r="J16" i="1" l="1"/>
  <c r="J7" i="1"/>
  <c r="H21" i="1" a="1"/>
  <c r="H21" i="1" s="1"/>
  <c r="J21" i="1" s="1"/>
  <c r="I21" i="1" l="1"/>
  <c r="J20" i="1"/>
  <c r="B21" i="1"/>
  <c r="I13" i="1"/>
  <c r="I12" i="1"/>
  <c r="J10" i="1"/>
  <c r="J11" i="1"/>
  <c r="I11" i="1" l="1"/>
  <c r="B11" i="1"/>
  <c r="B10" i="1"/>
  <c r="J9" i="1"/>
  <c r="I10" i="1"/>
  <c r="J25" i="1"/>
  <c r="I20" i="1"/>
  <c r="B20" i="1"/>
  <c r="I25" i="1" l="1"/>
  <c r="J26" i="1"/>
  <c r="J14" i="1"/>
  <c r="I9" i="1"/>
  <c r="B9" i="1"/>
  <c r="J15" i="1" l="1"/>
  <c r="I14" i="1"/>
</calcChain>
</file>

<file path=xl/sharedStrings.xml><?xml version="1.0" encoding="utf-8"?>
<sst xmlns="http://schemas.openxmlformats.org/spreadsheetml/2006/main" count="117" uniqueCount="32">
  <si>
    <t>x</t>
  </si>
  <si>
    <t>VT Garraway Absolute Equity</t>
  </si>
  <si>
    <t>Veritas Asian Fund GBP</t>
  </si>
  <si>
    <t>Schroder Global Healthcare</t>
  </si>
  <si>
    <t>JOHCM Asia ex-Japan Small &amp; Mid Cap</t>
  </si>
  <si>
    <t>GB00B2PX1719</t>
  </si>
  <si>
    <t>IE00B02T6J57</t>
  </si>
  <si>
    <t>GB0003880183</t>
  </si>
  <si>
    <t>IE00B6R5LS41</t>
  </si>
  <si>
    <t>Количество</t>
  </si>
  <si>
    <t>Fee</t>
  </si>
  <si>
    <t>Размер инввестиции</t>
  </si>
  <si>
    <t>Цена входа</t>
  </si>
  <si>
    <t>Текущая цена</t>
  </si>
  <si>
    <t>Ann,</t>
  </si>
  <si>
    <t>Рост цены</t>
  </si>
  <si>
    <t>Exit price</t>
  </si>
  <si>
    <t>Realized</t>
  </si>
  <si>
    <t>Unrealized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</si>
  <si>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</si>
  <si>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</si>
  <si>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</si>
  <si>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</si>
  <si>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</si>
  <si>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</si>
  <si>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</si>
  <si>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Дата</t>
  </si>
  <si>
    <t>Цена</t>
  </si>
  <si>
    <t>Кол-во</t>
  </si>
  <si>
    <t>Divs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</si>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</sst>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);\(#,##0\)"/>
    <numFmt numFmtId="165" formatCode="yyyy"/>
    <numFmt numFmtId="166" formatCode="#,##0.0_);\(#,##0.0\)"/>
    <numFmt numFmtId="167" formatCode="#,##0.00_);\(#,##0.00\)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Continuous"/>
    </xf>
    <xf numFmtId="164" fontId="2" fillId="0" borderId="0" xfId="0" applyNumberFormat="1" applyFont="1" applyAlignment="1">
      <alignment horizontal="right"/>
    </xf>
    <xf numFmtId="10" fontId="2" fillId="3" borderId="0" xfId="0" applyNumberFormat="1" applyFont="1" applyFill="1" applyAlignment="1">
      <alignment horizontal="centerContinuous"/>
    </xf>
    <xf numFmtId="165" fontId="2" fillId="4" borderId="0" xfId="0" applyNumberFormat="1" applyFont="1" applyFill="1" applyAlignment="1">
      <alignment horizontal="centerContinuous" vertical="distributed"/>
    </xf>
    <xf numFmtId="0" fontId="2" fillId="4" borderId="0" xfId="0" applyFont="1" applyFill="1" applyAlignment="1">
      <alignment horizontal="centerContinuous" vertical="distributed"/>
    </xf>
    <xf numFmtId="164" fontId="2" fillId="4" borderId="0" xfId="0" applyNumberFormat="1" applyFont="1" applyFill="1" applyAlignment="1">
      <alignment horizontal="centerContinuous" vertical="distributed"/>
    </xf>
    <xf numFmtId="3" fontId="2" fillId="0" borderId="0" xfId="0" applyNumberFormat="1" applyFont="1" applyAlignment="1">
      <alignment horizontal="centerContinuous" vertical="distributed"/>
    </xf>
    <xf numFmtId="166" fontId="3" fillId="5" borderId="0" xfId="0" applyNumberFormat="1" applyFont="1" applyFill="1" applyAlignment="1">
      <alignment horizontal="right"/>
    </xf>
    <xf numFmtId="166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9" fontId="5" fillId="3" borderId="2" xfId="0" applyNumberFormat="1" applyFont="1" applyFill="1" applyBorder="1" applyAlignment="1">
      <alignment horizontal="centerContinuous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Continuous"/>
    </xf>
    <xf numFmtId="0" fontId="4" fillId="0" borderId="0" xfId="0" applyFont="1" applyAlignment="1">
      <alignment horizontal="left" indent="1"/>
    </xf>
    <xf numFmtId="164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Continuous"/>
    </xf>
    <xf numFmtId="9" fontId="5" fillId="3" borderId="0" xfId="0" applyNumberFormat="1" applyFont="1" applyFill="1" applyAlignment="1">
      <alignment horizontal="centerContinuous"/>
    </xf>
    <xf numFmtId="164" fontId="4" fillId="0" borderId="0" xfId="0" applyNumberFormat="1" applyFont="1"/>
    <xf numFmtId="0" fontId="6" fillId="0" borderId="0" xfId="0" applyFont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164" fontId="2" fillId="0" borderId="3" xfId="0" applyNumberFormat="1" applyFont="1" applyBorder="1" applyAlignment="1">
      <alignment horizontal="centerContinuous"/>
    </xf>
    <xf numFmtId="9" fontId="5" fillId="3" borderId="3" xfId="0" applyNumberFormat="1" applyFont="1" applyFill="1" applyBorder="1" applyAlignment="1">
      <alignment horizontal="centerContinuous"/>
    </xf>
    <xf numFmtId="164" fontId="2" fillId="0" borderId="3" xfId="0" applyNumberFormat="1" applyFont="1" applyBorder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168" fontId="5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center"/>
    </xf>
    <xf numFmtId="168" fontId="2" fillId="0" borderId="0" xfId="0" applyNumberFormat="1" applyFont="1" applyAlignment="1">
      <alignment horizontal="right"/>
    </xf>
    <xf numFmtId="167" fontId="2" fillId="0" borderId="0" xfId="0" applyNumberFormat="1" applyFont="1"/>
    <xf numFmtId="164" fontId="4" fillId="0" borderId="0" xfId="0" applyNumberFormat="1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Continuous" vertical="center" wrapText="1"/>
    </xf>
    <xf numFmtId="3" fontId="0" fillId="0" borderId="0" xfId="0" applyNumberFormat="1"/>
    <xf numFmtId="14" fontId="0" fillId="0" borderId="0" xfId="0" applyNumberFormat="1"/>
    <xf numFmtId="14" fontId="0" fillId="0" borderId="3" xfId="0" applyNumberFormat="1" applyBorder="1"/>
    <xf numFmtId="166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67" fontId="0" fillId="0" borderId="0" xfId="0" applyNumberFormat="1" applyAlignment="1">
      <alignment horizontal="center"/>
    </xf>
    <xf numFmtId="166" fontId="0" fillId="7" borderId="0" xfId="0" applyNumberFormat="1" applyFill="1" applyAlignment="1">
      <alignment horizontal="center"/>
    </xf>
    <xf numFmtId="14" fontId="0" fillId="8" borderId="0" xfId="0" applyNumberFormat="1" applyFill="1"/>
    <xf numFmtId="166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438150</xdr:colOff>
          <xdr:row>1</xdr:row>
          <xdr:rowOff>47625</xdr:rowOff>
        </xdr:from>
        <xdr:to>
          <xdr:col>1</xdr:col>
          <xdr:colOff>657225</xdr:colOff>
          <xdr:row>2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20657A3-8609-4CB1-8BE7-7E0781A21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entury Gothic"/>
                </a:rPr>
                <a:t>Комиссии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oogle%20Drive\Personal\Finance\Investments\Public%20investments\Galaxy_2111%20v1.xlsm" TargetMode="External"/><Relationship Id="rId1" Type="http://schemas.openxmlformats.org/officeDocument/2006/relationships/externalLinkPath" Target="/Google%20Drive/Personal/Finance/Investments/Public%20investments/Galaxy_2111%20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Портфель"/>
      <sheetName val="Портфель_2021"/>
      <sheetName val="Output"/>
      <sheetName val="Result"/>
      <sheetName val="Комиссии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1_IB"/>
      <sheetName val="Портфель_2020_IB"/>
      <sheetName val="Result_IB"/>
      <sheetName val="CF_IB"/>
      <sheetName val="Транзакции_IB"/>
      <sheetName val="Опционы_IB"/>
      <sheetName val="Option series"/>
      <sheetName val="Options stats"/>
      <sheetName val="Assignments"/>
      <sheetName val="Long_options_IB"/>
      <sheetName val="FX_IB"/>
      <sheetName val="Option perf."/>
      <sheetName val="БКС&gt;&gt;"/>
      <sheetName val="Портфель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UBS"/>
      <sheetName val="Портфель_2009_UBS"/>
      <sheetName val="Портфель_2010_UBS"/>
      <sheetName val="Портфель_2011_UBS"/>
      <sheetName val="Портфель_2012_UBS"/>
      <sheetName val="Портфель_2013_UBS"/>
      <sheetName val="Портфель_2014_UBS"/>
      <sheetName val="Портфель_2015_UBS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definedNames>
      <definedName name="Coms_JISA"/>
    </definedNames>
    <sheetDataSet>
      <sheetData sheetId="0">
        <row r="2">
          <cell r="C2">
            <v>44500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A5">
            <v>44561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5D17-E22B-40C1-A067-020C86742966}">
  <sheetPr codeName="Sheet156"/>
  <dimension ref="A1:AI57"/>
  <sheetViews>
    <sheetView showGridLines="0" tabSelected="1" topLeftCell="A7" zoomScale="70" zoomScaleNormal="70" workbookViewId="0">
      <selection activeCell="N54" sqref="N54"/>
    </sheetView>
  </sheetViews>
  <sheetFormatPr defaultRowHeight="15" x14ac:dyDescent="0.25"/>
  <cols>
    <col min="1" max="2" width="12.5703125" customWidth="1"/>
    <col min="3" max="3" width="3" customWidth="1"/>
    <col min="4" max="4" width="12.5703125" customWidth="1"/>
    <col min="5" max="5" width="10.140625" customWidth="1"/>
    <col min="6" max="6" width="8.28515625" bestFit="1" customWidth="1"/>
    <col min="7" max="7" width="10.42578125" bestFit="1" customWidth="1"/>
    <col min="8" max="8" width="7.85546875" style="2" customWidth="1"/>
    <col min="9" max="9" width="7.5703125" customWidth="1"/>
    <col min="10" max="10" width="9.85546875" bestFit="1" customWidth="1"/>
    <col min="11" max="11" width="3" style="3" customWidth="1"/>
    <col min="12" max="12" width="12.5703125" customWidth="1"/>
    <col min="13" max="13" width="10.140625" customWidth="1"/>
    <col min="14" max="14" width="7.140625" bestFit="1" customWidth="1"/>
    <col min="15" max="15" width="10.42578125" bestFit="1" customWidth="1"/>
    <col min="16" max="16" width="7.85546875" style="2" customWidth="1"/>
    <col min="17" max="17" width="7.5703125" customWidth="1"/>
    <col min="18" max="18" width="9.85546875" bestFit="1" customWidth="1"/>
    <col min="19" max="19" width="2" customWidth="1"/>
    <col min="20" max="20" width="12.5703125" customWidth="1"/>
    <col min="21" max="21" width="10.140625" customWidth="1"/>
    <col min="22" max="22" width="8.140625" bestFit="1" customWidth="1"/>
    <col min="23" max="23" width="10.42578125" bestFit="1" customWidth="1"/>
    <col min="24" max="24" width="7.85546875" style="2" customWidth="1"/>
    <col min="25" max="25" width="7.5703125" customWidth="1"/>
    <col min="26" max="26" width="9.85546875" bestFit="1" customWidth="1"/>
    <col min="27" max="27" width="2" customWidth="1"/>
    <col min="28" max="28" width="12.5703125" customWidth="1"/>
    <col min="29" max="29" width="10.140625" customWidth="1"/>
    <col min="30" max="30" width="7.85546875" bestFit="1" customWidth="1"/>
    <col min="31" max="31" width="10.42578125" bestFit="1" customWidth="1"/>
    <col min="32" max="32" width="7.85546875" style="2" customWidth="1"/>
    <col min="33" max="33" width="7.5703125" customWidth="1"/>
    <col min="34" max="34" width="9.85546875" bestFit="1" customWidth="1"/>
    <col min="35" max="35" width="3" customWidth="1"/>
  </cols>
  <sheetData>
    <row r="1" spans="1:35" x14ac:dyDescent="0.25">
      <c r="G1" s="1"/>
      <c r="K1" s="3" t="s">
        <v>0</v>
      </c>
      <c r="P1" s="1"/>
      <c r="X1" s="1"/>
      <c r="AF1" s="1"/>
    </row>
    <row r="2" spans="1:35" x14ac:dyDescent="0.25">
      <c r="A2" s="4"/>
      <c r="B2" s="4"/>
      <c r="C2" s="4"/>
      <c r="D2" s="4" t="s">
        <v>1</v>
      </c>
      <c r="E2" s="4"/>
      <c r="F2" s="4"/>
      <c r="G2" s="4"/>
      <c r="H2" s="5"/>
      <c r="I2" s="4"/>
      <c r="J2" s="4"/>
      <c r="L2" s="4" t="s">
        <v>2</v>
      </c>
      <c r="M2" s="4"/>
      <c r="N2" s="4"/>
      <c r="O2" s="4"/>
      <c r="P2" s="5"/>
      <c r="Q2" s="4"/>
      <c r="R2" s="4"/>
      <c r="S2" s="4"/>
      <c r="T2" s="4" t="s">
        <v>3</v>
      </c>
      <c r="U2" s="4"/>
      <c r="V2" s="4"/>
      <c r="W2" s="4"/>
      <c r="X2" s="5"/>
      <c r="Y2" s="4"/>
      <c r="Z2" s="4"/>
      <c r="AA2" s="4"/>
      <c r="AB2" s="4" t="s">
        <v>4</v>
      </c>
      <c r="AC2" s="4"/>
      <c r="AD2" s="4"/>
      <c r="AE2" s="4"/>
      <c r="AF2" s="5"/>
      <c r="AG2" s="4"/>
      <c r="AH2" s="4"/>
      <c r="AI2" s="4"/>
    </row>
    <row r="3" spans="1:35" x14ac:dyDescent="0.25">
      <c r="A3" s="4"/>
      <c r="B3" s="4"/>
      <c r="C3" s="4"/>
      <c r="D3" s="6" t="s">
        <v>5</v>
      </c>
      <c r="E3" s="6"/>
      <c r="F3" s="6"/>
      <c r="G3" s="6"/>
      <c r="H3" s="7"/>
      <c r="I3" s="6"/>
      <c r="J3" s="6"/>
      <c r="L3" s="6" t="s">
        <v>6</v>
      </c>
      <c r="M3" s="6"/>
      <c r="N3" s="6"/>
      <c r="O3" s="6"/>
      <c r="P3" s="7"/>
      <c r="Q3" s="6"/>
      <c r="R3" s="6"/>
      <c r="S3" s="4"/>
      <c r="T3" s="6" t="s">
        <v>7</v>
      </c>
      <c r="U3" s="6"/>
      <c r="V3" s="6"/>
      <c r="W3" s="6"/>
      <c r="X3" s="7"/>
      <c r="Y3" s="6"/>
      <c r="Z3" s="6"/>
      <c r="AA3" s="4"/>
      <c r="AB3" s="6" t="s">
        <v>8</v>
      </c>
      <c r="AC3" s="6"/>
      <c r="AD3" s="6"/>
      <c r="AE3" s="6"/>
      <c r="AF3" s="7"/>
      <c r="AG3" s="6"/>
      <c r="AH3" s="6"/>
      <c r="AI3" s="4"/>
    </row>
    <row r="4" spans="1:35" x14ac:dyDescent="0.25">
      <c r="A4" s="8"/>
      <c r="B4" s="9"/>
      <c r="C4" s="8"/>
      <c r="D4" s="8" t="s">
        <v>9</v>
      </c>
      <c r="F4" s="4"/>
      <c r="G4" s="4"/>
      <c r="H4" s="5"/>
      <c r="I4" s="10" t="s">
        <v>10</v>
      </c>
      <c r="J4" s="11">
        <f>SUM(F30:F53)</f>
        <v>1002.75</v>
      </c>
      <c r="L4" s="8" t="s">
        <v>9</v>
      </c>
      <c r="N4" s="4"/>
      <c r="O4" s="4"/>
      <c r="P4" s="5"/>
      <c r="Q4" s="10" t="s">
        <v>10</v>
      </c>
      <c r="R4" s="11">
        <f>SUM(N30:N53)</f>
        <v>9.3925999999999998</v>
      </c>
      <c r="S4" s="11"/>
      <c r="T4" s="8" t="s">
        <v>9</v>
      </c>
      <c r="V4" s="4"/>
      <c r="W4" s="4"/>
      <c r="X4" s="5"/>
      <c r="Y4" s="10" t="s">
        <v>10</v>
      </c>
      <c r="Z4" s="11">
        <f>SUM(V30:V53)</f>
        <v>2805.49</v>
      </c>
      <c r="AA4" s="11"/>
      <c r="AB4" s="8" t="s">
        <v>9</v>
      </c>
      <c r="AD4" s="4"/>
      <c r="AE4" s="4"/>
      <c r="AF4" s="5"/>
      <c r="AG4" s="10" t="s">
        <v>10</v>
      </c>
      <c r="AH4" s="11">
        <f>SUM(AD30:AD53)</f>
        <v>1974.0550000000001</v>
      </c>
      <c r="AI4" s="8"/>
    </row>
    <row r="5" spans="1:35" x14ac:dyDescent="0.25">
      <c r="A5" s="8"/>
      <c r="B5" s="8"/>
      <c r="C5" s="8"/>
      <c r="D5" s="8" t="s">
        <v>11</v>
      </c>
      <c r="E5" s="4"/>
      <c r="F5" s="4"/>
      <c r="G5" s="4"/>
      <c r="H5" s="5"/>
      <c r="I5" s="12">
        <v>1.6799999999999999E-2</v>
      </c>
      <c r="J5" s="11">
        <f>J4*J18</f>
        <v>3499.9986000000004</v>
      </c>
      <c r="L5" s="8" t="s">
        <v>11</v>
      </c>
      <c r="M5" s="4"/>
      <c r="N5" s="4"/>
      <c r="O5" s="4"/>
      <c r="P5" s="5"/>
      <c r="Q5" s="12">
        <v>1.04E-2</v>
      </c>
      <c r="R5" s="11">
        <f>R4*R18</f>
        <v>3500.00022988</v>
      </c>
      <c r="S5" s="11"/>
      <c r="T5" s="8" t="s">
        <v>11</v>
      </c>
      <c r="U5" s="4"/>
      <c r="V5" s="4"/>
      <c r="W5" s="4"/>
      <c r="X5" s="5"/>
      <c r="Y5" s="12">
        <v>1.8599999999999998E-2</v>
      </c>
      <c r="Z5" s="11">
        <f>Z4*Z18</f>
        <v>3349.8326500000003</v>
      </c>
      <c r="AA5" s="11"/>
      <c r="AB5" s="8" t="s">
        <v>11</v>
      </c>
      <c r="AC5" s="4"/>
      <c r="AD5" s="4"/>
      <c r="AE5" s="4"/>
      <c r="AF5" s="5"/>
      <c r="AG5" s="12">
        <v>1.4E-2</v>
      </c>
      <c r="AH5" s="11">
        <f>AH4*AH18</f>
        <v>3499.999515</v>
      </c>
      <c r="AI5" s="8"/>
    </row>
    <row r="6" spans="1:35" x14ac:dyDescent="0.25">
      <c r="A6" s="13">
        <f>Cur_year</f>
        <v>44561</v>
      </c>
      <c r="B6" s="14"/>
      <c r="C6" s="8"/>
      <c r="D6" s="13">
        <f>$A$6</f>
        <v>44561</v>
      </c>
      <c r="E6" s="14"/>
      <c r="F6" s="14"/>
      <c r="G6" s="14"/>
      <c r="H6" s="15"/>
      <c r="I6" s="14"/>
      <c r="J6" s="15"/>
      <c r="L6" s="13">
        <f>$A$6</f>
        <v>44561</v>
      </c>
      <c r="M6" s="14"/>
      <c r="N6" s="14"/>
      <c r="O6" s="14"/>
      <c r="P6" s="15"/>
      <c r="Q6" s="14"/>
      <c r="R6" s="15"/>
      <c r="S6" s="16"/>
      <c r="T6" s="13">
        <f>$A$6</f>
        <v>44561</v>
      </c>
      <c r="U6" s="14"/>
      <c r="V6" s="14"/>
      <c r="W6" s="14"/>
      <c r="X6" s="15"/>
      <c r="Y6" s="14"/>
      <c r="Z6" s="15"/>
      <c r="AA6" s="16"/>
      <c r="AB6" s="13">
        <f>$A$6</f>
        <v>44561</v>
      </c>
      <c r="AC6" s="14"/>
      <c r="AD6" s="14"/>
      <c r="AE6" s="14"/>
      <c r="AF6" s="15"/>
      <c r="AG6" s="14"/>
      <c r="AH6" s="15"/>
      <c r="AI6" s="8"/>
    </row>
    <row r="7" spans="1:35" x14ac:dyDescent="0.25">
      <c r="A7" s="8"/>
      <c r="B7" s="8"/>
      <c r="C7" s="8"/>
      <c r="D7" s="8" t="s">
        <v>12</v>
      </c>
      <c r="F7" s="4"/>
      <c r="G7" s="4"/>
      <c r="H7" s="5"/>
      <c r="I7" s="4"/>
      <c r="J7" s="17" t="e">
        <f>#REF!</f>
        <v>#REF!</v>
      </c>
      <c r="L7" s="8"/>
      <c r="N7" s="4"/>
      <c r="O7" s="4"/>
      <c r="P7" s="5"/>
      <c r="Q7" s="4"/>
      <c r="R7" s="18"/>
      <c r="S7" s="11"/>
      <c r="T7" s="8"/>
      <c r="V7" s="4"/>
      <c r="W7" s="4"/>
      <c r="X7" s="5"/>
      <c r="Y7" s="4"/>
      <c r="Z7" s="18"/>
      <c r="AA7" s="11"/>
      <c r="AB7" s="8"/>
      <c r="AD7" s="4"/>
      <c r="AE7" s="4"/>
      <c r="AF7" s="5"/>
      <c r="AG7" s="4"/>
      <c r="AH7" s="18"/>
      <c r="AI7" s="8"/>
    </row>
    <row r="8" spans="1:35" x14ac:dyDescent="0.25">
      <c r="A8" s="8"/>
      <c r="B8" s="19"/>
      <c r="C8" s="8"/>
      <c r="D8" s="8" t="s">
        <v>13</v>
      </c>
      <c r="F8" s="4"/>
      <c r="G8" s="4"/>
      <c r="H8" s="5"/>
      <c r="I8" s="10" t="s">
        <v>14</v>
      </c>
      <c r="J8" s="20">
        <f>+E54</f>
        <v>0</v>
      </c>
      <c r="L8" s="8"/>
      <c r="N8" s="4"/>
      <c r="O8" s="4"/>
      <c r="P8" s="5"/>
      <c r="Q8" s="4"/>
      <c r="R8" s="20"/>
      <c r="S8" s="11"/>
      <c r="T8" s="8"/>
      <c r="V8" s="4"/>
      <c r="W8" s="4"/>
      <c r="X8" s="5"/>
      <c r="Y8" s="4"/>
      <c r="Z8" s="20"/>
      <c r="AA8" s="11"/>
      <c r="AB8" s="8"/>
      <c r="AD8" s="4"/>
      <c r="AE8" s="4"/>
      <c r="AF8" s="5"/>
      <c r="AG8" s="4"/>
      <c r="AH8" s="20"/>
      <c r="AI8" s="8"/>
    </row>
    <row r="9" spans="1:35" x14ac:dyDescent="0.25">
      <c r="A9" s="8" t="s">
        <v>15</v>
      </c>
      <c r="B9" s="21" t="e">
        <f>SUM(AH9,J9,R9,Z9)</f>
        <v>#REF!</v>
      </c>
      <c r="C9" s="8"/>
      <c r="D9" s="22" t="s">
        <v>15</v>
      </c>
      <c r="E9" s="23"/>
      <c r="F9" s="23"/>
      <c r="G9" s="23"/>
      <c r="H9" s="24" t="s">
        <v>16</v>
      </c>
      <c r="I9" s="25" t="e">
        <f>(1+J9/(J$7*SUM(F$30:F$49,SUMIF(F$50:F$53,"&gt;0",F$50:F$53))))^(365/(D$54-#REF!))-1</f>
        <v>#REF!</v>
      </c>
      <c r="J9" s="26" t="e">
        <f>SUM(J10:J11)</f>
        <v>#REF!</v>
      </c>
      <c r="L9" s="22"/>
      <c r="M9" s="23"/>
      <c r="N9" s="23"/>
      <c r="O9" s="23"/>
      <c r="P9" s="27"/>
      <c r="Q9" s="23"/>
      <c r="R9" s="26"/>
      <c r="S9" s="11"/>
      <c r="T9" s="22"/>
      <c r="U9" s="23"/>
      <c r="V9" s="23"/>
      <c r="W9" s="23"/>
      <c r="X9" s="27"/>
      <c r="Y9" s="23"/>
      <c r="Z9" s="26"/>
      <c r="AA9" s="11"/>
      <c r="AB9" s="22"/>
      <c r="AC9" s="23"/>
      <c r="AD9" s="23"/>
      <c r="AE9" s="23"/>
      <c r="AF9" s="27"/>
      <c r="AG9" s="23"/>
      <c r="AH9" s="26"/>
      <c r="AI9" s="8"/>
    </row>
    <row r="10" spans="1:35" x14ac:dyDescent="0.25">
      <c r="A10" s="28" t="s">
        <v>17</v>
      </c>
      <c r="B10" s="29">
        <f>SUM(AH10,J10,R10,Z10)</f>
        <v>0</v>
      </c>
      <c r="C10" s="8"/>
      <c r="D10" s="28" t="s">
        <v>17</v>
      </c>
      <c r="E10" s="4"/>
      <c r="F10" s="4"/>
      <c r="G10" s="4"/>
      <c r="H10" s="30" t="e">
        <f t="array" ref="H10">SUM(IF(F50:F51&lt;0,F50:F51*E50:E51,0))/SUMIF(F50:F51,"&lt;0",F50:F51)</f>
        <v>#DIV/0!</v>
      </c>
      <c r="I10" s="31" t="e">
        <f>(1+J10/(J$7*SUM(F$30:F$49,SUMIF(F$50:F$53,"&gt;0",F$50:F$53))))^(365/(D$54-#REF!))-1</f>
        <v>#REF!</v>
      </c>
      <c r="J10" s="32">
        <f>IF(ISERROR(-(H10-J7)*SUMIF(F60:F61,"&lt;0",F60:F61)),0,-(H10-J7)*SUMIF(F60:F61,"&lt;0",F60:F61))</f>
        <v>0</v>
      </c>
      <c r="L10" s="8"/>
      <c r="M10" s="4"/>
      <c r="N10" s="4"/>
      <c r="O10" s="4"/>
      <c r="P10" s="5"/>
      <c r="Q10" s="4"/>
      <c r="R10" s="11"/>
      <c r="S10" s="11"/>
      <c r="T10" s="8"/>
      <c r="U10" s="4"/>
      <c r="V10" s="4"/>
      <c r="W10" s="4"/>
      <c r="X10" s="5"/>
      <c r="Y10" s="4"/>
      <c r="Z10" s="11"/>
      <c r="AA10" s="11"/>
      <c r="AB10" s="8"/>
      <c r="AC10" s="4"/>
      <c r="AD10" s="4"/>
      <c r="AE10" s="4"/>
      <c r="AF10" s="5"/>
      <c r="AG10" s="4"/>
      <c r="AH10" s="11"/>
      <c r="AI10" s="8"/>
    </row>
    <row r="11" spans="1:35" x14ac:dyDescent="0.25">
      <c r="A11" s="28" t="s">
        <v>18</v>
      </c>
      <c r="B11" s="29" t="e">
        <f>SUM(AH11,J11,R11,Z11)</f>
        <v>#REF!</v>
      </c>
      <c r="C11" s="8"/>
      <c r="D11" s="28" t="s">
        <v>18</v>
      </c>
      <c r="E11" s="4"/>
      <c r="F11" s="4"/>
      <c r="G11" s="4"/>
      <c r="H11" s="5"/>
      <c r="I11" s="31" t="e">
        <f>(1+J11/(J$7*SUM(F$30:F$49,SUMIF(F$50:F$53,"&gt;0",F$50:F$53))))^(365/(D$54-#REF!))-1</f>
        <v>#REF!</v>
      </c>
      <c r="J11" s="32" t="e">
        <f>(J8-J7)*J4</f>
        <v>#REF!</v>
      </c>
      <c r="L11" s="8"/>
      <c r="M11" s="4"/>
      <c r="N11" s="4"/>
      <c r="O11" s="4"/>
      <c r="P11" s="5"/>
      <c r="Q11" s="4"/>
      <c r="R11" s="11"/>
      <c r="S11" s="11"/>
      <c r="T11" s="8"/>
      <c r="U11" s="4"/>
      <c r="V11" s="4"/>
      <c r="W11" s="4"/>
      <c r="X11" s="5"/>
      <c r="Y11" s="4"/>
      <c r="Z11" s="11"/>
      <c r="AA11" s="11"/>
      <c r="AB11" s="8"/>
      <c r="AC11" s="4"/>
      <c r="AD11" s="4"/>
      <c r="AE11" s="4"/>
      <c r="AF11" s="5"/>
      <c r="AG11" s="4"/>
      <c r="AH11" s="11"/>
      <c r="AI11" s="8"/>
    </row>
    <row r="12" spans="1:35" x14ac:dyDescent="0.25">
      <c r="A12" s="8" t="s">
        <v>19</v>
      </c>
      <c r="B12" s="21">
        <f>SUM(AH12,J12,R12,Z12)</f>
        <v>469.54</v>
      </c>
      <c r="C12" s="8"/>
      <c r="D12" s="8" t="s">
        <v>20</v>
      </c>
      <c r="E12" s="4"/>
      <c r="F12" s="4"/>
      <c r="G12" s="4"/>
      <c r="H12" s="5"/>
      <c r="I12" s="31" t="e">
        <f>(1+J12/(J$7*SUM(F$30:F$49,SUMIF(F$50:F$53,"&gt;0",F$50:F$53))))^(365/(D$54-#REF!))-1</f>
        <v>#REF!</v>
      </c>
      <c r="J12" s="11">
        <f>SUM(G50:G53)</f>
        <v>469.54</v>
      </c>
      <c r="L12" s="8"/>
      <c r="M12" s="4"/>
      <c r="N12" s="4"/>
      <c r="O12" s="4"/>
      <c r="P12" s="5"/>
      <c r="Q12" s="4"/>
      <c r="R12" s="11"/>
      <c r="S12" s="11"/>
      <c r="T12" s="8"/>
      <c r="U12" s="4"/>
      <c r="V12" s="4"/>
      <c r="W12" s="4"/>
      <c r="X12" s="5"/>
      <c r="Y12" s="4"/>
      <c r="Z12" s="11"/>
      <c r="AA12" s="11"/>
      <c r="AB12" s="8"/>
      <c r="AC12" s="4"/>
      <c r="AD12" s="4"/>
      <c r="AE12" s="4"/>
      <c r="AF12" s="5"/>
      <c r="AG12" s="4"/>
      <c r="AH12" s="11"/>
      <c r="AI12" s="8"/>
    </row>
    <row r="13" spans="1:35" x14ac:dyDescent="0.25">
      <c r="A13" s="8" t="s">
        <v>21</v>
      </c>
      <c r="B13" s="21">
        <f>SUM(AH13,J13,R13,Z13)</f>
        <v>0</v>
      </c>
      <c r="C13" s="8"/>
      <c r="D13" s="8" t="s">
        <v>21</v>
      </c>
      <c r="E13" s="4"/>
      <c r="F13" s="4"/>
      <c r="G13" s="4"/>
      <c r="H13" s="5"/>
      <c r="I13" s="31" t="e">
        <f>(1+J13/(J$7*SUM(F$30:F$49,SUMIF(F$50:F$53,"&gt;0",F$50:F$53))))^(365/(D$54-#REF!))-1</f>
        <v>#REF!</v>
      </c>
      <c r="J13" s="11">
        <f>SUM(H48)</f>
        <v>0</v>
      </c>
      <c r="L13" s="8"/>
      <c r="M13" s="4"/>
      <c r="N13" s="4"/>
      <c r="O13" s="4"/>
      <c r="P13" s="5"/>
      <c r="Q13" s="4"/>
      <c r="R13" s="11"/>
      <c r="S13" s="11"/>
      <c r="T13" s="8"/>
      <c r="U13" s="4"/>
      <c r="V13" s="4"/>
      <c r="W13" s="4"/>
      <c r="X13" s="5"/>
      <c r="Y13" s="4"/>
      <c r="Z13" s="11"/>
      <c r="AA13" s="11"/>
      <c r="AB13" s="8"/>
      <c r="AC13" s="4"/>
      <c r="AD13" s="4"/>
      <c r="AE13" s="4"/>
      <c r="AF13" s="5"/>
      <c r="AG13" s="4"/>
      <c r="AH13" s="11"/>
      <c r="AI13" s="8"/>
    </row>
    <row r="14" spans="1:35" s="33" customFormat="1" x14ac:dyDescent="0.25">
      <c r="C14" s="8"/>
      <c r="D14" s="34" t="s">
        <v>22</v>
      </c>
      <c r="E14" s="35"/>
      <c r="F14" s="35"/>
      <c r="G14" s="35"/>
      <c r="H14" s="36"/>
      <c r="I14" s="37" t="e">
        <f>(1+J14/(J$7*SUM(F$30:F$49,SUMIF(F$50:F$53,"&gt;0",F$50:F$53))))^(365/(D$54-#REF!))-1</f>
        <v>#REF!</v>
      </c>
      <c r="J14" s="38" t="e">
        <f>SUM(J9,J12:J13)</f>
        <v>#REF!</v>
      </c>
      <c r="K14" s="3"/>
      <c r="L14" s="34"/>
      <c r="M14" s="35"/>
      <c r="N14" s="35"/>
      <c r="O14" s="35"/>
      <c r="P14" s="36"/>
      <c r="Q14" s="35"/>
      <c r="R14" s="38"/>
      <c r="S14" s="11"/>
      <c r="T14" s="34"/>
      <c r="U14" s="35"/>
      <c r="V14" s="35"/>
      <c r="W14" s="35"/>
      <c r="X14" s="36"/>
      <c r="Y14" s="35"/>
      <c r="Z14" s="38"/>
      <c r="AA14" s="11"/>
      <c r="AB14" s="34"/>
      <c r="AC14" s="35"/>
      <c r="AD14" s="35"/>
      <c r="AE14" s="35"/>
      <c r="AF14" s="36"/>
      <c r="AG14" s="35"/>
      <c r="AH14" s="38"/>
      <c r="AI14" s="8"/>
    </row>
    <row r="15" spans="1:35" x14ac:dyDescent="0.25">
      <c r="A15" s="8"/>
      <c r="B15" s="21"/>
      <c r="C15" s="39"/>
      <c r="D15" s="39" t="s">
        <v>23</v>
      </c>
      <c r="E15" s="40"/>
      <c r="F15" s="40"/>
      <c r="G15" s="40"/>
      <c r="H15" s="41"/>
      <c r="I15" s="40"/>
      <c r="J15" s="42" t="e">
        <f>J14/J7/SUM(F30:F49,SUMIF(F50:F53,"&gt;0",F50:F53))</f>
        <v>#REF!</v>
      </c>
      <c r="K15" s="43"/>
      <c r="L15" s="39"/>
      <c r="M15" s="40"/>
      <c r="N15" s="40"/>
      <c r="O15" s="40"/>
      <c r="P15" s="41"/>
      <c r="Q15" s="40"/>
      <c r="R15" s="42"/>
      <c r="S15" s="42"/>
      <c r="T15" s="39"/>
      <c r="U15" s="40"/>
      <c r="V15" s="40"/>
      <c r="W15" s="40"/>
      <c r="X15" s="41"/>
      <c r="Y15" s="40"/>
      <c r="Z15" s="42"/>
      <c r="AA15" s="42"/>
      <c r="AB15" s="39"/>
      <c r="AC15" s="40"/>
      <c r="AD15" s="40"/>
      <c r="AE15" s="40"/>
      <c r="AF15" s="41"/>
      <c r="AG15" s="40"/>
      <c r="AH15" s="42"/>
      <c r="AI15" s="39"/>
    </row>
    <row r="16" spans="1:35" x14ac:dyDescent="0.25">
      <c r="A16" s="8"/>
      <c r="B16" s="8"/>
      <c r="C16" s="8"/>
      <c r="D16" s="8" t="s">
        <v>24</v>
      </c>
      <c r="E16" s="4"/>
      <c r="F16" s="4"/>
      <c r="G16" s="4"/>
      <c r="H16" s="5"/>
      <c r="I16" s="4"/>
      <c r="J16" s="44" t="e">
        <f>XIRR(#REF!,#REF!)</f>
        <v>#REF!</v>
      </c>
      <c r="L16" s="8"/>
      <c r="M16" s="4"/>
      <c r="N16" s="4"/>
      <c r="O16" s="4"/>
      <c r="P16" s="5"/>
      <c r="Q16" s="4"/>
      <c r="R16" s="44"/>
      <c r="S16" s="44"/>
      <c r="T16" s="8"/>
      <c r="U16" s="4"/>
      <c r="V16" s="4"/>
      <c r="W16" s="4"/>
      <c r="X16" s="5"/>
      <c r="Y16" s="4"/>
      <c r="Z16" s="44"/>
      <c r="AA16" s="44"/>
      <c r="AB16" s="8"/>
      <c r="AC16" s="4"/>
      <c r="AD16" s="4"/>
      <c r="AE16" s="4"/>
      <c r="AF16" s="5"/>
      <c r="AG16" s="4"/>
      <c r="AH16" s="44"/>
      <c r="AI16" s="8"/>
    </row>
    <row r="17" spans="1:35" x14ac:dyDescent="0.25">
      <c r="A17" s="14" t="s">
        <v>25</v>
      </c>
      <c r="B17" s="14"/>
      <c r="C17" s="8"/>
      <c r="D17" s="14" t="s">
        <v>25</v>
      </c>
      <c r="E17" s="14"/>
      <c r="F17" s="14"/>
      <c r="G17" s="14"/>
      <c r="H17" s="15"/>
      <c r="I17" s="14"/>
      <c r="J17" s="15"/>
      <c r="L17" s="14" t="s">
        <v>25</v>
      </c>
      <c r="M17" s="14"/>
      <c r="N17" s="14"/>
      <c r="O17" s="14"/>
      <c r="P17" s="15"/>
      <c r="Q17" s="14"/>
      <c r="R17" s="15"/>
      <c r="S17" s="16"/>
      <c r="T17" s="14" t="s">
        <v>25</v>
      </c>
      <c r="U17" s="14"/>
      <c r="V17" s="14"/>
      <c r="W17" s="14"/>
      <c r="X17" s="15"/>
      <c r="Y17" s="14"/>
      <c r="Z17" s="15"/>
      <c r="AA17" s="16"/>
      <c r="AB17" s="14" t="s">
        <v>25</v>
      </c>
      <c r="AC17" s="14"/>
      <c r="AD17" s="14"/>
      <c r="AE17" s="14"/>
      <c r="AF17" s="15"/>
      <c r="AG17" s="14"/>
      <c r="AH17" s="15"/>
      <c r="AI17" s="8"/>
    </row>
    <row r="18" spans="1:35" x14ac:dyDescent="0.25">
      <c r="A18" s="8"/>
      <c r="B18" s="8"/>
      <c r="C18" s="8"/>
      <c r="D18" s="8" t="s">
        <v>12</v>
      </c>
      <c r="F18" s="4"/>
      <c r="G18" s="4"/>
      <c r="H18" s="5"/>
      <c r="I18" s="4"/>
      <c r="J18" s="45">
        <f t="array" ref="J18">SUM(IF(F30:F53&gt;0,F30:F53*E30:E53,0))/SUMIF(F30:F53,"&gt;0",F30:F53)</f>
        <v>3.4904000000000002</v>
      </c>
      <c r="L18" s="8" t="s">
        <v>12</v>
      </c>
      <c r="N18" s="4"/>
      <c r="O18" s="4"/>
      <c r="P18" s="5"/>
      <c r="Q18" s="4"/>
      <c r="R18" s="20">
        <f>SUMPRODUCT(M30:M53,N30:N53)/SUM(N30:N53)</f>
        <v>372.63380000000001</v>
      </c>
      <c r="S18" s="11"/>
      <c r="T18" s="8" t="s">
        <v>12</v>
      </c>
      <c r="V18" s="4"/>
      <c r="W18" s="4"/>
      <c r="X18" s="5"/>
      <c r="Y18" s="4"/>
      <c r="Z18" s="20">
        <f>SUMPRODUCT(U30:U53,V30:V53)/SUM(V30:V53)</f>
        <v>1.1940276564878152</v>
      </c>
      <c r="AA18" s="11"/>
      <c r="AB18" s="8" t="s">
        <v>12</v>
      </c>
      <c r="AD18" s="4"/>
      <c r="AE18" s="4"/>
      <c r="AF18" s="5"/>
      <c r="AG18" s="4"/>
      <c r="AH18" s="20">
        <f>SUMPRODUCT(AC30:AC53,AD30:AD53)/SUM(AD30:AD53)</f>
        <v>1.7729999999999999</v>
      </c>
      <c r="AI18" s="8"/>
    </row>
    <row r="19" spans="1:35" x14ac:dyDescent="0.25">
      <c r="A19" s="8"/>
      <c r="B19" s="8"/>
      <c r="C19" s="8"/>
      <c r="D19" s="8" t="s">
        <v>13</v>
      </c>
      <c r="F19" s="4"/>
      <c r="G19" s="4"/>
      <c r="H19" s="5"/>
      <c r="I19" s="10" t="s">
        <v>14</v>
      </c>
      <c r="J19" s="20">
        <f>+E54</f>
        <v>0</v>
      </c>
      <c r="L19" s="8" t="s">
        <v>13</v>
      </c>
      <c r="N19" s="4"/>
      <c r="O19" s="4"/>
      <c r="P19" s="5"/>
      <c r="Q19" s="10" t="s">
        <v>14</v>
      </c>
      <c r="R19" s="20">
        <f>+M54</f>
        <v>731.1</v>
      </c>
      <c r="S19" s="11"/>
      <c r="T19" s="8" t="s">
        <v>13</v>
      </c>
      <c r="V19" s="4"/>
      <c r="W19" s="4"/>
      <c r="X19" s="5"/>
      <c r="Y19" s="10" t="s">
        <v>14</v>
      </c>
      <c r="Z19" s="20">
        <f>+U54</f>
        <v>2.12</v>
      </c>
      <c r="AA19" s="11"/>
      <c r="AB19" s="8" t="s">
        <v>13</v>
      </c>
      <c r="AD19" s="4"/>
      <c r="AE19" s="4"/>
      <c r="AF19" s="5"/>
      <c r="AG19" s="10" t="s">
        <v>14</v>
      </c>
      <c r="AH19" s="20">
        <f>+AC54</f>
        <v>2.0859999999999999</v>
      </c>
      <c r="AI19" s="8"/>
    </row>
    <row r="20" spans="1:35" x14ac:dyDescent="0.25">
      <c r="A20" s="8" t="s">
        <v>15</v>
      </c>
      <c r="B20" s="21">
        <f>SUM(AH20,J20,R20,Z20)</f>
        <v>3082.6163951199992</v>
      </c>
      <c r="C20" s="8"/>
      <c r="D20" s="22" t="s">
        <v>15</v>
      </c>
      <c r="E20" s="23"/>
      <c r="F20" s="23"/>
      <c r="G20" s="23"/>
      <c r="H20" s="24" t="s">
        <v>16</v>
      </c>
      <c r="I20" s="25" t="e">
        <f t="shared" ref="I20:I25" si="0">(1+J20/(J$18*SUMIF(F$30:F$53,"&gt;0",F$30:F$53)))^(365/(D$54-D$30))-1</f>
        <v>#DIV/0!</v>
      </c>
      <c r="J20" s="26">
        <f>SUM(J21:J22)</f>
        <v>-3499.9986000000004</v>
      </c>
      <c r="L20" s="22" t="s">
        <v>15</v>
      </c>
      <c r="M20" s="23"/>
      <c r="N20" s="23"/>
      <c r="O20" s="23"/>
      <c r="P20" s="27"/>
      <c r="Q20" s="25">
        <f>(1+R20/(R$18*R$4))^(365/(L$54-L30))-1</f>
        <v>0.16962547667560779</v>
      </c>
      <c r="R20" s="26">
        <f>(R19-R18)*R4</f>
        <v>3366.9296301200002</v>
      </c>
      <c r="S20" s="11"/>
      <c r="T20" s="22" t="s">
        <v>15</v>
      </c>
      <c r="U20" s="23"/>
      <c r="V20" s="23"/>
      <c r="W20" s="23"/>
      <c r="X20" s="27"/>
      <c r="Y20" s="25">
        <f>(1+Z20/(Z$18*Z$4))^(365/(T$54-T30))-1</f>
        <v>0.14278168848102979</v>
      </c>
      <c r="Z20" s="26">
        <f>(Z19-Z18)*Z4</f>
        <v>2597.8061499999994</v>
      </c>
      <c r="AA20" s="11"/>
      <c r="AB20" s="22" t="s">
        <v>15</v>
      </c>
      <c r="AC20" s="23"/>
      <c r="AD20" s="23"/>
      <c r="AE20" s="23"/>
      <c r="AF20" s="27"/>
      <c r="AG20" s="25">
        <f>(1+AH20/(AH$18*AH$4))^(365/(AB$54-AB30))-1</f>
        <v>3.8519535399400562E-2</v>
      </c>
      <c r="AH20" s="26">
        <f>(AH19-AH18)*AH4</f>
        <v>617.87921499999993</v>
      </c>
      <c r="AI20" s="8"/>
    </row>
    <row r="21" spans="1:35" x14ac:dyDescent="0.25">
      <c r="A21" s="28" t="s">
        <v>17</v>
      </c>
      <c r="B21" s="29">
        <f>SUM(AH21,J21,R21,Z21)</f>
        <v>6582.6149951199995</v>
      </c>
      <c r="C21" s="8"/>
      <c r="D21" s="28" t="s">
        <v>17</v>
      </c>
      <c r="E21" s="4"/>
      <c r="F21" s="4"/>
      <c r="G21" s="4"/>
      <c r="H21" s="30" t="e">
        <f t="array" ref="H21">SUM(IF(F30:F64&lt;0,F30:F64*E30:E64,0))/SUMIF(F30:F64,"&lt;0",F30:F64)</f>
        <v>#DIV/0!</v>
      </c>
      <c r="I21" s="31">
        <f t="shared" si="0"/>
        <v>0</v>
      </c>
      <c r="J21" s="32">
        <f>IF(ISERROR(-(H21-J18)*SUMIF(F30:F53,"&lt;0",F30:F53)),0,-(H21-J18)*SUMIF(F30:F53,"&lt;0",F30:F53))</f>
        <v>0</v>
      </c>
      <c r="L21" s="28" t="s">
        <v>17</v>
      </c>
      <c r="M21" s="4"/>
      <c r="N21" s="4"/>
      <c r="O21" s="4"/>
      <c r="P21" s="5"/>
      <c r="Q21" s="31"/>
      <c r="R21" s="46">
        <f>+R20</f>
        <v>3366.9296301200002</v>
      </c>
      <c r="S21" s="11"/>
      <c r="T21" s="28" t="s">
        <v>17</v>
      </c>
      <c r="U21" s="4"/>
      <c r="V21" s="4"/>
      <c r="W21" s="4"/>
      <c r="X21" s="5"/>
      <c r="Y21" s="31"/>
      <c r="Z21" s="46">
        <f>+Z20</f>
        <v>2597.8061499999994</v>
      </c>
      <c r="AA21" s="11"/>
      <c r="AB21" s="28" t="s">
        <v>17</v>
      </c>
      <c r="AC21" s="4"/>
      <c r="AD21" s="4"/>
      <c r="AE21" s="4"/>
      <c r="AF21" s="5"/>
      <c r="AG21" s="31"/>
      <c r="AH21" s="46">
        <f>+AH20</f>
        <v>617.87921499999993</v>
      </c>
      <c r="AI21" s="8"/>
    </row>
    <row r="22" spans="1:35" x14ac:dyDescent="0.25">
      <c r="A22" s="28" t="s">
        <v>18</v>
      </c>
      <c r="B22" s="29">
        <f>SUM(AH22,J22,R22,Z22)</f>
        <v>-3499.9986000000004</v>
      </c>
      <c r="C22" s="8"/>
      <c r="D22" s="28" t="s">
        <v>18</v>
      </c>
      <c r="E22" s="4"/>
      <c r="F22" s="4"/>
      <c r="G22" s="4"/>
      <c r="H22" s="5"/>
      <c r="I22" s="31" t="e">
        <f t="shared" si="0"/>
        <v>#DIV/0!</v>
      </c>
      <c r="J22" s="32">
        <f>(J19-J18)*J4</f>
        <v>-3499.9986000000004</v>
      </c>
      <c r="L22" s="28" t="s">
        <v>18</v>
      </c>
      <c r="M22" s="4"/>
      <c r="N22" s="4"/>
      <c r="O22" s="4"/>
      <c r="P22" s="5"/>
      <c r="Q22" s="31"/>
      <c r="R22" s="46">
        <v>0</v>
      </c>
      <c r="S22" s="11"/>
      <c r="T22" s="28" t="s">
        <v>18</v>
      </c>
      <c r="U22" s="4"/>
      <c r="V22" s="4"/>
      <c r="W22" s="4"/>
      <c r="X22" s="5"/>
      <c r="Y22" s="31"/>
      <c r="Z22" s="46">
        <v>0</v>
      </c>
      <c r="AA22" s="11"/>
      <c r="AB22" s="28" t="s">
        <v>18</v>
      </c>
      <c r="AC22" s="4"/>
      <c r="AD22" s="4"/>
      <c r="AE22" s="4"/>
      <c r="AF22" s="5"/>
      <c r="AG22" s="31"/>
      <c r="AH22" s="46">
        <v>0</v>
      </c>
      <c r="AI22" s="8"/>
    </row>
    <row r="23" spans="1:35" x14ac:dyDescent="0.25">
      <c r="A23" s="8" t="s">
        <v>19</v>
      </c>
      <c r="B23" s="21">
        <f>SUM(AH23,J23,R23,Z23)</f>
        <v>1933.41</v>
      </c>
      <c r="C23" s="8"/>
      <c r="D23" s="8" t="s">
        <v>20</v>
      </c>
      <c r="E23" s="4"/>
      <c r="F23" s="4"/>
      <c r="G23" s="4"/>
      <c r="H23" s="5"/>
      <c r="I23" s="31">
        <f t="shared" si="0"/>
        <v>-3.0552208426515293E-3</v>
      </c>
      <c r="J23" s="11">
        <f>SUM(G30:G54)</f>
        <v>1489.03</v>
      </c>
      <c r="L23" s="8" t="s">
        <v>20</v>
      </c>
      <c r="M23" s="4"/>
      <c r="N23" s="4"/>
      <c r="O23" s="4"/>
      <c r="P23" s="5"/>
      <c r="Q23" s="31">
        <f>(1+R23/(R$18*R$4))^(365/(L$54-L30))-1</f>
        <v>7.1364265969466878E-3</v>
      </c>
      <c r="R23" s="11">
        <f>SUM(O30:O54)</f>
        <v>108.70999999999998</v>
      </c>
      <c r="S23" s="11"/>
      <c r="T23" s="8" t="s">
        <v>20</v>
      </c>
      <c r="U23" s="4"/>
      <c r="V23" s="4"/>
      <c r="W23" s="4"/>
      <c r="X23" s="5"/>
      <c r="Y23" s="31">
        <f>(1+Z23/(Z$18*Z$4))^(365/(T$54-T30))-1</f>
        <v>1.0215809720453883E-2</v>
      </c>
      <c r="Z23" s="11">
        <f>SUM(W30:W54)</f>
        <v>149.69999999999999</v>
      </c>
      <c r="AA23" s="11"/>
      <c r="AB23" s="8" t="s">
        <v>20</v>
      </c>
      <c r="AC23" s="4"/>
      <c r="AD23" s="4"/>
      <c r="AE23" s="4"/>
      <c r="AF23" s="5"/>
      <c r="AG23" s="31">
        <f>(1+AH23/(AH$18*AH$4))^(365/(AB$54-AB30))-1</f>
        <v>1.2108599682908672E-2</v>
      </c>
      <c r="AH23" s="11">
        <f>SUM(AE30:AE54)</f>
        <v>185.97</v>
      </c>
      <c r="AI23" s="8"/>
    </row>
    <row r="24" spans="1:35" x14ac:dyDescent="0.25">
      <c r="A24" s="8" t="s">
        <v>21</v>
      </c>
      <c r="B24" s="21">
        <f>SUM(AH24,J24,R24,Z24)</f>
        <v>-7</v>
      </c>
      <c r="C24" s="8"/>
      <c r="D24" s="8" t="s">
        <v>21</v>
      </c>
      <c r="E24" s="4"/>
      <c r="F24" s="4"/>
      <c r="G24" s="4"/>
      <c r="H24" s="5"/>
      <c r="I24" s="31">
        <f t="shared" si="0"/>
        <v>4.3171437729139228E-6</v>
      </c>
      <c r="J24" s="11">
        <f>SUM(H30:H54)</f>
        <v>-1.75</v>
      </c>
      <c r="L24" s="8" t="s">
        <v>21</v>
      </c>
      <c r="M24" s="4"/>
      <c r="N24" s="4"/>
      <c r="O24" s="4"/>
      <c r="P24" s="5"/>
      <c r="Q24" s="31">
        <f>(1+R24/(R$18*R$4))^(365/(L$54-L30))-1</f>
        <v>-1.1626434155553866E-4</v>
      </c>
      <c r="R24" s="11">
        <f>SUM(P30:P54)</f>
        <v>-1.75</v>
      </c>
      <c r="S24" s="11"/>
      <c r="T24" s="8" t="s">
        <v>21</v>
      </c>
      <c r="U24" s="4"/>
      <c r="V24" s="4"/>
      <c r="W24" s="4"/>
      <c r="X24" s="5"/>
      <c r="Y24" s="31">
        <f>(1+Z24/(Z$18*Z$4))^(365/(T$54-T30))-1</f>
        <v>-1.2147732927092481E-4</v>
      </c>
      <c r="Z24" s="11">
        <f>SUM(X30:X54)</f>
        <v>-1.75</v>
      </c>
      <c r="AA24" s="11"/>
      <c r="AB24" s="8" t="s">
        <v>21</v>
      </c>
      <c r="AC24" s="4"/>
      <c r="AD24" s="4"/>
      <c r="AE24" s="4"/>
      <c r="AF24" s="5"/>
      <c r="AG24" s="31">
        <f>(1+AH24/(AH$18*AH$4))^(365/(AB$54-AB30))-1</f>
        <v>-1.1626436530720596E-4</v>
      </c>
      <c r="AH24" s="11">
        <f>SUM(AF30:AF54)</f>
        <v>-1.75</v>
      </c>
      <c r="AI24" s="8"/>
    </row>
    <row r="25" spans="1:35" x14ac:dyDescent="0.25">
      <c r="A25" s="8"/>
      <c r="B25" s="8"/>
      <c r="C25" s="8"/>
      <c r="D25" s="34" t="s">
        <v>22</v>
      </c>
      <c r="E25" s="35"/>
      <c r="F25" s="35"/>
      <c r="G25" s="35"/>
      <c r="H25" s="36"/>
      <c r="I25" s="37">
        <f t="shared" si="0"/>
        <v>7.4148291994333704E-3</v>
      </c>
      <c r="J25" s="38">
        <f>SUM(J20,J23:J24)</f>
        <v>-2012.7186000000004</v>
      </c>
      <c r="L25" s="34" t="s">
        <v>22</v>
      </c>
      <c r="M25" s="35"/>
      <c r="N25" s="35"/>
      <c r="O25" s="35"/>
      <c r="P25" s="36"/>
      <c r="Q25" s="35"/>
      <c r="R25" s="38">
        <f>SUM(R20,R23:R24)</f>
        <v>3473.8896301200002</v>
      </c>
      <c r="S25" s="11"/>
      <c r="T25" s="34" t="s">
        <v>22</v>
      </c>
      <c r="U25" s="35"/>
      <c r="V25" s="35"/>
      <c r="W25" s="35"/>
      <c r="X25" s="36"/>
      <c r="Y25" s="35"/>
      <c r="Z25" s="38">
        <f>SUM(Z20,Z23:Z24)</f>
        <v>2745.7561499999993</v>
      </c>
      <c r="AA25" s="11"/>
      <c r="AB25" s="34" t="s">
        <v>22</v>
      </c>
      <c r="AC25" s="35"/>
      <c r="AD25" s="35"/>
      <c r="AE25" s="35"/>
      <c r="AF25" s="36"/>
      <c r="AG25" s="35"/>
      <c r="AH25" s="38">
        <f>SUM(AH20,AH23:AH24)</f>
        <v>802.09921499999996</v>
      </c>
      <c r="AI25" s="8"/>
    </row>
    <row r="26" spans="1:35" x14ac:dyDescent="0.25">
      <c r="A26" s="39"/>
      <c r="B26" s="39"/>
      <c r="C26" s="39"/>
      <c r="D26" s="39" t="s">
        <v>23</v>
      </c>
      <c r="E26" s="40"/>
      <c r="F26" s="40"/>
      <c r="G26" s="40"/>
      <c r="H26" s="41"/>
      <c r="I26" s="40"/>
      <c r="J26" s="42">
        <f>+J25/J18/SUMIF(F30:F53,"&gt;0",F30:F53)</f>
        <v>-0.57506268716793207</v>
      </c>
      <c r="K26" s="43"/>
      <c r="L26" s="39" t="s">
        <v>23</v>
      </c>
      <c r="M26" s="40"/>
      <c r="N26" s="40"/>
      <c r="O26" s="40"/>
      <c r="P26" s="41"/>
      <c r="Q26" s="40"/>
      <c r="R26" s="42">
        <f>+R25/R18/R4</f>
        <v>0.99253982912998395</v>
      </c>
      <c r="S26" s="42"/>
      <c r="T26" s="39" t="s">
        <v>23</v>
      </c>
      <c r="U26" s="40"/>
      <c r="V26" s="40"/>
      <c r="W26" s="40"/>
      <c r="X26" s="41"/>
      <c r="Y26" s="40"/>
      <c r="Z26" s="42">
        <f>+Z25/Z18/Z4</f>
        <v>0.81966964827332456</v>
      </c>
      <c r="AA26" s="42"/>
      <c r="AB26" s="39" t="s">
        <v>23</v>
      </c>
      <c r="AC26" s="40"/>
      <c r="AD26" s="40"/>
      <c r="AE26" s="40"/>
      <c r="AF26" s="41"/>
      <c r="AG26" s="40"/>
      <c r="AH26" s="42">
        <f>+AH25/AH18/AH4</f>
        <v>0.22917123604229986</v>
      </c>
      <c r="AI26" s="39"/>
    </row>
    <row r="27" spans="1:35" x14ac:dyDescent="0.25">
      <c r="A27" s="8"/>
      <c r="B27" s="8"/>
      <c r="C27" s="8"/>
      <c r="D27" s="8" t="s">
        <v>24</v>
      </c>
      <c r="E27" s="4"/>
      <c r="F27" s="4"/>
      <c r="G27" s="4"/>
      <c r="H27" s="5"/>
      <c r="I27" s="4"/>
      <c r="J27" s="44">
        <f>XIRR(J30:J54,D30:D54)</f>
        <v>-0.17148331776261327</v>
      </c>
      <c r="L27" s="8" t="s">
        <v>24</v>
      </c>
      <c r="M27" s="4"/>
      <c r="N27" s="4"/>
      <c r="O27" s="4"/>
      <c r="P27" s="5"/>
      <c r="Q27" s="4"/>
      <c r="R27" s="44">
        <f>XIRR(R30:R54,L30:L54)</f>
        <v>0.17527347207069396</v>
      </c>
      <c r="S27" s="44"/>
      <c r="T27" s="8" t="s">
        <v>24</v>
      </c>
      <c r="U27" s="4"/>
      <c r="V27" s="4"/>
      <c r="W27" s="4"/>
      <c r="X27" s="5"/>
      <c r="Y27" s="4"/>
      <c r="Z27" s="44">
        <f>XIRR(Z30:Z54,T30:T54)</f>
        <v>0.14627173542976379</v>
      </c>
      <c r="AA27" s="44"/>
      <c r="AB27" s="8" t="s">
        <v>24</v>
      </c>
      <c r="AC27" s="4"/>
      <c r="AD27" s="4"/>
      <c r="AE27" s="4"/>
      <c r="AF27" s="5"/>
      <c r="AG27" s="4"/>
      <c r="AH27" s="44">
        <f>XIRR(AH30:AH54,AB30:AB54)</f>
        <v>4.9705848097801208E-2</v>
      </c>
      <c r="AI27" s="8"/>
    </row>
    <row r="28" spans="1:35" x14ac:dyDescent="0.25">
      <c r="A28" s="4"/>
      <c r="B28" s="4"/>
      <c r="C28" s="4"/>
      <c r="D28" s="4"/>
      <c r="E28" s="4"/>
      <c r="F28" s="4"/>
      <c r="G28" s="4"/>
      <c r="H28" s="5"/>
      <c r="I28" s="4"/>
      <c r="J28" s="4"/>
      <c r="L28" s="4"/>
      <c r="M28" s="4"/>
      <c r="N28" s="4"/>
      <c r="O28" s="4"/>
      <c r="P28" s="5"/>
      <c r="Q28" s="4"/>
      <c r="R28" s="4"/>
      <c r="T28" s="4"/>
      <c r="U28" s="4"/>
      <c r="V28" s="4"/>
      <c r="W28" s="4"/>
      <c r="X28" s="5"/>
      <c r="Y28" s="4"/>
      <c r="Z28" s="4"/>
      <c r="AB28" s="4"/>
      <c r="AC28" s="4"/>
      <c r="AD28" s="4"/>
      <c r="AE28" s="4"/>
      <c r="AF28" s="5"/>
      <c r="AG28" s="4"/>
      <c r="AH28" s="4"/>
      <c r="AI28" s="4"/>
    </row>
    <row r="29" spans="1:35" x14ac:dyDescent="0.25">
      <c r="A29" s="47"/>
      <c r="B29" s="48"/>
      <c r="C29" s="47"/>
      <c r="D29" s="49" t="s">
        <v>26</v>
      </c>
      <c r="E29" s="49" t="s">
        <v>27</v>
      </c>
      <c r="F29" s="49" t="s">
        <v>28</v>
      </c>
      <c r="G29" s="49" t="s">
        <v>29</v>
      </c>
      <c r="H29" s="50" t="s">
        <v>30</v>
      </c>
      <c r="I29" s="50"/>
      <c r="J29" s="49" t="s">
        <v>31</v>
      </c>
      <c r="L29" s="49" t="s">
        <v>26</v>
      </c>
      <c r="M29" s="49" t="s">
        <v>27</v>
      </c>
      <c r="N29" s="49" t="s">
        <v>28</v>
      </c>
      <c r="O29" s="49" t="s">
        <v>29</v>
      </c>
      <c r="P29" s="50" t="s">
        <v>30</v>
      </c>
      <c r="Q29" s="50"/>
      <c r="R29" s="49" t="s">
        <v>31</v>
      </c>
      <c r="S29" s="47"/>
      <c r="T29" s="49" t="s">
        <v>26</v>
      </c>
      <c r="U29" s="49" t="s">
        <v>27</v>
      </c>
      <c r="V29" s="49" t="s">
        <v>28</v>
      </c>
      <c r="W29" s="49" t="s">
        <v>29</v>
      </c>
      <c r="X29" s="50" t="s">
        <v>30</v>
      </c>
      <c r="Y29" s="50"/>
      <c r="Z29" s="49" t="s">
        <v>31</v>
      </c>
      <c r="AA29" s="47"/>
      <c r="AB29" s="49" t="s">
        <v>26</v>
      </c>
      <c r="AC29" s="49" t="s">
        <v>27</v>
      </c>
      <c r="AD29" s="49" t="s">
        <v>28</v>
      </c>
      <c r="AE29" s="49" t="s">
        <v>29</v>
      </c>
      <c r="AF29" s="50" t="s">
        <v>30</v>
      </c>
      <c r="AG29" s="50"/>
      <c r="AH29" s="49" t="s">
        <v>31</v>
      </c>
      <c r="AI29" s="47"/>
    </row>
    <row r="30" spans="1:35" x14ac:dyDescent="0.25">
      <c r="A30" s="51"/>
      <c r="B30" s="48"/>
      <c r="C30" s="52"/>
      <c r="D30" s="53">
        <v>42284</v>
      </c>
      <c r="E30" s="54">
        <v>3.4904000000000002</v>
      </c>
      <c r="F30" s="55">
        <v>1002.75</v>
      </c>
      <c r="G30" s="55"/>
      <c r="H30" s="55">
        <v>-1.75</v>
      </c>
      <c r="I30" s="56">
        <v>5.0000020000007998E-4</v>
      </c>
      <c r="J30" s="55">
        <v>-3501.7486000000004</v>
      </c>
      <c r="L30" s="53">
        <v>42284</v>
      </c>
      <c r="M30" s="54">
        <v>372.63380000000001</v>
      </c>
      <c r="N30" s="54">
        <v>9.3925999999999998</v>
      </c>
      <c r="O30" s="55"/>
      <c r="P30" s="55">
        <v>-1.75</v>
      </c>
      <c r="Q30" s="56">
        <v>4.9999996716000215E-4</v>
      </c>
      <c r="R30" s="55">
        <v>-3501.75022988</v>
      </c>
      <c r="S30" s="57"/>
      <c r="T30" s="53">
        <v>42284</v>
      </c>
      <c r="U30" s="54">
        <v>1.2130000000000001</v>
      </c>
      <c r="V30" s="55">
        <v>2885.41</v>
      </c>
      <c r="W30" s="55"/>
      <c r="X30" s="55">
        <v>-1.75</v>
      </c>
      <c r="Y30" s="56">
        <v>4.9999966714307873E-4</v>
      </c>
      <c r="Z30" s="55">
        <v>-3501.7523300000003</v>
      </c>
      <c r="AA30" s="57"/>
      <c r="AB30" s="53">
        <v>42284</v>
      </c>
      <c r="AC30" s="54">
        <v>1.7729999999999999</v>
      </c>
      <c r="AD30" s="55">
        <v>1974.0550000000001</v>
      </c>
      <c r="AE30" s="55"/>
      <c r="AF30" s="55">
        <v>-1.75</v>
      </c>
      <c r="AG30" s="56">
        <v>5.0000006928572387E-4</v>
      </c>
      <c r="AH30" s="55">
        <v>-3501.749515</v>
      </c>
      <c r="AI30" s="52"/>
    </row>
    <row r="31" spans="1:35" x14ac:dyDescent="0.25">
      <c r="A31" s="51"/>
      <c r="B31" s="48"/>
      <c r="C31" s="52"/>
      <c r="D31" s="52">
        <v>42426</v>
      </c>
      <c r="E31" s="58"/>
      <c r="F31" s="59"/>
      <c r="G31" s="57">
        <v>3.8</v>
      </c>
      <c r="H31" s="57"/>
      <c r="I31" s="60"/>
      <c r="J31" s="57">
        <v>3.8</v>
      </c>
      <c r="L31" s="52">
        <v>42649</v>
      </c>
      <c r="M31" s="58"/>
      <c r="N31" s="59"/>
      <c r="O31" s="57">
        <v>26.34</v>
      </c>
      <c r="P31" s="57"/>
      <c r="Q31" s="60"/>
      <c r="R31" s="57">
        <v>26.34</v>
      </c>
      <c r="S31" s="57"/>
      <c r="T31" s="52">
        <v>42391</v>
      </c>
      <c r="U31" s="58"/>
      <c r="V31" s="59"/>
      <c r="W31" s="57">
        <v>6.6</v>
      </c>
      <c r="X31" s="57"/>
      <c r="Y31" s="60"/>
      <c r="Z31" s="57">
        <v>6.6</v>
      </c>
      <c r="AA31" s="57"/>
      <c r="AB31" s="52"/>
      <c r="AC31" s="58"/>
      <c r="AD31" s="59"/>
      <c r="AE31" s="57"/>
      <c r="AF31" s="57"/>
      <c r="AG31" s="60"/>
      <c r="AH31" s="57"/>
      <c r="AI31" s="52"/>
    </row>
    <row r="32" spans="1:35" ht="15.75" customHeight="1" x14ac:dyDescent="0.25">
      <c r="A32" s="51"/>
      <c r="B32" s="48"/>
      <c r="C32" s="52"/>
      <c r="D32" s="52">
        <v>42634</v>
      </c>
      <c r="E32" s="58"/>
      <c r="F32" s="59"/>
      <c r="G32" s="57">
        <v>18.14</v>
      </c>
      <c r="H32" s="57"/>
      <c r="I32" s="60"/>
      <c r="J32" s="57">
        <v>18.14</v>
      </c>
      <c r="L32" s="52"/>
      <c r="M32" s="58"/>
      <c r="N32" s="59"/>
      <c r="O32" s="57"/>
      <c r="P32" s="57"/>
      <c r="Q32" s="60"/>
      <c r="R32" s="57"/>
      <c r="S32" s="57"/>
      <c r="T32" s="52">
        <v>42481</v>
      </c>
      <c r="U32" s="58"/>
      <c r="V32" s="59"/>
      <c r="W32" s="57">
        <v>6.78</v>
      </c>
      <c r="X32" s="57"/>
      <c r="Y32" s="60"/>
      <c r="Z32" s="57">
        <v>6.78</v>
      </c>
      <c r="AA32" s="57"/>
      <c r="AB32" s="52"/>
      <c r="AC32" s="58"/>
      <c r="AD32" s="59"/>
      <c r="AE32" s="57"/>
      <c r="AF32" s="57"/>
      <c r="AG32" s="60"/>
      <c r="AH32" s="57"/>
      <c r="AI32" s="52"/>
    </row>
    <row r="33" spans="1:35" x14ac:dyDescent="0.25">
      <c r="A33" s="52"/>
      <c r="B33" s="51"/>
      <c r="C33" s="52"/>
      <c r="D33" s="52"/>
      <c r="E33" s="58"/>
      <c r="F33" s="59"/>
      <c r="G33" s="57"/>
      <c r="H33" s="57"/>
      <c r="I33" s="60"/>
      <c r="J33" s="57"/>
      <c r="L33" s="52"/>
      <c r="M33" s="58"/>
      <c r="N33" s="59"/>
      <c r="O33" s="57"/>
      <c r="P33" s="57"/>
      <c r="Q33" s="60"/>
      <c r="R33" s="57"/>
      <c r="S33" s="57"/>
      <c r="T33" s="52">
        <v>42572</v>
      </c>
      <c r="U33" s="58"/>
      <c r="V33" s="59"/>
      <c r="W33" s="57">
        <v>7.2</v>
      </c>
      <c r="X33" s="57"/>
      <c r="Y33" s="60"/>
      <c r="Z33" s="57">
        <v>7.2</v>
      </c>
      <c r="AA33" s="57"/>
      <c r="AB33" s="52"/>
      <c r="AC33" s="58"/>
      <c r="AD33" s="59"/>
      <c r="AE33" s="57"/>
      <c r="AF33" s="57"/>
      <c r="AG33" s="60"/>
      <c r="AH33" s="57"/>
      <c r="AI33" s="52"/>
    </row>
    <row r="34" spans="1:35" x14ac:dyDescent="0.25">
      <c r="A34" s="52"/>
      <c r="B34" s="52"/>
      <c r="C34" s="52"/>
      <c r="D34" s="53"/>
      <c r="E34" s="54"/>
      <c r="F34" s="61"/>
      <c r="G34" s="55"/>
      <c r="H34" s="55"/>
      <c r="I34" s="56"/>
      <c r="J34" s="55"/>
      <c r="L34" s="53"/>
      <c r="M34" s="54"/>
      <c r="N34" s="61"/>
      <c r="O34" s="55"/>
      <c r="P34" s="55"/>
      <c r="Q34" s="56"/>
      <c r="R34" s="55"/>
      <c r="S34" s="57"/>
      <c r="T34" s="53">
        <v>42664</v>
      </c>
      <c r="U34" s="54"/>
      <c r="V34" s="61"/>
      <c r="W34" s="55">
        <v>8.02</v>
      </c>
      <c r="X34" s="55"/>
      <c r="Y34" s="56"/>
      <c r="Z34" s="55">
        <v>8.02</v>
      </c>
      <c r="AA34" s="57"/>
      <c r="AB34" s="53"/>
      <c r="AC34" s="54"/>
      <c r="AD34" s="61"/>
      <c r="AE34" s="55"/>
      <c r="AF34" s="55"/>
      <c r="AG34" s="56"/>
      <c r="AH34" s="55"/>
      <c r="AI34" s="52"/>
    </row>
    <row r="35" spans="1:35" x14ac:dyDescent="0.25">
      <c r="A35" s="52"/>
      <c r="B35" s="52"/>
      <c r="C35" s="52"/>
      <c r="D35" s="52">
        <v>42943</v>
      </c>
      <c r="E35" s="58"/>
      <c r="F35" s="59"/>
      <c r="G35" s="57">
        <v>19.61</v>
      </c>
      <c r="H35" s="57"/>
      <c r="I35" s="60"/>
      <c r="J35" s="57">
        <v>19.61</v>
      </c>
      <c r="L35" s="52">
        <v>43014</v>
      </c>
      <c r="M35" s="58"/>
      <c r="N35" s="59"/>
      <c r="O35" s="57">
        <v>33.54</v>
      </c>
      <c r="P35" s="57"/>
      <c r="Q35" s="60"/>
      <c r="R35" s="57">
        <v>33.54</v>
      </c>
      <c r="S35" s="57"/>
      <c r="T35" s="52">
        <v>42748</v>
      </c>
      <c r="U35" s="58"/>
      <c r="V35" s="59"/>
      <c r="W35" s="57">
        <v>7.92</v>
      </c>
      <c r="X35" s="57"/>
      <c r="Y35" s="60"/>
      <c r="Z35" s="57">
        <v>7.92</v>
      </c>
      <c r="AA35" s="57"/>
      <c r="AB35" s="52">
        <v>42794</v>
      </c>
      <c r="AC35" s="58"/>
      <c r="AD35" s="59"/>
      <c r="AE35" s="58">
        <v>38.39</v>
      </c>
      <c r="AF35" s="57"/>
      <c r="AG35" s="60"/>
      <c r="AH35" s="57">
        <v>38.39</v>
      </c>
      <c r="AI35" s="52"/>
    </row>
    <row r="36" spans="1:35" x14ac:dyDescent="0.25">
      <c r="A36" s="52"/>
      <c r="B36" s="52"/>
      <c r="C36" s="52"/>
      <c r="D36" s="52"/>
      <c r="E36" s="58"/>
      <c r="F36" s="59"/>
      <c r="G36" s="58"/>
      <c r="H36" s="57"/>
      <c r="I36" s="60"/>
      <c r="J36" s="57"/>
      <c r="L36" s="52"/>
      <c r="M36" s="58"/>
      <c r="N36" s="59"/>
      <c r="O36" s="58"/>
      <c r="P36" s="57"/>
      <c r="Q36" s="60"/>
      <c r="R36" s="57"/>
      <c r="S36" s="57"/>
      <c r="T36" s="52">
        <v>42837</v>
      </c>
      <c r="U36" s="58"/>
      <c r="V36" s="59"/>
      <c r="W36" s="57">
        <v>8.0399999999999991</v>
      </c>
      <c r="X36" s="57"/>
      <c r="Y36" s="60"/>
      <c r="Z36" s="57">
        <v>8.0399999999999991</v>
      </c>
      <c r="AA36" s="57"/>
      <c r="AB36" s="52"/>
      <c r="AC36" s="58"/>
      <c r="AD36" s="59"/>
      <c r="AE36" s="58"/>
      <c r="AF36" s="57"/>
      <c r="AG36" s="60"/>
      <c r="AH36" s="57"/>
      <c r="AI36" s="52"/>
    </row>
    <row r="37" spans="1:35" x14ac:dyDescent="0.25">
      <c r="A37" s="52"/>
      <c r="B37" s="52"/>
      <c r="C37" s="52"/>
      <c r="D37" s="52"/>
      <c r="E37" s="58"/>
      <c r="F37" s="59"/>
      <c r="G37" s="58"/>
      <c r="H37" s="57"/>
      <c r="I37" s="60"/>
      <c r="J37" s="57"/>
      <c r="L37" s="52"/>
      <c r="M37" s="58"/>
      <c r="N37" s="59"/>
      <c r="O37" s="58"/>
      <c r="P37" s="57"/>
      <c r="Q37" s="60"/>
      <c r="R37" s="57"/>
      <c r="S37" s="57"/>
      <c r="T37" s="52">
        <v>42928</v>
      </c>
      <c r="U37" s="58"/>
      <c r="V37" s="59"/>
      <c r="W37" s="57">
        <v>8.43</v>
      </c>
      <c r="X37" s="57"/>
      <c r="Y37" s="60"/>
      <c r="Z37" s="57">
        <v>8.43</v>
      </c>
      <c r="AA37" s="57"/>
      <c r="AB37" s="52"/>
      <c r="AC37" s="62"/>
      <c r="AD37" s="57"/>
      <c r="AE37" s="58"/>
      <c r="AF37" s="57"/>
      <c r="AG37" s="60"/>
      <c r="AH37" s="57"/>
      <c r="AI37" s="52"/>
    </row>
    <row r="38" spans="1:35" x14ac:dyDescent="0.25">
      <c r="A38" s="52"/>
      <c r="B38" s="52"/>
      <c r="C38" s="52"/>
      <c r="D38" s="53"/>
      <c r="E38" s="54"/>
      <c r="F38" s="61"/>
      <c r="G38" s="54"/>
      <c r="H38" s="55"/>
      <c r="I38" s="56"/>
      <c r="J38" s="55"/>
      <c r="L38" s="53"/>
      <c r="M38" s="54"/>
      <c r="N38" s="61"/>
      <c r="O38" s="54"/>
      <c r="P38" s="55"/>
      <c r="Q38" s="56"/>
      <c r="R38" s="55"/>
      <c r="S38" s="57"/>
      <c r="T38" s="53">
        <v>43019</v>
      </c>
      <c r="U38" s="54"/>
      <c r="V38" s="61"/>
      <c r="W38" s="55">
        <v>8.7200000000000006</v>
      </c>
      <c r="X38" s="55"/>
      <c r="Y38" s="56"/>
      <c r="Z38" s="55">
        <v>8.7200000000000006</v>
      </c>
      <c r="AA38" s="57"/>
      <c r="AB38" s="53"/>
      <c r="AC38" s="54"/>
      <c r="AD38" s="61"/>
      <c r="AE38" s="54"/>
      <c r="AF38" s="55"/>
      <c r="AG38" s="56"/>
      <c r="AH38" s="55"/>
      <c r="AI38" s="52"/>
    </row>
    <row r="39" spans="1:35" x14ac:dyDescent="0.25">
      <c r="A39" s="52"/>
      <c r="B39" s="52"/>
      <c r="C39" s="52"/>
      <c r="D39" s="52">
        <v>43215</v>
      </c>
      <c r="E39" s="58"/>
      <c r="F39" s="59"/>
      <c r="G39" s="57">
        <v>20.309999999999999</v>
      </c>
      <c r="H39" s="57"/>
      <c r="I39" s="60"/>
      <c r="J39" s="57">
        <v>20.309999999999999</v>
      </c>
      <c r="L39" s="52">
        <v>43378</v>
      </c>
      <c r="M39" s="58"/>
      <c r="N39" s="59"/>
      <c r="O39" s="57">
        <v>13.54</v>
      </c>
      <c r="P39" s="57"/>
      <c r="Q39" s="60"/>
      <c r="R39" s="57">
        <v>13.54</v>
      </c>
      <c r="S39" s="57"/>
      <c r="T39" s="52">
        <v>43111</v>
      </c>
      <c r="U39" s="58"/>
      <c r="V39" s="59"/>
      <c r="W39" s="57">
        <v>8.57</v>
      </c>
      <c r="X39" s="57"/>
      <c r="Y39" s="60"/>
      <c r="Z39" s="57">
        <v>8.57</v>
      </c>
      <c r="AA39" s="57"/>
      <c r="AB39" s="52">
        <v>43159</v>
      </c>
      <c r="AC39" s="58"/>
      <c r="AD39" s="59"/>
      <c r="AE39" s="58">
        <v>19.79</v>
      </c>
      <c r="AF39" s="57"/>
      <c r="AG39" s="60"/>
      <c r="AH39" s="57">
        <v>19.79</v>
      </c>
      <c r="AI39" s="52"/>
    </row>
    <row r="40" spans="1:35" x14ac:dyDescent="0.25">
      <c r="A40" s="52"/>
      <c r="B40" s="52"/>
      <c r="C40" s="52"/>
      <c r="D40" s="52"/>
      <c r="E40" s="58"/>
      <c r="F40" s="59"/>
      <c r="G40" s="58"/>
      <c r="H40" s="57"/>
      <c r="I40" s="60"/>
      <c r="J40" s="57"/>
      <c r="L40" s="52"/>
      <c r="M40" s="58"/>
      <c r="N40" s="59"/>
      <c r="O40" s="58"/>
      <c r="P40" s="57"/>
      <c r="Q40" s="60"/>
      <c r="R40" s="57"/>
      <c r="S40" s="57"/>
      <c r="T40" s="52">
        <v>43202</v>
      </c>
      <c r="U40" s="58"/>
      <c r="V40" s="59"/>
      <c r="W40" s="57">
        <v>8.24</v>
      </c>
      <c r="X40" s="57"/>
      <c r="Y40" s="60"/>
      <c r="Z40" s="57">
        <v>8.24</v>
      </c>
      <c r="AA40" s="57"/>
      <c r="AB40" s="52"/>
      <c r="AC40" s="58"/>
      <c r="AD40" s="59"/>
      <c r="AE40" s="58"/>
      <c r="AF40" s="57"/>
      <c r="AG40" s="60"/>
      <c r="AH40" s="57"/>
      <c r="AI40" s="52"/>
    </row>
    <row r="41" spans="1:35" x14ac:dyDescent="0.25">
      <c r="A41" s="52"/>
      <c r="B41" s="52"/>
      <c r="C41" s="52"/>
      <c r="D41" s="52"/>
      <c r="E41" s="58"/>
      <c r="F41" s="59"/>
      <c r="G41" s="58"/>
      <c r="H41" s="57"/>
      <c r="I41" s="60"/>
      <c r="J41" s="57"/>
      <c r="L41" s="52"/>
      <c r="M41" s="58"/>
      <c r="N41" s="59"/>
      <c r="O41" s="58"/>
      <c r="P41" s="57"/>
      <c r="Q41" s="60"/>
      <c r="R41" s="57"/>
      <c r="S41" s="57"/>
      <c r="T41" s="52">
        <v>43292</v>
      </c>
      <c r="U41" s="58"/>
      <c r="V41" s="59"/>
      <c r="W41" s="57">
        <v>8.84</v>
      </c>
      <c r="X41" s="57"/>
      <c r="Y41" s="60"/>
      <c r="Z41" s="57">
        <v>8.84</v>
      </c>
      <c r="AA41" s="57"/>
      <c r="AB41" s="52"/>
      <c r="AC41" s="58"/>
      <c r="AD41" s="59"/>
      <c r="AE41" s="58"/>
      <c r="AF41" s="57"/>
      <c r="AG41" s="60"/>
      <c r="AH41" s="57"/>
      <c r="AI41" s="52"/>
    </row>
    <row r="42" spans="1:35" x14ac:dyDescent="0.25">
      <c r="A42" s="52"/>
      <c r="B42" s="52"/>
      <c r="C42" s="52"/>
      <c r="D42" s="53"/>
      <c r="E42" s="54"/>
      <c r="F42" s="61"/>
      <c r="G42" s="54"/>
      <c r="H42" s="55"/>
      <c r="I42" s="56"/>
      <c r="J42" s="55"/>
      <c r="L42" s="53"/>
      <c r="M42" s="54"/>
      <c r="N42" s="61"/>
      <c r="O42" s="54"/>
      <c r="P42" s="55"/>
      <c r="Q42" s="56"/>
      <c r="R42" s="55"/>
      <c r="S42" s="55"/>
      <c r="T42" s="53">
        <v>43383</v>
      </c>
      <c r="U42" s="54"/>
      <c r="V42" s="61"/>
      <c r="W42" s="55">
        <v>9.8000000000000007</v>
      </c>
      <c r="X42" s="55"/>
      <c r="Y42" s="56"/>
      <c r="Z42" s="55">
        <v>9.8000000000000007</v>
      </c>
      <c r="AA42" s="55"/>
      <c r="AB42" s="53"/>
      <c r="AC42" s="54"/>
      <c r="AD42" s="61"/>
      <c r="AE42" s="54"/>
      <c r="AF42" s="55"/>
      <c r="AG42" s="56"/>
      <c r="AH42" s="55"/>
      <c r="AI42" s="52"/>
    </row>
    <row r="43" spans="1:35" x14ac:dyDescent="0.25">
      <c r="A43" s="52"/>
      <c r="B43" s="52"/>
      <c r="C43" s="52"/>
      <c r="D43" s="52">
        <v>43495</v>
      </c>
      <c r="E43" s="58"/>
      <c r="F43" s="59"/>
      <c r="G43" s="57">
        <v>16.72</v>
      </c>
      <c r="H43" s="57"/>
      <c r="I43" s="60"/>
      <c r="J43" s="57">
        <v>16.72</v>
      </c>
      <c r="L43" s="52">
        <v>43745</v>
      </c>
      <c r="M43" s="58"/>
      <c r="N43" s="59"/>
      <c r="O43" s="57">
        <v>35.29</v>
      </c>
      <c r="P43" s="57"/>
      <c r="Q43" s="60"/>
      <c r="R43" s="57">
        <v>35.29</v>
      </c>
      <c r="S43" s="57"/>
      <c r="T43" s="52">
        <v>43476</v>
      </c>
      <c r="U43" s="58"/>
      <c r="V43" s="59"/>
      <c r="W43" s="57">
        <v>9.68</v>
      </c>
      <c r="X43" s="57"/>
      <c r="Y43" s="60"/>
      <c r="Z43" s="57">
        <v>9.68</v>
      </c>
      <c r="AA43" s="57"/>
      <c r="AB43" s="52">
        <v>43524</v>
      </c>
      <c r="AC43" s="58"/>
      <c r="AD43" s="59"/>
      <c r="AE43" s="57">
        <v>66</v>
      </c>
      <c r="AF43" s="57"/>
      <c r="AG43" s="60"/>
      <c r="AH43" s="57">
        <v>66</v>
      </c>
      <c r="AI43" s="52"/>
    </row>
    <row r="44" spans="1:35" x14ac:dyDescent="0.25">
      <c r="A44" s="52"/>
      <c r="B44" s="52"/>
      <c r="C44" s="52"/>
      <c r="D44" s="52">
        <v>43651</v>
      </c>
      <c r="E44" s="58"/>
      <c r="F44" s="59"/>
      <c r="G44" s="57">
        <v>3.96</v>
      </c>
      <c r="H44" s="57"/>
      <c r="I44" s="60"/>
      <c r="J44" s="57">
        <v>3.96</v>
      </c>
      <c r="L44" s="52"/>
      <c r="M44" s="58"/>
      <c r="N44" s="59"/>
      <c r="O44" s="58"/>
      <c r="P44" s="57"/>
      <c r="Q44" s="60"/>
      <c r="R44" s="57"/>
      <c r="S44" s="57"/>
      <c r="T44" s="52">
        <v>43565</v>
      </c>
      <c r="U44" s="58"/>
      <c r="V44" s="59"/>
      <c r="W44" s="57">
        <v>9.39</v>
      </c>
      <c r="X44" s="57"/>
      <c r="Y44" s="60"/>
      <c r="Z44" s="57">
        <v>9.39</v>
      </c>
      <c r="AA44" s="57"/>
      <c r="AB44" s="52"/>
      <c r="AC44" s="58"/>
      <c r="AD44" s="59"/>
      <c r="AE44" s="58"/>
      <c r="AF44" s="57"/>
      <c r="AG44" s="60"/>
      <c r="AH44" s="57"/>
      <c r="AI44" s="52"/>
    </row>
    <row r="45" spans="1:35" x14ac:dyDescent="0.25">
      <c r="A45" s="52"/>
      <c r="B45" s="52"/>
      <c r="C45" s="52"/>
      <c r="D45" s="52">
        <v>43727</v>
      </c>
      <c r="G45" s="57">
        <v>2.73</v>
      </c>
      <c r="J45" s="57">
        <v>2.73</v>
      </c>
      <c r="L45" s="52"/>
      <c r="M45" s="58"/>
      <c r="N45" s="59"/>
      <c r="O45" s="58"/>
      <c r="P45" s="57"/>
      <c r="Q45" s="60"/>
      <c r="R45" s="57"/>
      <c r="S45" s="57"/>
      <c r="T45" s="52">
        <v>43656</v>
      </c>
      <c r="U45" s="58"/>
      <c r="V45" s="59"/>
      <c r="W45" s="57">
        <v>9.75</v>
      </c>
      <c r="X45" s="57"/>
      <c r="Y45" s="60"/>
      <c r="Z45" s="57">
        <v>9.75</v>
      </c>
      <c r="AA45" s="57"/>
      <c r="AB45" s="52"/>
      <c r="AC45" s="58"/>
      <c r="AD45" s="59"/>
      <c r="AE45" s="58"/>
      <c r="AF45" s="57"/>
      <c r="AG45" s="60"/>
      <c r="AH45" s="57"/>
      <c r="AI45" s="52"/>
    </row>
    <row r="46" spans="1:35" x14ac:dyDescent="0.25">
      <c r="A46" s="52"/>
      <c r="B46" s="52"/>
      <c r="C46" s="52"/>
      <c r="D46" s="52">
        <v>43733</v>
      </c>
      <c r="E46" s="58"/>
      <c r="F46" s="59"/>
      <c r="G46" s="57">
        <v>544.5</v>
      </c>
      <c r="H46" s="57"/>
      <c r="I46" s="60"/>
      <c r="J46" s="57">
        <v>544.5</v>
      </c>
      <c r="L46" s="52"/>
      <c r="M46" s="58"/>
      <c r="N46" s="59"/>
      <c r="O46" s="58"/>
      <c r="P46" s="57"/>
      <c r="Q46" s="60"/>
      <c r="R46" s="57"/>
      <c r="S46" s="57"/>
      <c r="T46" s="52">
        <v>43740</v>
      </c>
      <c r="U46" s="58">
        <v>1.879</v>
      </c>
      <c r="V46" s="57">
        <v>-79.92</v>
      </c>
      <c r="W46" s="57"/>
      <c r="X46" s="57"/>
      <c r="Y46" s="60"/>
      <c r="Z46" s="57">
        <v>150.16968</v>
      </c>
      <c r="AA46" s="57"/>
      <c r="AB46" s="52"/>
      <c r="AC46" s="58"/>
      <c r="AD46" s="59"/>
      <c r="AE46" s="58"/>
      <c r="AF46" s="57"/>
      <c r="AG46" s="60"/>
      <c r="AH46" s="57"/>
      <c r="AI46" s="52"/>
    </row>
    <row r="47" spans="1:35" x14ac:dyDescent="0.25">
      <c r="A47" s="52"/>
      <c r="B47" s="52"/>
      <c r="C47" s="52"/>
      <c r="D47" s="53"/>
      <c r="E47" s="54"/>
      <c r="F47" s="61"/>
      <c r="G47" s="55"/>
      <c r="H47" s="55"/>
      <c r="I47" s="56"/>
      <c r="J47" s="55"/>
      <c r="L47" s="53"/>
      <c r="M47" s="54"/>
      <c r="N47" s="61"/>
      <c r="O47" s="54"/>
      <c r="P47" s="55"/>
      <c r="Q47" s="56"/>
      <c r="R47" s="55"/>
      <c r="S47" s="55"/>
      <c r="T47" s="53">
        <v>43748</v>
      </c>
      <c r="U47" s="54"/>
      <c r="V47" s="61"/>
      <c r="W47" s="55">
        <v>10.61</v>
      </c>
      <c r="X47" s="55"/>
      <c r="Y47" s="56"/>
      <c r="Z47" s="55">
        <v>10.61</v>
      </c>
      <c r="AA47" s="55"/>
      <c r="AB47" s="53"/>
      <c r="AC47" s="54"/>
      <c r="AD47" s="61"/>
      <c r="AE47" s="54"/>
      <c r="AF47" s="55"/>
      <c r="AG47" s="56"/>
      <c r="AH47" s="55"/>
      <c r="AI47" s="52"/>
    </row>
    <row r="48" spans="1:35" x14ac:dyDescent="0.25">
      <c r="A48" s="52"/>
      <c r="B48" s="52"/>
      <c r="C48" s="52"/>
      <c r="D48" s="52">
        <v>43840</v>
      </c>
      <c r="E48" s="58"/>
      <c r="F48" s="59"/>
      <c r="G48" s="57">
        <v>272.25</v>
      </c>
      <c r="H48" s="57"/>
      <c r="I48" s="60"/>
      <c r="J48" s="57">
        <v>272.25</v>
      </c>
      <c r="L48" s="52"/>
      <c r="M48" s="58"/>
      <c r="N48" s="59"/>
      <c r="O48" s="58"/>
      <c r="P48" s="57"/>
      <c r="Q48" s="60"/>
      <c r="R48" s="57"/>
      <c r="S48" s="57"/>
      <c r="T48" s="52">
        <v>43843</v>
      </c>
      <c r="U48" s="58"/>
      <c r="V48" s="59"/>
      <c r="W48" s="57">
        <v>10.47</v>
      </c>
      <c r="X48" s="57"/>
      <c r="Y48" s="60"/>
      <c r="Z48" s="57">
        <v>10.47</v>
      </c>
      <c r="AA48" s="57"/>
      <c r="AB48" s="52">
        <v>43889</v>
      </c>
      <c r="AC48" s="58"/>
      <c r="AD48" s="59"/>
      <c r="AE48" s="57">
        <v>61.79</v>
      </c>
      <c r="AF48" s="57"/>
      <c r="AG48" s="60"/>
      <c r="AH48" s="57">
        <v>61.79</v>
      </c>
      <c r="AI48" s="52"/>
    </row>
    <row r="49" spans="1:35" x14ac:dyDescent="0.25">
      <c r="A49" s="52"/>
      <c r="B49" s="52"/>
      <c r="C49" s="52"/>
      <c r="D49" s="53">
        <v>44083</v>
      </c>
      <c r="E49" s="54"/>
      <c r="F49" s="61"/>
      <c r="G49" s="55">
        <v>117.47</v>
      </c>
      <c r="H49" s="55"/>
      <c r="I49" s="56"/>
      <c r="J49" s="55">
        <v>117.47</v>
      </c>
      <c r="L49" s="52"/>
      <c r="M49" s="58"/>
      <c r="N49" s="59"/>
      <c r="O49" s="58"/>
      <c r="P49" s="57"/>
      <c r="Q49" s="60"/>
      <c r="R49" s="57"/>
      <c r="S49" s="57"/>
      <c r="T49" s="52">
        <v>43935</v>
      </c>
      <c r="U49" s="58"/>
      <c r="V49" s="59"/>
      <c r="W49" s="57">
        <v>2.64</v>
      </c>
      <c r="X49" s="57"/>
      <c r="Y49" s="60"/>
      <c r="Z49" s="57">
        <v>2.64</v>
      </c>
      <c r="AA49" s="57"/>
      <c r="AB49" s="52"/>
      <c r="AC49" s="58"/>
      <c r="AD49" s="59"/>
      <c r="AE49" s="58"/>
      <c r="AF49" s="57"/>
      <c r="AG49" s="60"/>
      <c r="AH49" s="57"/>
      <c r="AI49" s="52"/>
    </row>
    <row r="50" spans="1:35" x14ac:dyDescent="0.25">
      <c r="A50" s="52"/>
      <c r="B50" s="52"/>
      <c r="C50" s="52"/>
      <c r="D50" s="52">
        <v>44286</v>
      </c>
      <c r="E50" s="58"/>
      <c r="F50" s="59"/>
      <c r="G50" s="57">
        <v>469.54</v>
      </c>
      <c r="H50" s="57"/>
      <c r="I50" s="60"/>
      <c r="J50" s="57">
        <v>469.54</v>
      </c>
      <c r="L50" s="52"/>
      <c r="M50" s="58"/>
      <c r="N50" s="59"/>
      <c r="O50" s="58"/>
      <c r="P50" s="57"/>
      <c r="Q50" s="60"/>
      <c r="R50" s="57"/>
      <c r="S50" s="57"/>
      <c r="T50" s="52"/>
      <c r="U50" s="58"/>
      <c r="V50" s="59"/>
      <c r="W50" s="57"/>
      <c r="X50" s="57"/>
      <c r="Y50" s="60"/>
      <c r="Z50" s="57"/>
      <c r="AA50" s="57"/>
      <c r="AB50" s="52"/>
      <c r="AC50" s="58"/>
      <c r="AD50" s="59"/>
      <c r="AE50" s="58"/>
      <c r="AF50" s="57"/>
      <c r="AG50" s="60"/>
      <c r="AH50" s="57"/>
      <c r="AI50" s="52"/>
    </row>
    <row r="51" spans="1:35" x14ac:dyDescent="0.25">
      <c r="A51" s="52"/>
      <c r="B51" s="52"/>
      <c r="C51" s="52"/>
      <c r="D51" s="52"/>
      <c r="E51" s="58"/>
      <c r="F51" s="59"/>
      <c r="G51" s="57"/>
      <c r="H51" s="57"/>
      <c r="I51" s="60"/>
      <c r="J51" s="57"/>
      <c r="L51" s="52"/>
      <c r="M51" s="58"/>
      <c r="N51" s="59"/>
      <c r="O51" s="58"/>
      <c r="P51" s="57"/>
      <c r="Q51" s="60"/>
      <c r="R51" s="57"/>
      <c r="S51" s="57"/>
      <c r="T51" s="52"/>
      <c r="U51" s="58"/>
      <c r="V51" s="59"/>
      <c r="W51" s="57"/>
      <c r="X51" s="57"/>
      <c r="Y51" s="60"/>
      <c r="Z51" s="57"/>
      <c r="AA51" s="57"/>
      <c r="AB51" s="52"/>
      <c r="AC51" s="58"/>
      <c r="AD51" s="59"/>
      <c r="AE51" s="58"/>
      <c r="AF51" s="57"/>
      <c r="AG51" s="60"/>
      <c r="AH51" s="57"/>
      <c r="AI51" s="52"/>
    </row>
    <row r="52" spans="1:35" x14ac:dyDescent="0.25">
      <c r="A52" s="52"/>
      <c r="B52" s="52"/>
      <c r="C52" s="52"/>
      <c r="D52" s="52"/>
      <c r="E52" s="58"/>
      <c r="F52" s="59"/>
      <c r="G52" s="57"/>
      <c r="H52" s="57"/>
      <c r="I52" s="60"/>
      <c r="J52" s="57"/>
      <c r="L52" s="52"/>
      <c r="M52" s="58"/>
      <c r="N52" s="59"/>
      <c r="O52" s="58"/>
      <c r="P52" s="57"/>
      <c r="Q52" s="60"/>
      <c r="R52" s="57"/>
      <c r="S52" s="57"/>
      <c r="T52" s="52"/>
      <c r="U52" s="58"/>
      <c r="V52" s="59"/>
      <c r="W52" s="57"/>
      <c r="X52" s="57"/>
      <c r="Y52" s="60"/>
      <c r="Z52" s="57"/>
      <c r="AA52" s="57"/>
      <c r="AB52" s="52"/>
      <c r="AC52" s="58"/>
      <c r="AD52" s="59"/>
      <c r="AE52" s="58"/>
      <c r="AF52" s="57"/>
      <c r="AG52" s="60"/>
      <c r="AH52" s="57"/>
      <c r="AI52" s="52"/>
    </row>
    <row r="53" spans="1:35" x14ac:dyDescent="0.25">
      <c r="A53" s="52"/>
      <c r="B53" s="52"/>
      <c r="C53" s="52"/>
      <c r="D53" s="52"/>
      <c r="E53" s="52"/>
      <c r="F53" s="59"/>
      <c r="G53" s="58"/>
      <c r="H53" s="57"/>
      <c r="I53" s="60"/>
      <c r="J53" s="57"/>
      <c r="L53" s="52"/>
      <c r="M53" s="52"/>
      <c r="N53" s="59"/>
      <c r="O53" s="58"/>
      <c r="P53" s="57"/>
      <c r="Q53" s="60"/>
      <c r="R53" s="57"/>
      <c r="S53" s="57"/>
      <c r="T53" s="52"/>
      <c r="U53" s="52"/>
      <c r="V53" s="59"/>
      <c r="W53" s="58"/>
      <c r="X53" s="57"/>
      <c r="Y53" s="60"/>
      <c r="Z53" s="57"/>
      <c r="AA53" s="57"/>
      <c r="AB53" s="52"/>
      <c r="AC53" s="52"/>
      <c r="AD53" s="59"/>
      <c r="AE53" s="58"/>
      <c r="AF53" s="57"/>
      <c r="AG53" s="60"/>
      <c r="AH53" s="57"/>
      <c r="AI53" s="52"/>
    </row>
    <row r="54" spans="1:35" x14ac:dyDescent="0.25">
      <c r="C54" s="52"/>
      <c r="D54" s="52"/>
      <c r="E54" s="63"/>
      <c r="F54" s="57"/>
      <c r="G54" s="57"/>
      <c r="H54" s="57"/>
      <c r="I54" s="59"/>
      <c r="J54" s="57"/>
      <c r="L54" s="64">
        <v>43854</v>
      </c>
      <c r="M54" s="65">
        <v>731.1</v>
      </c>
      <c r="N54" s="66">
        <v>-9.3925999999999998</v>
      </c>
      <c r="O54" s="57"/>
      <c r="P54" s="57"/>
      <c r="Q54" s="59"/>
      <c r="R54" s="57">
        <v>6866.9298600000002</v>
      </c>
      <c r="S54" s="57"/>
      <c r="T54" s="64">
        <v>43854</v>
      </c>
      <c r="U54" s="65">
        <v>2.12</v>
      </c>
      <c r="V54" s="66">
        <v>-2805.49</v>
      </c>
      <c r="W54" s="57"/>
      <c r="X54" s="57"/>
      <c r="Y54" s="59"/>
      <c r="Z54" s="57">
        <v>5947.6387999999997</v>
      </c>
      <c r="AA54" s="57"/>
      <c r="AB54" s="64">
        <v>43854</v>
      </c>
      <c r="AC54" s="65">
        <v>2.0859999999999999</v>
      </c>
      <c r="AD54" s="66">
        <v>-1974.0550000000001</v>
      </c>
      <c r="AE54" s="57"/>
      <c r="AF54" s="57"/>
      <c r="AG54" s="59"/>
      <c r="AH54" s="57">
        <v>4117.8787299999995</v>
      </c>
      <c r="AI54" s="52"/>
    </row>
    <row r="55" spans="1:35" x14ac:dyDescent="0.25">
      <c r="A55" s="51"/>
      <c r="B55" s="51"/>
      <c r="E55" s="67"/>
      <c r="M55" s="67"/>
      <c r="U55" s="67"/>
      <c r="AC55" s="67"/>
    </row>
    <row r="56" spans="1:35" x14ac:dyDescent="0.25">
      <c r="A56" s="51"/>
      <c r="B56" s="51"/>
      <c r="E56" s="67"/>
      <c r="M56" s="67"/>
      <c r="U56" s="67"/>
      <c r="AC56" s="67"/>
    </row>
    <row r="57" spans="1:35" x14ac:dyDescent="0.25">
      <c r="A57" s="51"/>
      <c r="B57" s="51"/>
      <c r="E57" s="67"/>
      <c r="M57" s="67"/>
      <c r="U57" s="67"/>
      <c r="AC57" s="67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Coms_JISA">
                <anchor moveWithCells="1" sizeWithCells="1">
                  <from>
                    <xdr:col>0</xdr:col>
                    <xdr:colOff>438150</xdr:colOff>
                    <xdr:row>1</xdr:row>
                    <xdr:rowOff>47625</xdr:rowOff>
                  </from>
                  <to>
                    <xdr:col>1</xdr:col>
                    <xdr:colOff>657225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Транзакции_T_ISA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2024-10-31T14:15:20Z</dcterms:created>
  <dcterms:modified xsi:type="dcterms:W3CDTF">2024-10-31T14:30:50Z</dcterms:modified>
</cp:coreProperties>
</file>