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 Y\Portfolio management\Data\"/>
    </mc:Choice>
  </mc:AlternateContent>
  <xr:revisionPtr revIDLastSave="0" documentId="13_ncr:1_{6BD4BCF9-2924-4C75-9868-E4191440D4EF}" xr6:coauthVersionLast="47" xr6:coauthVersionMax="47" xr10:uidLastSave="{00000000-0000-0000-0000-000000000000}"/>
  <bookViews>
    <workbookView xWindow="-120" yWindow="-120" windowWidth="29040" windowHeight="15720" xr2:uid="{0DCDF379-6543-4B97-B1A2-780674FE3299}"/>
  </bookViews>
  <sheets>
    <sheet name="CF_T_SIPP" sheetId="1" r:id="rId1"/>
  </sheets>
  <externalReferences>
    <externalReference r:id="rId2"/>
  </externalReferences>
  <definedNames>
    <definedName name="Cur_year">[1]Транзакции_IB!$A$5</definedName>
    <definedName name="Date">[1]Портфель!$C$2</definedName>
    <definedName name="Restricted">[1]Портфель!$G$12</definedName>
    <definedName name="Unrestricted">[1]Портфель!$G$11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52" i="1" l="1"/>
  <c r="F150" i="1"/>
  <c r="F148" i="1"/>
  <c r="F146" i="1"/>
  <c r="F144" i="1"/>
  <c r="F142" i="1"/>
  <c r="B142" i="1"/>
  <c r="D141" i="1"/>
  <c r="F140" i="1"/>
  <c r="B140" i="1"/>
  <c r="F138" i="1"/>
  <c r="B138" i="1"/>
  <c r="F136" i="1"/>
  <c r="B136" i="1"/>
  <c r="F134" i="1"/>
  <c r="B134" i="1"/>
  <c r="F133" i="1"/>
  <c r="B133" i="1"/>
  <c r="F132" i="1"/>
  <c r="B132" i="1"/>
  <c r="D131" i="1"/>
  <c r="B131" i="1"/>
  <c r="F130" i="1"/>
  <c r="B130" i="1"/>
  <c r="F129" i="1"/>
  <c r="B129" i="1"/>
  <c r="F128" i="1"/>
  <c r="B128" i="1"/>
  <c r="F127" i="1"/>
  <c r="B127" i="1"/>
  <c r="F126" i="1"/>
  <c r="B126" i="1"/>
  <c r="F125" i="1"/>
  <c r="B125" i="1"/>
  <c r="F124" i="1"/>
  <c r="B124" i="1"/>
  <c r="F123" i="1"/>
  <c r="B123" i="1"/>
  <c r="D122" i="1"/>
  <c r="B122" i="1"/>
  <c r="F121" i="1"/>
  <c r="B121" i="1"/>
  <c r="F119" i="1"/>
  <c r="B119" i="1"/>
  <c r="F118" i="1"/>
  <c r="B118" i="1"/>
  <c r="D117" i="1"/>
  <c r="B117" i="1"/>
  <c r="E115" i="1"/>
  <c r="B115" i="1"/>
  <c r="F113" i="1"/>
  <c r="B113" i="1"/>
  <c r="D112" i="1"/>
  <c r="B112" i="1"/>
  <c r="D111" i="1"/>
  <c r="B111" i="1"/>
  <c r="F110" i="1"/>
  <c r="E110" i="1"/>
  <c r="B110" i="1"/>
  <c r="E109" i="1"/>
  <c r="B109" i="1"/>
  <c r="F108" i="1"/>
  <c r="E108" i="1"/>
  <c r="B108" i="1"/>
  <c r="F107" i="1"/>
  <c r="B107" i="1"/>
  <c r="D106" i="1"/>
  <c r="B106" i="1"/>
  <c r="D105" i="1"/>
  <c r="B105" i="1"/>
  <c r="F104" i="1"/>
  <c r="B104" i="1"/>
  <c r="D103" i="1"/>
  <c r="B103" i="1"/>
  <c r="F102" i="1"/>
  <c r="B102" i="1"/>
  <c r="D101" i="1"/>
  <c r="B101" i="1"/>
  <c r="F100" i="1"/>
  <c r="E100" i="1"/>
  <c r="B100" i="1"/>
  <c r="D99" i="1"/>
  <c r="B99" i="1"/>
  <c r="F98" i="1"/>
  <c r="B98" i="1"/>
  <c r="D97" i="1"/>
  <c r="B97" i="1"/>
  <c r="D96" i="1"/>
  <c r="B96" i="1"/>
  <c r="F95" i="1"/>
  <c r="B95" i="1"/>
  <c r="D94" i="1"/>
  <c r="B94" i="1"/>
  <c r="F93" i="1"/>
  <c r="B93" i="1"/>
  <c r="D92" i="1"/>
  <c r="B92" i="1"/>
  <c r="D91" i="1"/>
  <c r="B91" i="1"/>
  <c r="D90" i="1"/>
  <c r="B90" i="1"/>
  <c r="F89" i="1"/>
  <c r="B89" i="1"/>
  <c r="D88" i="1"/>
  <c r="B88" i="1"/>
  <c r="F87" i="1"/>
  <c r="B87" i="1"/>
  <c r="D86" i="1"/>
  <c r="B86" i="1"/>
  <c r="F85" i="1"/>
  <c r="B85" i="1"/>
  <c r="D84" i="1"/>
  <c r="B84" i="1"/>
  <c r="F83" i="1"/>
  <c r="B83" i="1"/>
  <c r="D82" i="1"/>
  <c r="B82" i="1"/>
  <c r="F81" i="1"/>
  <c r="B81" i="1"/>
  <c r="D80" i="1"/>
  <c r="B80" i="1"/>
  <c r="D79" i="1"/>
  <c r="B79" i="1"/>
  <c r="F78" i="1"/>
  <c r="B78" i="1"/>
  <c r="D77" i="1"/>
  <c r="B77" i="1"/>
  <c r="D76" i="1"/>
  <c r="B76" i="1"/>
  <c r="F75" i="1"/>
  <c r="B75" i="1"/>
  <c r="D74" i="1"/>
  <c r="B74" i="1"/>
  <c r="F73" i="1"/>
  <c r="B73" i="1"/>
  <c r="D72" i="1"/>
  <c r="B72" i="1"/>
  <c r="F71" i="1"/>
  <c r="B71" i="1"/>
  <c r="D70" i="1"/>
  <c r="B70" i="1"/>
  <c r="D69" i="1"/>
  <c r="B69" i="1"/>
  <c r="F68" i="1"/>
  <c r="B68" i="1"/>
  <c r="D67" i="1"/>
  <c r="B67" i="1"/>
  <c r="F66" i="1"/>
  <c r="B66" i="1"/>
  <c r="D65" i="1"/>
  <c r="B65" i="1"/>
  <c r="D64" i="1"/>
  <c r="B64" i="1"/>
  <c r="F63" i="1"/>
  <c r="B63" i="1"/>
  <c r="D62" i="1"/>
  <c r="B62" i="1"/>
  <c r="F61" i="1"/>
  <c r="B61" i="1"/>
  <c r="D60" i="1"/>
  <c r="B60" i="1"/>
  <c r="F59" i="1"/>
  <c r="B59" i="1"/>
  <c r="D58" i="1"/>
  <c r="B58" i="1"/>
  <c r="D57" i="1"/>
  <c r="B57" i="1"/>
  <c r="F56" i="1"/>
  <c r="B56" i="1"/>
  <c r="D54" i="1"/>
  <c r="B54" i="1"/>
  <c r="F53" i="1"/>
  <c r="B53" i="1"/>
  <c r="D52" i="1"/>
  <c r="B52" i="1"/>
  <c r="F51" i="1"/>
  <c r="E51" i="1"/>
  <c r="B51" i="1"/>
  <c r="F50" i="1"/>
  <c r="E50" i="1"/>
  <c r="B50" i="1"/>
  <c r="F49" i="1"/>
  <c r="B49" i="1"/>
  <c r="D48" i="1"/>
  <c r="B48" i="1"/>
  <c r="F47" i="1"/>
  <c r="E47" i="1"/>
  <c r="B47" i="1"/>
  <c r="F46" i="1"/>
  <c r="E46" i="1"/>
  <c r="B46" i="1"/>
  <c r="F45" i="1"/>
  <c r="E45" i="1"/>
  <c r="D45" i="1"/>
  <c r="B45" i="1"/>
  <c r="F44" i="1"/>
  <c r="B44" i="1"/>
  <c r="D43" i="1"/>
  <c r="B43" i="1"/>
  <c r="D42" i="1"/>
  <c r="B42" i="1"/>
  <c r="F41" i="1"/>
  <c r="E41" i="1"/>
  <c r="B41" i="1"/>
  <c r="F40" i="1"/>
  <c r="E40" i="1"/>
  <c r="B40" i="1"/>
  <c r="F39" i="1"/>
  <c r="B39" i="1"/>
  <c r="D38" i="1"/>
  <c r="B38" i="1"/>
  <c r="F37" i="1"/>
  <c r="E37" i="1"/>
  <c r="B37" i="1"/>
  <c r="F36" i="1"/>
  <c r="E36" i="1"/>
  <c r="B36" i="1"/>
  <c r="F35" i="1"/>
  <c r="B35" i="1"/>
  <c r="D34" i="1"/>
  <c r="B34" i="1"/>
  <c r="F33" i="1"/>
  <c r="E33" i="1"/>
  <c r="B33" i="1"/>
  <c r="F32" i="1"/>
  <c r="E32" i="1"/>
  <c r="B32" i="1"/>
  <c r="D31" i="1"/>
  <c r="B31" i="1"/>
  <c r="F30" i="1"/>
  <c r="B30" i="1"/>
  <c r="D29" i="1"/>
  <c r="B29" i="1"/>
  <c r="F28" i="1"/>
  <c r="E28" i="1"/>
  <c r="B28" i="1"/>
  <c r="F27" i="1"/>
  <c r="E27" i="1"/>
  <c r="B27" i="1"/>
  <c r="F26" i="1"/>
  <c r="E26" i="1"/>
  <c r="B26" i="1"/>
  <c r="F25" i="1"/>
  <c r="E25" i="1"/>
  <c r="B25" i="1"/>
  <c r="F24" i="1"/>
  <c r="E24" i="1"/>
  <c r="B24" i="1"/>
  <c r="F23" i="1"/>
  <c r="B23" i="1"/>
  <c r="F22" i="1"/>
  <c r="B22" i="1"/>
  <c r="F21" i="1"/>
  <c r="E21" i="1"/>
  <c r="B21" i="1"/>
  <c r="F20" i="1"/>
  <c r="E20" i="1"/>
  <c r="B20" i="1"/>
  <c r="F19" i="1"/>
  <c r="B19" i="1"/>
  <c r="F18" i="1"/>
  <c r="B18" i="1"/>
  <c r="F17" i="1"/>
  <c r="B17" i="1"/>
  <c r="F15" i="1"/>
  <c r="B15" i="1"/>
  <c r="F14" i="1"/>
  <c r="B14" i="1"/>
  <c r="F13" i="1"/>
  <c r="B13" i="1"/>
  <c r="F12" i="1"/>
  <c r="B12" i="1"/>
  <c r="F11" i="1"/>
  <c r="B11" i="1"/>
  <c r="F10" i="1"/>
  <c r="B10" i="1"/>
  <c r="F9" i="1"/>
  <c r="B9" i="1"/>
  <c r="F8" i="1"/>
  <c r="B8" i="1"/>
  <c r="F7" i="1"/>
  <c r="B7" i="1"/>
  <c r="F6" i="1"/>
  <c r="B6" i="1"/>
  <c r="G5" i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G54" i="1" s="1"/>
  <c r="G55" i="1" s="1"/>
  <c r="G56" i="1" s="1"/>
  <c r="G57" i="1" s="1"/>
  <c r="G58" i="1" s="1"/>
  <c r="G59" i="1" s="1"/>
  <c r="G60" i="1" s="1"/>
  <c r="G61" i="1" s="1"/>
  <c r="G62" i="1" s="1"/>
  <c r="G63" i="1" s="1"/>
  <c r="G64" i="1" s="1"/>
  <c r="G65" i="1" s="1"/>
  <c r="G66" i="1" s="1"/>
  <c r="G67" i="1" s="1"/>
  <c r="G68" i="1" s="1"/>
  <c r="G69" i="1" s="1"/>
  <c r="G70" i="1" s="1"/>
  <c r="G71" i="1" s="1"/>
  <c r="G72" i="1" s="1"/>
  <c r="G73" i="1" s="1"/>
  <c r="G74" i="1" s="1"/>
  <c r="G75" i="1" s="1"/>
  <c r="G76" i="1" s="1"/>
  <c r="G77" i="1" s="1"/>
  <c r="G78" i="1" s="1"/>
  <c r="G79" i="1" s="1"/>
  <c r="G80" i="1" s="1"/>
  <c r="G81" i="1" s="1"/>
  <c r="G82" i="1" s="1"/>
  <c r="G83" i="1" s="1"/>
  <c r="G84" i="1" s="1"/>
  <c r="G85" i="1" s="1"/>
  <c r="G86" i="1" s="1"/>
  <c r="G87" i="1" s="1"/>
  <c r="G88" i="1" s="1"/>
  <c r="G89" i="1" s="1"/>
  <c r="G90" i="1" s="1"/>
  <c r="G91" i="1" s="1"/>
  <c r="G92" i="1" s="1"/>
  <c r="G93" i="1" s="1"/>
  <c r="G94" i="1" s="1"/>
  <c r="G95" i="1" s="1"/>
  <c r="G96" i="1" s="1"/>
  <c r="G97" i="1" s="1"/>
  <c r="G98" i="1" s="1"/>
  <c r="G99" i="1" s="1"/>
  <c r="G100" i="1" s="1"/>
  <c r="G101" i="1" s="1"/>
  <c r="G102" i="1" s="1"/>
  <c r="G103" i="1" s="1"/>
  <c r="G104" i="1" s="1"/>
  <c r="G105" i="1" s="1"/>
  <c r="G106" i="1" s="1"/>
  <c r="G107" i="1" s="1"/>
  <c r="G108" i="1" s="1"/>
  <c r="G109" i="1" s="1"/>
  <c r="G110" i="1" s="1"/>
  <c r="G111" i="1" s="1"/>
  <c r="G112" i="1" s="1"/>
  <c r="G113" i="1" s="1"/>
  <c r="G114" i="1" s="1"/>
  <c r="G115" i="1" s="1"/>
  <c r="G116" i="1" s="1"/>
  <c r="G117" i="1" s="1"/>
  <c r="G118" i="1" s="1"/>
  <c r="G119" i="1" s="1"/>
  <c r="G120" i="1" s="1"/>
  <c r="G121" i="1" s="1"/>
  <c r="G122" i="1" s="1"/>
  <c r="G123" i="1" s="1"/>
  <c r="G124" i="1" s="1"/>
  <c r="G125" i="1" s="1"/>
  <c r="G126" i="1" s="1"/>
  <c r="G127" i="1" s="1"/>
  <c r="G128" i="1" s="1"/>
  <c r="G129" i="1" s="1"/>
  <c r="G130" i="1" s="1"/>
  <c r="G131" i="1" s="1"/>
  <c r="G132" i="1" s="1"/>
  <c r="G133" i="1" s="1"/>
  <c r="G134" i="1" s="1"/>
  <c r="G135" i="1" s="1"/>
  <c r="G136" i="1" s="1"/>
  <c r="G137" i="1" s="1"/>
  <c r="G138" i="1" s="1"/>
  <c r="G139" i="1" s="1"/>
  <c r="G140" i="1" s="1"/>
  <c r="G141" i="1" s="1"/>
  <c r="G142" i="1" s="1"/>
  <c r="G143" i="1" s="1"/>
  <c r="G144" i="1" s="1"/>
  <c r="G145" i="1" s="1"/>
  <c r="G146" i="1" s="1"/>
  <c r="G147" i="1" s="1"/>
  <c r="G148" i="1" s="1"/>
  <c r="G149" i="1" s="1"/>
  <c r="G150" i="1" s="1"/>
  <c r="G151" i="1" s="1"/>
  <c r="G152" i="1" s="1"/>
  <c r="G153" i="1" s="1"/>
  <c r="G154" i="1" s="1"/>
  <c r="G2" i="1" s="1"/>
  <c r="F5" i="1"/>
  <c r="B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Yaroslav Linik</author>
    <author>YL</author>
  </authors>
  <commentList>
    <comment ref="G16" authorId="0" shapeId="0" xr:uid="{97AD157B-2E07-4729-A52F-82E42F50C502}">
      <text>
        <r>
          <rPr>
            <b/>
            <sz val="9"/>
            <color indexed="81"/>
            <rFont val="Tahoma"/>
            <family val="2"/>
            <charset val="204"/>
          </rPr>
          <t>Yaroslav Linik:</t>
        </r>
        <r>
          <rPr>
            <sz val="9"/>
            <color indexed="81"/>
            <rFont val="Tahoma"/>
            <family val="2"/>
            <charset val="204"/>
          </rPr>
          <t xml:space="preserve">
49,709.42</t>
        </r>
      </text>
    </comment>
    <comment ref="G55" authorId="0" shapeId="0" xr:uid="{E35258A9-C549-43B6-B56E-BFFE4FAA7E59}">
      <text>
        <r>
          <rPr>
            <b/>
            <sz val="9"/>
            <color indexed="81"/>
            <rFont val="Tahoma"/>
            <family val="2"/>
            <charset val="204"/>
          </rPr>
          <t>Yaroslav Linik:</t>
        </r>
        <r>
          <rPr>
            <sz val="9"/>
            <color indexed="81"/>
            <rFont val="Tahoma"/>
            <family val="2"/>
            <charset val="204"/>
          </rPr>
          <t xml:space="preserve">
5,662.40</t>
        </r>
      </text>
    </comment>
    <comment ref="G84" authorId="0" shapeId="0" xr:uid="{AFDC8E11-74E7-4FA7-B773-67AE83B87A5B}">
      <text>
        <r>
          <rPr>
            <b/>
            <sz val="9"/>
            <color indexed="81"/>
            <rFont val="Tahoma"/>
            <family val="2"/>
            <charset val="204"/>
          </rPr>
          <t>Yaroslav Linik:</t>
        </r>
        <r>
          <rPr>
            <sz val="9"/>
            <color indexed="81"/>
            <rFont val="Tahoma"/>
            <family val="2"/>
            <charset val="204"/>
          </rPr>
          <t xml:space="preserve">
6,709.97</t>
        </r>
      </text>
    </comment>
    <comment ref="G97" authorId="1" shapeId="0" xr:uid="{C28A1C83-05E3-4510-B349-CAD9ACD53472}">
      <text>
        <r>
          <rPr>
            <b/>
            <sz val="9"/>
            <color indexed="81"/>
            <rFont val="Tahoma"/>
            <family val="2"/>
            <charset val="204"/>
          </rPr>
          <t>YL:</t>
        </r>
        <r>
          <rPr>
            <sz val="9"/>
            <color indexed="81"/>
            <rFont val="Tahoma"/>
            <family val="2"/>
            <charset val="204"/>
          </rPr>
          <t xml:space="preserve">
332.98</t>
        </r>
      </text>
    </comment>
    <comment ref="G120" authorId="0" shapeId="0" xr:uid="{28779771-F50A-4485-A5E4-D8263CE9EB81}">
      <text>
        <r>
          <rPr>
            <b/>
            <sz val="9"/>
            <color indexed="81"/>
            <rFont val="Tahoma"/>
            <family val="2"/>
            <charset val="204"/>
          </rPr>
          <t>Yaroslav Linik:</t>
        </r>
        <r>
          <rPr>
            <sz val="9"/>
            <color indexed="81"/>
            <rFont val="Tahoma"/>
            <family val="2"/>
            <charset val="204"/>
          </rPr>
          <t xml:space="preserve">
113.93</t>
        </r>
      </text>
    </comment>
    <comment ref="G135" authorId="0" shapeId="0" xr:uid="{5E324D84-E8F3-45E9-AE66-C2B9EBEA1231}">
      <text>
        <r>
          <rPr>
            <b/>
            <sz val="9"/>
            <color indexed="81"/>
            <rFont val="Tahoma"/>
            <family val="2"/>
            <charset val="204"/>
          </rPr>
          <t>Yaroslav Linik:</t>
        </r>
        <r>
          <rPr>
            <sz val="9"/>
            <color indexed="81"/>
            <rFont val="Tahoma"/>
            <family val="2"/>
            <charset val="204"/>
          </rPr>
          <t xml:space="preserve">
249.46</t>
        </r>
      </text>
    </comment>
    <comment ref="G142" authorId="0" shapeId="0" xr:uid="{FD97F081-F7E5-499C-8907-E326B4BCA623}">
      <text>
        <r>
          <rPr>
            <b/>
            <sz val="9"/>
            <color indexed="81"/>
            <rFont val="Tahoma"/>
            <family val="2"/>
            <charset val="204"/>
          </rPr>
          <t>Yaroslav Linik:</t>
        </r>
        <r>
          <rPr>
            <sz val="9"/>
            <color indexed="81"/>
            <rFont val="Tahoma"/>
            <family val="2"/>
            <charset val="204"/>
          </rPr>
          <t xml:space="preserve">
472.5</t>
        </r>
      </text>
    </comment>
    <comment ref="G144" authorId="0" shapeId="0" xr:uid="{C9B6D8C4-6839-4415-8F1F-72E72B063F0C}">
      <text>
        <r>
          <rPr>
            <b/>
            <sz val="9"/>
            <color indexed="81"/>
            <rFont val="Tahoma"/>
            <family val="2"/>
            <charset val="204"/>
          </rPr>
          <t>Yaroslav Linik:</t>
        </r>
        <r>
          <rPr>
            <sz val="9"/>
            <color indexed="81"/>
            <rFont val="Tahoma"/>
            <family val="2"/>
            <charset val="204"/>
          </rPr>
          <t xml:space="preserve">
472.13</t>
        </r>
      </text>
    </comment>
    <comment ref="G148" authorId="0" shapeId="0" xr:uid="{B096E82D-C01B-438E-BAE8-EF29FE202B07}">
      <text>
        <r>
          <rPr>
            <b/>
            <sz val="9"/>
            <color indexed="81"/>
            <rFont val="Tahoma"/>
            <family val="2"/>
            <charset val="204"/>
          </rPr>
          <t>Yaroslav Linik:</t>
        </r>
        <r>
          <rPr>
            <sz val="9"/>
            <color indexed="81"/>
            <rFont val="Tahoma"/>
            <family val="2"/>
            <charset val="204"/>
          </rPr>
          <t xml:space="preserve">
451.38</t>
        </r>
      </text>
    </comment>
    <comment ref="G149" authorId="0" shapeId="0" xr:uid="{82F6DA70-8D23-4DD6-A15B-9B3FA859ECAA}">
      <text>
        <r>
          <rPr>
            <b/>
            <sz val="9"/>
            <color indexed="81"/>
            <rFont val="Tahoma"/>
            <family val="2"/>
            <charset val="204"/>
          </rPr>
          <t>Yaroslav Linik:</t>
        </r>
        <r>
          <rPr>
            <sz val="9"/>
            <color indexed="81"/>
            <rFont val="Tahoma"/>
            <family val="2"/>
            <charset val="204"/>
          </rPr>
          <t xml:space="preserve">
451.38</t>
        </r>
      </text>
    </comment>
    <comment ref="G150" authorId="0" shapeId="0" xr:uid="{4D755BB0-6C3C-4829-8BA7-351D88783E41}">
      <text>
        <r>
          <rPr>
            <b/>
            <sz val="9"/>
            <color indexed="81"/>
            <rFont val="Tahoma"/>
            <family val="2"/>
            <charset val="204"/>
          </rPr>
          <t>Yaroslav Linik:</t>
        </r>
        <r>
          <rPr>
            <sz val="9"/>
            <color indexed="81"/>
            <rFont val="Tahoma"/>
            <family val="2"/>
            <charset val="204"/>
          </rPr>
          <t xml:space="preserve">
451.01</t>
        </r>
      </text>
    </comment>
    <comment ref="G151" authorId="0" shapeId="0" xr:uid="{16CEAA57-D6C0-48A9-91D6-7148D7BCF324}">
      <text>
        <r>
          <rPr>
            <b/>
            <sz val="9"/>
            <color indexed="81"/>
            <rFont val="Tahoma"/>
            <family val="2"/>
            <charset val="204"/>
          </rPr>
          <t>Yaroslav Linik:</t>
        </r>
        <r>
          <rPr>
            <sz val="9"/>
            <color indexed="81"/>
            <rFont val="Tahoma"/>
            <family val="2"/>
            <charset val="204"/>
          </rPr>
          <t xml:space="preserve">
451.01</t>
        </r>
      </text>
    </comment>
    <comment ref="G152" authorId="0" shapeId="0" xr:uid="{D45578CA-9B14-408E-805C-C98549959967}">
      <text>
        <r>
          <rPr>
            <b/>
            <sz val="9"/>
            <color indexed="81"/>
            <rFont val="Tahoma"/>
            <family val="2"/>
            <charset val="204"/>
          </rPr>
          <t>Yaroslav Linik:</t>
        </r>
        <r>
          <rPr>
            <sz val="9"/>
            <color indexed="81"/>
            <rFont val="Tahoma"/>
            <family val="2"/>
            <charset val="204"/>
          </rPr>
          <t xml:space="preserve">
450.60</t>
        </r>
      </text>
    </comment>
    <comment ref="G153" authorId="0" shapeId="0" xr:uid="{D2A33067-E7C4-442A-A244-AE9ADF3F565B}">
      <text>
        <r>
          <rPr>
            <b/>
            <sz val="9"/>
            <color indexed="81"/>
            <rFont val="Tahoma"/>
            <family val="2"/>
            <charset val="204"/>
          </rPr>
          <t>Yaroslav Linik:</t>
        </r>
        <r>
          <rPr>
            <sz val="9"/>
            <color indexed="81"/>
            <rFont val="Tahoma"/>
            <family val="2"/>
            <charset val="204"/>
          </rPr>
          <t xml:space="preserve">
450.60</t>
        </r>
      </text>
    </comment>
    <comment ref="G154" authorId="0" shapeId="0" xr:uid="{43894B72-F02B-48D8-9A9E-7EAB85D5E9CD}">
      <text>
        <r>
          <rPr>
            <b/>
            <sz val="9"/>
            <color indexed="81"/>
            <rFont val="Tahoma"/>
            <family val="2"/>
            <charset val="204"/>
          </rPr>
          <t>Yaroslav Linik:</t>
        </r>
        <r>
          <rPr>
            <sz val="9"/>
            <color indexed="81"/>
            <rFont val="Tahoma"/>
            <family val="2"/>
            <charset val="204"/>
          </rPr>
          <t xml:space="preserve">
450.60</t>
        </r>
      </text>
    </comment>
  </commentList>
</comments>
</file>

<file path=xl/sharedStrings.xml><?xml version="1.0" encoding="utf-8"?>
<sst xmlns="http://schemas.openxmlformats.org/spreadsheetml/2006/main" count="7" uniqueCount="7">
  <si>
    <t>Current</t>
  </si>
  <si>
    <t>Дата</t>
  </si>
  <si>
    <t>Инвестиции</t>
  </si>
  <si>
    <t>Див./Куп.</t>
  </si>
  <si>
    <t>Сделка</t>
  </si>
  <si>
    <t>Комиссия</t>
  </si>
  <si>
    <r>
      <t>Cash (</t>
    </r>
    <r>
      <rPr>
        <sz val="10"/>
        <rFont val="Calibri"/>
        <family val="2"/>
        <charset val="204"/>
      </rPr>
      <t>£</t>
    </r>
    <r>
      <rPr>
        <sz val="8.5"/>
        <rFont val="Century Gothic"/>
        <family val="2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</si>
</sst>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_);\(#,##0\)"/>
    <numFmt numFmtId="165" formatCode="#,##0.00_);\(#,##0.00\)"/>
    <numFmt numFmtId="166" formatCode="#,##0.0_);\(#,##0.0\)"/>
  </numFmts>
  <fonts count="7" x14ac:knownFonts="1">
    <font>
      <sz val="11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name val="Calibri"/>
      <family val="2"/>
      <scheme val="minor"/>
    </font>
    <font>
      <sz val="10"/>
      <name val="Calibri"/>
      <family val="2"/>
      <charset val="204"/>
    </font>
    <font>
      <sz val="8.5"/>
      <name val="Century Gothic"/>
      <family val="2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CC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hair">
        <color auto="1"/>
      </bottom>
      <diagonal/>
    </border>
    <border>
      <left/>
      <right/>
      <top/>
      <bottom style="dashed">
        <color indexed="64"/>
      </bottom>
      <diagonal/>
    </border>
    <border>
      <left/>
      <right/>
      <top style="dashed">
        <color auto="1"/>
      </top>
      <bottom style="dashed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164" fontId="0" fillId="0" borderId="1" xfId="0" applyNumberFormat="1" applyBorder="1"/>
    <xf numFmtId="165" fontId="0" fillId="0" borderId="1" xfId="0" applyNumberFormat="1" applyBorder="1"/>
    <xf numFmtId="164" fontId="0" fillId="0" borderId="0" xfId="0" applyNumberFormat="1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Continuous" vertical="center" wrapText="1"/>
    </xf>
    <xf numFmtId="0" fontId="2" fillId="3" borderId="0" xfId="0" applyFont="1" applyFill="1" applyAlignment="1">
      <alignment horizontal="centerContinuous" vertical="center" wrapText="1"/>
    </xf>
    <xf numFmtId="14" fontId="0" fillId="0" borderId="0" xfId="0" applyNumberFormat="1"/>
    <xf numFmtId="164" fontId="0" fillId="4" borderId="0" xfId="0" applyNumberFormat="1" applyFill="1" applyAlignment="1">
      <alignment horizontal="right"/>
    </xf>
    <xf numFmtId="164" fontId="0" fillId="0" borderId="0" xfId="0" applyNumberFormat="1" applyAlignment="1">
      <alignment horizontal="right"/>
    </xf>
    <xf numFmtId="14" fontId="0" fillId="0" borderId="2" xfId="0" applyNumberFormat="1" applyBorder="1"/>
    <xf numFmtId="164" fontId="0" fillId="0" borderId="2" xfId="0" applyNumberFormat="1" applyBorder="1" applyAlignment="1">
      <alignment horizontal="right"/>
    </xf>
    <xf numFmtId="166" fontId="0" fillId="0" borderId="0" xfId="0" applyNumberFormat="1"/>
    <xf numFmtId="1" fontId="0" fillId="0" borderId="0" xfId="0" applyNumberFormat="1"/>
    <xf numFmtId="0" fontId="0" fillId="0" borderId="2" xfId="0" applyBorder="1"/>
    <xf numFmtId="14" fontId="0" fillId="0" borderId="3" xfId="0" applyNumberFormat="1" applyBorder="1"/>
    <xf numFmtId="0" fontId="0" fillId="0" borderId="3" xfId="0" applyBorder="1"/>
    <xf numFmtId="1" fontId="0" fillId="0" borderId="3" xfId="0" applyNumberFormat="1" applyBorder="1"/>
    <xf numFmtId="164" fontId="0" fillId="0" borderId="3" xfId="0" applyNumberFormat="1" applyBorder="1" applyAlignment="1">
      <alignment horizontal="right"/>
    </xf>
    <xf numFmtId="165" fontId="0" fillId="0" borderId="0" xfId="0" applyNumberFormat="1" applyAlignment="1">
      <alignment horizontal="right"/>
    </xf>
    <xf numFmtId="165" fontId="0" fillId="0" borderId="3" xfId="0" applyNumberFormat="1" applyBorder="1" applyAlignment="1">
      <alignment horizontal="right"/>
    </xf>
    <xf numFmtId="14" fontId="0" fillId="0" borderId="4" xfId="0" applyNumberFormat="1" applyBorder="1"/>
    <xf numFmtId="0" fontId="0" fillId="0" borderId="4" xfId="0" applyBorder="1"/>
    <xf numFmtId="165" fontId="0" fillId="0" borderId="4" xfId="0" applyNumberFormat="1" applyBorder="1" applyAlignment="1">
      <alignment horizontal="right"/>
    </xf>
    <xf numFmtId="164" fontId="0" fillId="0" borderId="4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Google%20Drive\Personal\Finance\Investments\Public%20investments\Galaxy_2111%20v1.xlsm" TargetMode="External"/><Relationship Id="rId1" Type="http://schemas.openxmlformats.org/officeDocument/2006/relationships/externalLinkPath" Target="/Google%20Drive/Personal/Finance/Investments/Public%20investments/Galaxy_2111%20v1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Портфель"/>
      <sheetName val="Портфель_2021"/>
      <sheetName val="Output"/>
      <sheetName val="Result"/>
      <sheetName val="Комиссии"/>
      <sheetName val="Data&gt;&gt;"/>
      <sheetName val="FX_data"/>
      <sheetName val="ETFs"/>
      <sheetName val="Mutual funds UK"/>
      <sheetName val="Russian equities"/>
      <sheetName val="Russian bonds"/>
      <sheetName val="IB&gt;&gt;"/>
      <sheetName val="Портфель_IB"/>
      <sheetName val="Портфель_2021_IB"/>
      <sheetName val="Портфель_2020_IB"/>
      <sheetName val="Result_IB"/>
      <sheetName val="CF_IB"/>
      <sheetName val="Транзакции_IB"/>
      <sheetName val="Опционы_IB"/>
      <sheetName val="Option series"/>
      <sheetName val="Options stats"/>
      <sheetName val="Assignments"/>
      <sheetName val="Long_options_IB"/>
      <sheetName val="FX_IB"/>
      <sheetName val="Option perf."/>
      <sheetName val="БКС&gt;&gt;"/>
      <sheetName val="Портфель_БКС"/>
      <sheetName val="Портфель_2021_БКС"/>
      <sheetName val="Портфель_2020_БКС"/>
      <sheetName val="Портфель_2019_БКС"/>
      <sheetName val="Портфель_2018_БКС"/>
      <sheetName val="Result_БКС"/>
      <sheetName val="CF_БКС"/>
      <sheetName val="Equity_БКС"/>
      <sheetName val="Fixed income_БКС"/>
      <sheetName val="Транзакции_USD_БКС"/>
      <sheetName val="FX_БКС"/>
      <sheetName val="Тинькофф&gt;&gt;"/>
      <sheetName val="Портфель_T"/>
      <sheetName val="Портфель_2021_T"/>
      <sheetName val="Портфель_2020_T"/>
      <sheetName val="Result_T"/>
      <sheetName val="CF_T"/>
      <sheetName val="Equity_T"/>
      <sheetName val="Fixed income_T"/>
      <sheetName val="Транзакции_USD_T"/>
      <sheetName val="FX_T"/>
      <sheetName val="Альфа&gt;&gt;"/>
      <sheetName val="Портфель_Альфа"/>
      <sheetName val="Портфель_2021_Альфа"/>
      <sheetName val="Result_Альфа"/>
      <sheetName val="CF_Альфа"/>
      <sheetName val="Equity_Альфа"/>
      <sheetName val="Fixed income_Альфа"/>
      <sheetName val="Транзакции_USD_Альфа"/>
      <sheetName val="FX_Альфа"/>
      <sheetName val="МТСБ&gt;&gt;"/>
      <sheetName val="Портфель_МТСБ"/>
      <sheetName val="Портфель_2021_МТСБ"/>
      <sheetName val="Портфель_2020_МТСБ"/>
      <sheetName val="Result_МТСБ"/>
      <sheetName val="CF_МТСБ"/>
      <sheetName val="Транзакции_МТСБ"/>
      <sheetName val="CS&gt;&gt;"/>
      <sheetName val="Портфель_CS"/>
      <sheetName val="Портфель_2021_CS"/>
      <sheetName val="Портфель_2019_CS"/>
      <sheetName val="Портфель_2020_CS"/>
      <sheetName val="Result_CS"/>
      <sheetName val="CF_CS"/>
      <sheetName val="Транзакции_CS"/>
      <sheetName val=" Система Капитал&gt;&gt;"/>
      <sheetName val="Портфель_СК"/>
      <sheetName val="Портфель_2021_СК"/>
      <sheetName val="Портфель_2020_СК"/>
      <sheetName val="Портфель_2019_СК"/>
      <sheetName val="Result_СК"/>
      <sheetName val="CF_СК"/>
      <sheetName val="Транзакции_СК"/>
      <sheetName val="ВТБ&gt;&gt;"/>
      <sheetName val="Портфель_ВТБ"/>
      <sheetName val="Портфель_2021_ВТБ"/>
      <sheetName val="Портфель_2020_ВТБ"/>
      <sheetName val="Result_ВТБ"/>
      <sheetName val="CF_ВТБ"/>
      <sheetName val="Equity_ВТБ"/>
      <sheetName val="Fixed income_ВТБ"/>
      <sheetName val="Транзакции_USD_ВТБ"/>
      <sheetName val="FX_ВТБ"/>
      <sheetName val="Сбер&gt;&gt;"/>
      <sheetName val="Портфель_Сбер"/>
      <sheetName val="Портфель_2021_Сбер"/>
      <sheetName val="Портфель_2020_Сбер"/>
      <sheetName val="Result_Сбер"/>
      <sheetName val="CF_Сбер"/>
      <sheetName val="Транзакции_Сбер"/>
      <sheetName val="Портфель_2020_О"/>
      <sheetName val="JISA&gt;&gt;"/>
      <sheetName val="Портфель_JISA"/>
      <sheetName val="Портфель_2021_JISA"/>
      <sheetName val="Портфель_2014_JISA"/>
      <sheetName val="Портфель_2015_JISA"/>
      <sheetName val="Портфель_2016_JISA"/>
      <sheetName val="Портфель_2017_JISA"/>
      <sheetName val="Портфель_2018_JISA"/>
      <sheetName val="Портфель_2020_JISA"/>
      <sheetName val="Портфель_2019_JISA"/>
      <sheetName val="Result_JISA"/>
      <sheetName val="CF_JISA"/>
      <sheetName val="Транзакции_JISA"/>
      <sheetName val="SIPP&gt;&gt;"/>
      <sheetName val="Портфель_SIPP"/>
      <sheetName val="Портфель_2021_SIPP"/>
      <sheetName val="Портфель_2020_SIPP"/>
      <sheetName val="Result_SIPP"/>
      <sheetName val="CF_SIPP"/>
      <sheetName val="Транзакции_SIPP"/>
      <sheetName val="UBS_E&gt;&gt;"/>
      <sheetName val="Портфель_UBS_E"/>
      <sheetName val="Портфель_2010_UBS_E"/>
      <sheetName val="Портфель_2011_UBS_E"/>
      <sheetName val="Портфель_2012_UBS_E"/>
      <sheetName val="Портфель_2013_UBS_E"/>
      <sheetName val="Портфель_2014_UBS_E"/>
      <sheetName val="Портфель_2016_UBS_E"/>
      <sheetName val="Портфель_2015_UBS_E"/>
      <sheetName val="Портфель_2017_UBS_E"/>
      <sheetName val="Портфель_2018_UBS_E"/>
      <sheetName val="Портфель_2021_UBS_E"/>
      <sheetName val="Портфель_2019_UBS_E"/>
      <sheetName val="Портфель_2020_UBS_E"/>
      <sheetName val="Result_UBS_E"/>
      <sheetName val="CF_UBS_E"/>
      <sheetName val="Транзакции_UBS_E"/>
      <sheetName val="UBS_P&gt;&gt;"/>
      <sheetName val="Портфель_UBS_P"/>
      <sheetName val="Портфель_2008_UBS"/>
      <sheetName val="Портфель_2009_UBS"/>
      <sheetName val="Портфель_2010_UBS"/>
      <sheetName val="Портфель_2011_UBS"/>
      <sheetName val="Портфель_2012_UBS"/>
      <sheetName val="Портфель_2013_UBS"/>
      <sheetName val="Портфель_2014_UBS"/>
      <sheetName val="Портфель_2015_UBS"/>
      <sheetName val="Портфель_2021_UBS_P"/>
      <sheetName val="Портфель_2016_UBS"/>
      <sheetName val="Портфель_2017_UBS"/>
      <sheetName val="Портфель_2018_UBS"/>
      <sheetName val="Портфель_2019_UBS_P"/>
      <sheetName val="Портфель_2020_UBS_P"/>
      <sheetName val="Result_UBS_P"/>
      <sheetName val="CF_UBS_P"/>
      <sheetName val="Транзакции_UBS_P"/>
      <sheetName val="Transact SIPP&gt;&gt;"/>
      <sheetName val="Портфель_T_SIPP"/>
      <sheetName val="Портфель_2021_T_SIPP"/>
      <sheetName val="Портфель_2017_T_SIPP"/>
      <sheetName val="Портфель_2018_T_SIPP"/>
      <sheetName val="Портфель_2019_T_SIPP"/>
      <sheetName val="Портфель_2020_T_SIPP"/>
      <sheetName val="Result_T_SIPP"/>
      <sheetName val="CF_T_SIPP"/>
      <sheetName val="Транзакции_T_SIPP"/>
      <sheetName val="Transact ISA&gt;&gt;"/>
      <sheetName val="Портфель_T_ISA"/>
      <sheetName val="Портфель_2016_T_ISA"/>
      <sheetName val="Портфель_2015_T_ISA"/>
      <sheetName val="Портфель_2018_T_ISA"/>
      <sheetName val="Портфель_2017_T_ISA"/>
      <sheetName val="Портфель_2021_T_ISA"/>
      <sheetName val="Портфель_2019_T_ISA"/>
      <sheetName val="Портфель_2020_T_ISA"/>
      <sheetName val="Result_T_ISA"/>
      <sheetName val="CF_T_ISA"/>
      <sheetName val="Транзакции_T_ISA"/>
      <sheetName val="Открытие&gt;&gt;"/>
      <sheetName val="Портфель_О"/>
      <sheetName val="Портфель_2021_О"/>
      <sheetName val="Result_О"/>
      <sheetName val="CF_О"/>
      <sheetName val="Транзакции_О"/>
      <sheetName val="Sterling&gt;&gt;"/>
      <sheetName val="Портфель_Sterling"/>
      <sheetName val="Портфель_2012_Sterling"/>
      <sheetName val="Портфель_2011_Sterling"/>
      <sheetName val="Портфель_2010_Sterling"/>
      <sheetName val="Result_Sterling"/>
      <sheetName val="CF_Sterling"/>
      <sheetName val="Транзакции_Sterling"/>
    </sheetNames>
    <sheetDataSet>
      <sheetData sheetId="0">
        <row r="2">
          <cell r="C2">
            <v>44500</v>
          </cell>
        </row>
        <row r="11">
          <cell r="G11" t="b">
            <v>1</v>
          </cell>
        </row>
        <row r="12">
          <cell r="G12" t="b">
            <v>1</v>
          </cell>
        </row>
      </sheetData>
      <sheetData sheetId="1"/>
      <sheetData sheetId="2"/>
      <sheetData sheetId="3"/>
      <sheetData sheetId="4">
        <row r="36">
          <cell r="BS36">
            <v>42461</v>
          </cell>
          <cell r="BU36">
            <v>-408</v>
          </cell>
        </row>
        <row r="37">
          <cell r="BS37">
            <v>42465</v>
          </cell>
          <cell r="BU37">
            <v>-408</v>
          </cell>
        </row>
        <row r="38">
          <cell r="BS38">
            <v>42491</v>
          </cell>
          <cell r="BU38">
            <v>-20.75</v>
          </cell>
        </row>
        <row r="39">
          <cell r="BS39">
            <v>42513</v>
          </cell>
          <cell r="BU39">
            <v>-204</v>
          </cell>
        </row>
        <row r="40">
          <cell r="BS40">
            <v>42522</v>
          </cell>
          <cell r="BU40">
            <v>-23.76</v>
          </cell>
        </row>
        <row r="41">
          <cell r="BS41">
            <v>42552</v>
          </cell>
          <cell r="BU41">
            <v>-47.08</v>
          </cell>
        </row>
        <row r="42">
          <cell r="BS42">
            <v>42583</v>
          </cell>
          <cell r="BU42">
            <v>-28.86</v>
          </cell>
        </row>
        <row r="43">
          <cell r="BS43">
            <v>42614</v>
          </cell>
          <cell r="BU43">
            <v>-32.700000000000003</v>
          </cell>
        </row>
        <row r="44">
          <cell r="BS44">
            <v>42644</v>
          </cell>
          <cell r="BU44">
            <v>-52.13</v>
          </cell>
        </row>
        <row r="45">
          <cell r="BS45">
            <v>42675</v>
          </cell>
          <cell r="BU45">
            <v>-33.19</v>
          </cell>
        </row>
        <row r="46">
          <cell r="BS46">
            <v>42705</v>
          </cell>
          <cell r="BU46">
            <v>-32.11</v>
          </cell>
        </row>
        <row r="51">
          <cell r="BS51">
            <v>42736</v>
          </cell>
          <cell r="BU51">
            <v>-53.6</v>
          </cell>
        </row>
        <row r="52">
          <cell r="BS52">
            <v>42767</v>
          </cell>
          <cell r="BU52">
            <v>-33.74</v>
          </cell>
        </row>
        <row r="53">
          <cell r="BS53">
            <v>42795</v>
          </cell>
          <cell r="BU53">
            <v>-32.83</v>
          </cell>
        </row>
        <row r="57">
          <cell r="BS57">
            <v>42826</v>
          </cell>
          <cell r="BU57">
            <v>-57.84</v>
          </cell>
        </row>
        <row r="58">
          <cell r="BS58">
            <v>42856</v>
          </cell>
          <cell r="BU58">
            <v>-37.340000000000003</v>
          </cell>
        </row>
        <row r="59">
          <cell r="BS59">
            <v>42887</v>
          </cell>
          <cell r="BU59">
            <v>-38.86</v>
          </cell>
        </row>
        <row r="75">
          <cell r="BS75">
            <v>42917</v>
          </cell>
          <cell r="BU75">
            <v>-59.03</v>
          </cell>
        </row>
        <row r="82">
          <cell r="BS82">
            <v>42948</v>
          </cell>
          <cell r="BU82">
            <v>-40.58</v>
          </cell>
        </row>
        <row r="89">
          <cell r="BS89">
            <v>42979</v>
          </cell>
          <cell r="BU89">
            <v>-41.25</v>
          </cell>
        </row>
        <row r="96">
          <cell r="BS96">
            <v>43009</v>
          </cell>
          <cell r="BU96">
            <v>-59.78</v>
          </cell>
        </row>
        <row r="103">
          <cell r="BS103">
            <v>43040</v>
          </cell>
          <cell r="BU103">
            <v>-41.15</v>
          </cell>
        </row>
        <row r="110">
          <cell r="BS110">
            <v>43070</v>
          </cell>
          <cell r="BU110">
            <v>-39.200000000000003</v>
          </cell>
        </row>
        <row r="112">
          <cell r="BS112">
            <v>43101</v>
          </cell>
          <cell r="BU112">
            <v>-60.39</v>
          </cell>
        </row>
        <row r="113">
          <cell r="BS113">
            <v>43132</v>
          </cell>
          <cell r="BU113">
            <v>-40.94</v>
          </cell>
        </row>
        <row r="114">
          <cell r="BS114">
            <v>43160</v>
          </cell>
          <cell r="BU114">
            <v>-36.18</v>
          </cell>
        </row>
        <row r="115">
          <cell r="BS115">
            <v>43191</v>
          </cell>
          <cell r="BU115">
            <v>-60.21</v>
          </cell>
        </row>
        <row r="116">
          <cell r="BS116">
            <v>43221</v>
          </cell>
          <cell r="BU116">
            <v>-39.19</v>
          </cell>
        </row>
        <row r="117">
          <cell r="BS117">
            <v>43252</v>
          </cell>
          <cell r="BU117">
            <v>-41.26</v>
          </cell>
        </row>
        <row r="118">
          <cell r="BS118">
            <v>43282</v>
          </cell>
          <cell r="BU118">
            <v>-53.16</v>
          </cell>
        </row>
        <row r="119">
          <cell r="BS119">
            <v>43313</v>
          </cell>
          <cell r="BU119">
            <v>-41.2</v>
          </cell>
        </row>
        <row r="120">
          <cell r="BS120">
            <v>43344</v>
          </cell>
          <cell r="BU120">
            <v>-33.979999999999997</v>
          </cell>
        </row>
        <row r="121">
          <cell r="BS121">
            <v>43374</v>
          </cell>
          <cell r="BU121">
            <v>-58.92</v>
          </cell>
        </row>
        <row r="122">
          <cell r="BS122">
            <v>43405</v>
          </cell>
          <cell r="BU122">
            <v>-39.22</v>
          </cell>
        </row>
        <row r="123">
          <cell r="BS123">
            <v>43435</v>
          </cell>
          <cell r="BU123">
            <v>-31.4</v>
          </cell>
        </row>
        <row r="175">
          <cell r="BS175">
            <v>43466</v>
          </cell>
          <cell r="BU175">
            <v>-59.1</v>
          </cell>
        </row>
        <row r="176">
          <cell r="BS176">
            <v>43497</v>
          </cell>
          <cell r="BU176">
            <v>-39.28</v>
          </cell>
        </row>
        <row r="177">
          <cell r="BS177">
            <v>43525</v>
          </cell>
          <cell r="BU177">
            <v>-32.630000000000003</v>
          </cell>
        </row>
        <row r="178">
          <cell r="BS178">
            <v>43556</v>
          </cell>
          <cell r="BU178">
            <v>-61.11</v>
          </cell>
        </row>
        <row r="179">
          <cell r="BS179">
            <v>43586</v>
          </cell>
          <cell r="BU179">
            <v>-40.5</v>
          </cell>
        </row>
        <row r="180">
          <cell r="BS180">
            <v>43617</v>
          </cell>
          <cell r="BU180">
            <v>-41.73</v>
          </cell>
        </row>
        <row r="182">
          <cell r="BS182">
            <v>43647</v>
          </cell>
          <cell r="BU182">
            <v>-60.58</v>
          </cell>
        </row>
        <row r="183">
          <cell r="BS183">
            <v>43678</v>
          </cell>
          <cell r="BU183">
            <v>-42.44</v>
          </cell>
        </row>
        <row r="184">
          <cell r="BS184">
            <v>43709</v>
          </cell>
          <cell r="BU184">
            <v>-37.24</v>
          </cell>
        </row>
        <row r="188">
          <cell r="BS188">
            <v>43739</v>
          </cell>
          <cell r="BU188">
            <v>-49.17</v>
          </cell>
        </row>
        <row r="189">
          <cell r="BS189">
            <v>43770</v>
          </cell>
          <cell r="BU189">
            <v>-3.28</v>
          </cell>
        </row>
        <row r="190">
          <cell r="BS190">
            <v>43800</v>
          </cell>
          <cell r="BU190">
            <v>-0.27</v>
          </cell>
        </row>
        <row r="228">
          <cell r="BS228">
            <v>43831</v>
          </cell>
          <cell r="BU228">
            <v>-20.29</v>
          </cell>
        </row>
        <row r="229">
          <cell r="BS229">
            <v>43862</v>
          </cell>
          <cell r="BU229">
            <v>-0.22</v>
          </cell>
        </row>
        <row r="230">
          <cell r="BS230">
            <v>43891</v>
          </cell>
          <cell r="BU230">
            <v>-0.19</v>
          </cell>
        </row>
        <row r="231">
          <cell r="BS231">
            <v>43922</v>
          </cell>
          <cell r="BU231">
            <v>-20.239999999999998</v>
          </cell>
        </row>
        <row r="232">
          <cell r="BS232">
            <v>43952</v>
          </cell>
          <cell r="BU232">
            <v>-0.24</v>
          </cell>
        </row>
        <row r="233">
          <cell r="BS233">
            <v>43983</v>
          </cell>
          <cell r="BU233">
            <v>-0.24</v>
          </cell>
        </row>
        <row r="234">
          <cell r="BS234">
            <v>44013</v>
          </cell>
          <cell r="BU234">
            <v>-20.239999999999998</v>
          </cell>
        </row>
        <row r="235">
          <cell r="BS235">
            <v>44044</v>
          </cell>
          <cell r="BU235">
            <v>-0.25</v>
          </cell>
        </row>
        <row r="236">
          <cell r="BS236">
            <v>44075</v>
          </cell>
          <cell r="BU236">
            <v>-0.25</v>
          </cell>
        </row>
        <row r="237">
          <cell r="BS237">
            <v>44105</v>
          </cell>
          <cell r="BU237">
            <v>-20.25</v>
          </cell>
        </row>
        <row r="238">
          <cell r="BS238">
            <v>44136</v>
          </cell>
          <cell r="BU238">
            <v>-0.23</v>
          </cell>
        </row>
        <row r="239">
          <cell r="BS239">
            <v>44166</v>
          </cell>
          <cell r="BU239">
            <v>-0.22</v>
          </cell>
        </row>
        <row r="281">
          <cell r="BS281">
            <v>44197</v>
          </cell>
          <cell r="BU281">
            <v>-20.23</v>
          </cell>
        </row>
        <row r="282">
          <cell r="BS282">
            <v>44228</v>
          </cell>
          <cell r="BU282">
            <v>-0.23</v>
          </cell>
        </row>
        <row r="283">
          <cell r="BS283">
            <v>44256</v>
          </cell>
          <cell r="BU283">
            <v>-0.21</v>
          </cell>
        </row>
        <row r="284">
          <cell r="BS284">
            <v>44287</v>
          </cell>
          <cell r="BU284">
            <v>-20.259999999999998</v>
          </cell>
        </row>
        <row r="285">
          <cell r="BU285">
            <v>-0.37000000000000005</v>
          </cell>
        </row>
        <row r="286">
          <cell r="BU286">
            <v>-0.38000000000000006</v>
          </cell>
        </row>
        <row r="287">
          <cell r="BU287">
            <v>-20.37</v>
          </cell>
        </row>
        <row r="288">
          <cell r="BU288">
            <v>-0.37000000000000005</v>
          </cell>
        </row>
        <row r="289">
          <cell r="BU289">
            <v>-0.41000000000000003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5">
          <cell r="A5">
            <v>44561</v>
          </cell>
        </row>
      </sheetData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>
        <row r="30">
          <cell r="E30">
            <v>3.8673000000000002</v>
          </cell>
          <cell r="F30">
            <v>271.50700000000001</v>
          </cell>
          <cell r="H30">
            <v>-0.53</v>
          </cell>
          <cell r="L30">
            <v>42898</v>
          </cell>
          <cell r="M30">
            <v>6.5082000000000004</v>
          </cell>
          <cell r="N30">
            <v>1536.52</v>
          </cell>
          <cell r="P30">
            <v>-5</v>
          </cell>
          <cell r="T30">
            <v>42816</v>
          </cell>
          <cell r="U30">
            <v>1</v>
          </cell>
          <cell r="V30">
            <v>7000</v>
          </cell>
          <cell r="X30">
            <v>-3.5</v>
          </cell>
          <cell r="AC30">
            <v>1</v>
          </cell>
          <cell r="AD30">
            <v>9000</v>
          </cell>
          <cell r="AF30">
            <v>-4.5</v>
          </cell>
          <cell r="AJ30">
            <v>42811</v>
          </cell>
          <cell r="AK30">
            <v>1</v>
          </cell>
          <cell r="AL30">
            <v>5000</v>
          </cell>
          <cell r="AN30">
            <v>-2.5</v>
          </cell>
          <cell r="AR30">
            <v>42888</v>
          </cell>
          <cell r="AS30">
            <v>566.52099999999996</v>
          </cell>
          <cell r="AT30">
            <v>1.8533999999999999</v>
          </cell>
          <cell r="AV30">
            <v>-0.52</v>
          </cell>
          <cell r="BA30">
            <v>5.0368000000000004</v>
          </cell>
          <cell r="BB30">
            <v>208.46559999999999</v>
          </cell>
          <cell r="BD30">
            <v>-0.53</v>
          </cell>
          <cell r="BI30">
            <v>18.398499999999999</v>
          </cell>
          <cell r="BJ30">
            <v>57.07</v>
          </cell>
          <cell r="BL30">
            <v>-0.53</v>
          </cell>
          <cell r="BQ30">
            <v>33.079599999999999</v>
          </cell>
          <cell r="BR30">
            <v>31.741</v>
          </cell>
          <cell r="BT30">
            <v>-0.52</v>
          </cell>
          <cell r="BY30">
            <v>20.399799999999999</v>
          </cell>
          <cell r="BZ30">
            <v>51.470999999999997</v>
          </cell>
          <cell r="CB30">
            <v>-0.53</v>
          </cell>
          <cell r="CG30">
            <v>0.9012</v>
          </cell>
          <cell r="CH30">
            <v>4438</v>
          </cell>
          <cell r="CJ30">
            <v>-5.75</v>
          </cell>
          <cell r="CO30">
            <v>40.528199999999998</v>
          </cell>
          <cell r="CP30">
            <v>17</v>
          </cell>
          <cell r="CR30">
            <v>-4.09</v>
          </cell>
        </row>
        <row r="31">
          <cell r="E31">
            <v>3.8252999999999999</v>
          </cell>
          <cell r="F31">
            <v>15.685</v>
          </cell>
          <cell r="H31">
            <v>-0.03</v>
          </cell>
          <cell r="AB31">
            <v>42920</v>
          </cell>
          <cell r="AE31">
            <v>184.5</v>
          </cell>
          <cell r="AJ31">
            <v>42915</v>
          </cell>
          <cell r="AM31">
            <v>75</v>
          </cell>
          <cell r="AS31">
            <v>569.96199999999999</v>
          </cell>
          <cell r="AT31">
            <v>0.1052</v>
          </cell>
          <cell r="AV31">
            <v>-0.03</v>
          </cell>
          <cell r="BA31">
            <v>5.0039999999999996</v>
          </cell>
          <cell r="BB31">
            <v>11.990399999999999</v>
          </cell>
          <cell r="BD31">
            <v>-0.03</v>
          </cell>
          <cell r="BH31">
            <v>42893</v>
          </cell>
          <cell r="BI31">
            <v>18.461500000000001</v>
          </cell>
          <cell r="BJ31">
            <v>3.25</v>
          </cell>
          <cell r="BL31">
            <v>-0.03</v>
          </cell>
          <cell r="BQ31">
            <v>33.67</v>
          </cell>
          <cell r="BR31">
            <v>1.782</v>
          </cell>
          <cell r="BT31">
            <v>-0.03</v>
          </cell>
          <cell r="BX31">
            <v>42892</v>
          </cell>
          <cell r="BY31">
            <v>20.569099999999999</v>
          </cell>
          <cell r="BZ31">
            <v>2.9169999999999998</v>
          </cell>
          <cell r="CB31">
            <v>-0.03</v>
          </cell>
          <cell r="CF31">
            <v>43006</v>
          </cell>
          <cell r="CI31">
            <v>66.569999999999993</v>
          </cell>
        </row>
        <row r="32">
          <cell r="E32">
            <v>3.802</v>
          </cell>
          <cell r="F32">
            <v>15.781000000000001</v>
          </cell>
          <cell r="H32">
            <v>-0.03</v>
          </cell>
          <cell r="AE32">
            <v>184.5</v>
          </cell>
          <cell r="AM32">
            <v>75</v>
          </cell>
          <cell r="AS32">
            <v>575.71979999999996</v>
          </cell>
          <cell r="AT32">
            <v>0.1042</v>
          </cell>
          <cell r="AV32">
            <v>-0.03</v>
          </cell>
          <cell r="BA32">
            <v>5.0140000000000002</v>
          </cell>
          <cell r="BB32">
            <v>11.9665</v>
          </cell>
          <cell r="BD32">
            <v>-0.03</v>
          </cell>
          <cell r="BH32">
            <v>42923</v>
          </cell>
          <cell r="BI32">
            <v>18.808800000000002</v>
          </cell>
          <cell r="BJ32">
            <v>3.19</v>
          </cell>
          <cell r="BL32">
            <v>-0.03</v>
          </cell>
          <cell r="BQ32">
            <v>31.712499999999999</v>
          </cell>
          <cell r="BR32">
            <v>1.8919999999999999</v>
          </cell>
          <cell r="BT32">
            <v>-0.03</v>
          </cell>
          <cell r="BX32">
            <v>42922</v>
          </cell>
          <cell r="BY32">
            <v>20.498799999999999</v>
          </cell>
          <cell r="BZ32">
            <v>2.927</v>
          </cell>
          <cell r="CB32">
            <v>-0.03</v>
          </cell>
          <cell r="CI32">
            <v>66.569999999999993</v>
          </cell>
        </row>
        <row r="33">
          <cell r="E33">
            <v>3.7776000000000001</v>
          </cell>
          <cell r="F33">
            <v>15.882999999999999</v>
          </cell>
          <cell r="H33">
            <v>-0.03</v>
          </cell>
          <cell r="AS33">
            <v>599.70000000000005</v>
          </cell>
          <cell r="AT33">
            <v>0.1</v>
          </cell>
          <cell r="AV33">
            <v>-0.03</v>
          </cell>
          <cell r="BA33">
            <v>5.2141000000000002</v>
          </cell>
          <cell r="BB33">
            <v>11.507199999999999</v>
          </cell>
          <cell r="BD33">
            <v>-0.03</v>
          </cell>
          <cell r="BI33">
            <v>19.047599999999999</v>
          </cell>
          <cell r="BJ33">
            <v>3.15</v>
          </cell>
          <cell r="BL33">
            <v>-0.03</v>
          </cell>
          <cell r="BP33">
            <v>42947</v>
          </cell>
          <cell r="BS33">
            <v>0.79</v>
          </cell>
          <cell r="BX33">
            <v>42954</v>
          </cell>
          <cell r="BY33">
            <v>21.071300000000001</v>
          </cell>
          <cell r="BZ33">
            <v>2.847</v>
          </cell>
          <cell r="CB33">
            <v>-0.03</v>
          </cell>
        </row>
        <row r="34">
          <cell r="E34">
            <v>3.8397999999999999</v>
          </cell>
          <cell r="F34">
            <v>15.625999999999999</v>
          </cell>
          <cell r="H34">
            <v>-0.03</v>
          </cell>
          <cell r="AS34">
            <v>614.12490000000003</v>
          </cell>
          <cell r="AT34">
            <v>9.7699999999999995E-2</v>
          </cell>
          <cell r="AV34">
            <v>-0.03</v>
          </cell>
          <cell r="BA34">
            <v>5.2526999999999999</v>
          </cell>
          <cell r="BB34">
            <v>11.422700000000001</v>
          </cell>
          <cell r="BD34">
            <v>-0.03</v>
          </cell>
          <cell r="BH34">
            <v>42985</v>
          </cell>
          <cell r="BI34">
            <v>18.633500000000002</v>
          </cell>
          <cell r="BJ34">
            <v>3.22</v>
          </cell>
          <cell r="BL34">
            <v>-0.03</v>
          </cell>
          <cell r="BP34">
            <v>42955</v>
          </cell>
          <cell r="BQ34">
            <v>34.021599999999999</v>
          </cell>
          <cell r="BR34">
            <v>1.7629999999999999</v>
          </cell>
          <cell r="BT34">
            <v>-0.03</v>
          </cell>
          <cell r="BX34">
            <v>42984</v>
          </cell>
          <cell r="BY34">
            <v>21.071300000000001</v>
          </cell>
          <cell r="BZ34">
            <v>2.847</v>
          </cell>
          <cell r="CB34">
            <v>-0.03</v>
          </cell>
        </row>
        <row r="35">
          <cell r="E35">
            <v>3.8218999999999999</v>
          </cell>
          <cell r="F35">
            <v>15.699</v>
          </cell>
          <cell r="H35">
            <v>-0.03</v>
          </cell>
          <cell r="AU35">
            <v>8.08</v>
          </cell>
          <cell r="BA35">
            <v>5.3865999999999996</v>
          </cell>
          <cell r="BB35">
            <v>11.1387</v>
          </cell>
          <cell r="BD35">
            <v>-0.03</v>
          </cell>
          <cell r="BH35">
            <v>43017</v>
          </cell>
          <cell r="BI35">
            <v>18.5185</v>
          </cell>
          <cell r="BJ35">
            <v>3.24</v>
          </cell>
          <cell r="BL35">
            <v>-0.03</v>
          </cell>
          <cell r="BP35">
            <v>42978</v>
          </cell>
          <cell r="BS35">
            <v>0.87</v>
          </cell>
          <cell r="BX35">
            <v>43014</v>
          </cell>
          <cell r="BY35">
            <v>21.231400000000001</v>
          </cell>
          <cell r="BZ35">
            <v>2.8260000000000001</v>
          </cell>
          <cell r="CB35">
            <v>-0.03</v>
          </cell>
        </row>
        <row r="36">
          <cell r="E36">
            <v>3.8626999999999998</v>
          </cell>
          <cell r="F36">
            <v>15.532999999999999</v>
          </cell>
          <cell r="H36">
            <v>-0.03</v>
          </cell>
          <cell r="AR36">
            <v>43018</v>
          </cell>
          <cell r="AS36">
            <v>616.97529999999995</v>
          </cell>
          <cell r="AT36">
            <v>9.7199999999999995E-2</v>
          </cell>
          <cell r="AV36">
            <v>-0.03</v>
          </cell>
          <cell r="BA36">
            <v>5.4413</v>
          </cell>
          <cell r="BB36">
            <v>11.0267</v>
          </cell>
          <cell r="BD36">
            <v>-0.03</v>
          </cell>
          <cell r="BH36">
            <v>43046</v>
          </cell>
          <cell r="BI36">
            <v>19.1693</v>
          </cell>
          <cell r="BJ36">
            <v>3.13</v>
          </cell>
          <cell r="BL36">
            <v>-0.03</v>
          </cell>
          <cell r="BQ36">
            <v>34.443199999999997</v>
          </cell>
          <cell r="BR36">
            <v>1.742</v>
          </cell>
          <cell r="BT36">
            <v>-0.03</v>
          </cell>
          <cell r="BX36">
            <v>43045</v>
          </cell>
          <cell r="BY36">
            <v>21.291699999999999</v>
          </cell>
          <cell r="BZ36">
            <v>2.8180000000000001</v>
          </cell>
          <cell r="CB36">
            <v>-0.03</v>
          </cell>
        </row>
        <row r="37">
          <cell r="AS37">
            <v>660.06600000000003</v>
          </cell>
          <cell r="AT37">
            <v>9.0899999999999995E-2</v>
          </cell>
          <cell r="AV37">
            <v>-0.03</v>
          </cell>
          <cell r="BP37">
            <v>43007</v>
          </cell>
          <cell r="BS37">
            <v>0.96</v>
          </cell>
        </row>
        <row r="38">
          <cell r="BQ38">
            <v>34.730699999999999</v>
          </cell>
          <cell r="BR38">
            <v>1.7270000000000001</v>
          </cell>
          <cell r="BT38">
            <v>-0.03</v>
          </cell>
        </row>
        <row r="39">
          <cell r="BP39">
            <v>43039</v>
          </cell>
          <cell r="BS39">
            <v>0.95</v>
          </cell>
        </row>
        <row r="40">
          <cell r="BQ40">
            <v>36.166400000000003</v>
          </cell>
          <cell r="BR40">
            <v>1.659</v>
          </cell>
          <cell r="BT40">
            <v>-0.03</v>
          </cell>
        </row>
        <row r="41">
          <cell r="BP41">
            <v>43069</v>
          </cell>
          <cell r="BS41">
            <v>1.1100000000000001</v>
          </cell>
        </row>
        <row r="42">
          <cell r="BP42">
            <v>43098</v>
          </cell>
          <cell r="BS42">
            <v>1.1399999999999999</v>
          </cell>
        </row>
        <row r="43">
          <cell r="AB43">
            <v>43102</v>
          </cell>
          <cell r="AE43">
            <v>184.5</v>
          </cell>
          <cell r="AM43">
            <v>75</v>
          </cell>
          <cell r="AR43">
            <v>43378</v>
          </cell>
          <cell r="AU43">
            <v>3.52</v>
          </cell>
          <cell r="BC43">
            <v>10.039999999999999</v>
          </cell>
          <cell r="BP43">
            <v>43131</v>
          </cell>
          <cell r="BS43">
            <v>1.1399999999999999</v>
          </cell>
          <cell r="CF43">
            <v>43193</v>
          </cell>
          <cell r="CI43">
            <v>60.319999999999993</v>
          </cell>
        </row>
        <row r="44">
          <cell r="AE44">
            <v>184.5</v>
          </cell>
          <cell r="AM44">
            <v>75</v>
          </cell>
          <cell r="BC44">
            <v>12.8</v>
          </cell>
          <cell r="BP44">
            <v>43159</v>
          </cell>
          <cell r="BS44">
            <v>1.36</v>
          </cell>
          <cell r="CF44">
            <v>43280</v>
          </cell>
          <cell r="CI44">
            <v>60.319999999999993</v>
          </cell>
        </row>
        <row r="45">
          <cell r="AB45">
            <v>43279</v>
          </cell>
          <cell r="AE45">
            <v>184.5</v>
          </cell>
          <cell r="AM45">
            <v>75</v>
          </cell>
          <cell r="BP45">
            <v>43188</v>
          </cell>
          <cell r="BS45">
            <v>1.1599999999999999</v>
          </cell>
          <cell r="CF45">
            <v>43371</v>
          </cell>
          <cell r="CI45">
            <v>60.319999999999993</v>
          </cell>
        </row>
        <row r="46">
          <cell r="AB46">
            <v>43370</v>
          </cell>
          <cell r="AE46">
            <v>184.5</v>
          </cell>
          <cell r="AM46">
            <v>75</v>
          </cell>
          <cell r="BP46">
            <v>43220</v>
          </cell>
          <cell r="BS46">
            <v>1.25</v>
          </cell>
          <cell r="CI46">
            <v>62.989999999999995</v>
          </cell>
        </row>
        <row r="47">
          <cell r="AE47">
            <v>184.5</v>
          </cell>
          <cell r="AM47">
            <v>75</v>
          </cell>
          <cell r="BP47">
            <v>43251</v>
          </cell>
          <cell r="BS47">
            <v>1.36</v>
          </cell>
        </row>
        <row r="48">
          <cell r="BS48">
            <v>1.38</v>
          </cell>
        </row>
        <row r="49">
          <cell r="BP49">
            <v>43312</v>
          </cell>
          <cell r="BS49">
            <v>1.32</v>
          </cell>
        </row>
        <row r="50">
          <cell r="BP50">
            <v>43343</v>
          </cell>
          <cell r="BS50">
            <v>1.45</v>
          </cell>
        </row>
        <row r="51">
          <cell r="BS51">
            <v>1.41</v>
          </cell>
        </row>
        <row r="52">
          <cell r="BP52">
            <v>43404</v>
          </cell>
          <cell r="BS52">
            <v>1.28</v>
          </cell>
        </row>
        <row r="53">
          <cell r="BP53">
            <v>43434</v>
          </cell>
          <cell r="BS53">
            <v>1.44</v>
          </cell>
        </row>
        <row r="54">
          <cell r="BP54">
            <v>43465</v>
          </cell>
          <cell r="BS54">
            <v>1.26</v>
          </cell>
        </row>
        <row r="55">
          <cell r="D55">
            <v>43642</v>
          </cell>
          <cell r="E55">
            <v>2.0246</v>
          </cell>
          <cell r="F55">
            <v>148.102</v>
          </cell>
          <cell r="H55">
            <v>-0.15</v>
          </cell>
          <cell r="AB55">
            <v>43550</v>
          </cell>
          <cell r="AE55">
            <v>184.5</v>
          </cell>
          <cell r="AM55">
            <v>75</v>
          </cell>
          <cell r="BC55">
            <v>1.88</v>
          </cell>
          <cell r="BP55">
            <v>43496</v>
          </cell>
          <cell r="BS55">
            <v>1.29</v>
          </cell>
          <cell r="CF55">
            <v>43538</v>
          </cell>
          <cell r="CI55">
            <v>36.68</v>
          </cell>
        </row>
        <row r="56">
          <cell r="D56">
            <v>43733</v>
          </cell>
          <cell r="G56">
            <v>304.95999999999998</v>
          </cell>
          <cell r="AB56">
            <v>43641</v>
          </cell>
          <cell r="AE56">
            <v>184.5</v>
          </cell>
          <cell r="AM56">
            <v>75</v>
          </cell>
          <cell r="BP56">
            <v>43524</v>
          </cell>
          <cell r="BS56">
            <v>1.24</v>
          </cell>
          <cell r="CF56">
            <v>43609</v>
          </cell>
          <cell r="CI56">
            <v>43.4</v>
          </cell>
        </row>
        <row r="57">
          <cell r="BP57">
            <v>43553</v>
          </cell>
          <cell r="BS57">
            <v>1.1299999999999999</v>
          </cell>
          <cell r="CF57">
            <v>43700</v>
          </cell>
          <cell r="CI57">
            <v>43.4</v>
          </cell>
        </row>
        <row r="58">
          <cell r="BP58">
            <v>43585</v>
          </cell>
          <cell r="BS58">
            <v>1.2</v>
          </cell>
        </row>
        <row r="59">
          <cell r="BP59">
            <v>43616</v>
          </cell>
          <cell r="BS59">
            <v>1.35</v>
          </cell>
        </row>
        <row r="60">
          <cell r="BP60">
            <v>43644</v>
          </cell>
          <cell r="BS60">
            <v>1.3</v>
          </cell>
        </row>
        <row r="61">
          <cell r="BP61">
            <v>43677</v>
          </cell>
          <cell r="BS61">
            <v>1.19</v>
          </cell>
        </row>
        <row r="62">
          <cell r="BP62">
            <v>43708</v>
          </cell>
          <cell r="BS62">
            <v>1.45</v>
          </cell>
        </row>
        <row r="63">
          <cell r="BP63">
            <v>43738</v>
          </cell>
          <cell r="BS63">
            <v>1.31</v>
          </cell>
        </row>
        <row r="64">
          <cell r="BP64">
            <v>43769</v>
          </cell>
          <cell r="BS64">
            <v>0.68</v>
          </cell>
        </row>
        <row r="65">
          <cell r="D65">
            <v>43840</v>
          </cell>
          <cell r="G65">
            <v>152.47999999999999</v>
          </cell>
        </row>
        <row r="66">
          <cell r="D66">
            <v>44083</v>
          </cell>
          <cell r="G66">
            <v>65.91</v>
          </cell>
        </row>
        <row r="67">
          <cell r="G67">
            <v>263.97000000000003</v>
          </cell>
        </row>
        <row r="70">
          <cell r="L70">
            <v>43752</v>
          </cell>
          <cell r="M70">
            <v>7.3228999999999997</v>
          </cell>
          <cell r="N70">
            <v>-1536.52</v>
          </cell>
          <cell r="U70">
            <v>1.1253</v>
          </cell>
          <cell r="V70">
            <v>-7000</v>
          </cell>
          <cell r="X70">
            <v>-0.1</v>
          </cell>
          <cell r="AC70">
            <v>0.98250000000000004</v>
          </cell>
          <cell r="AD70">
            <v>-9000</v>
          </cell>
          <cell r="AJ70">
            <v>43726</v>
          </cell>
          <cell r="AK70">
            <v>0.96379999999999999</v>
          </cell>
          <cell r="AL70">
            <v>-5000</v>
          </cell>
          <cell r="AS70">
            <v>694.49890000000005</v>
          </cell>
          <cell r="AT70">
            <v>-2.4485999999999999</v>
          </cell>
          <cell r="BA70">
            <v>5.2488000000000001</v>
          </cell>
          <cell r="BB70">
            <v>-277.51779999999997</v>
          </cell>
          <cell r="BI70">
            <v>18.52</v>
          </cell>
          <cell r="BJ70">
            <v>-76.249999999999986</v>
          </cell>
          <cell r="BP70">
            <v>43724</v>
          </cell>
          <cell r="BQ70">
            <v>41.419899999999998</v>
          </cell>
          <cell r="BR70">
            <v>-42.30599999999999</v>
          </cell>
          <cell r="BY70">
            <v>20.8201</v>
          </cell>
          <cell r="BZ70">
            <v>-68.652999999999992</v>
          </cell>
          <cell r="CG70">
            <v>1.0579450202794052</v>
          </cell>
          <cell r="CH70">
            <v>-4438</v>
          </cell>
          <cell r="CJ70">
            <v>-3.75</v>
          </cell>
          <cell r="CN70">
            <v>43721</v>
          </cell>
          <cell r="CO70">
            <v>50.58</v>
          </cell>
          <cell r="CP70">
            <v>-17</v>
          </cell>
          <cell r="CR70">
            <v>-3.75</v>
          </cell>
        </row>
      </sheetData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66E9F-514D-45A1-967A-4F290AEDB982}">
  <sheetPr codeName="Sheet168"/>
  <dimension ref="B2:H154"/>
  <sheetViews>
    <sheetView showGridLines="0" tabSelected="1" zoomScale="85" zoomScaleNormal="85" workbookViewId="0">
      <pane xSplit="2" ySplit="4" topLeftCell="C128" activePane="bottomRight" state="frozen"/>
      <selection pane="topRight"/>
      <selection pane="bottomLeft"/>
      <selection pane="bottomRight" activeCell="K148" sqref="K148"/>
    </sheetView>
  </sheetViews>
  <sheetFormatPr defaultRowHeight="15" x14ac:dyDescent="0.25"/>
  <cols>
    <col min="1" max="1" width="1.85546875" customWidth="1"/>
    <col min="2" max="2" width="13" customWidth="1"/>
    <col min="3" max="3" width="13.42578125" customWidth="1"/>
    <col min="4" max="4" width="9.7109375" bestFit="1" customWidth="1"/>
    <col min="5" max="5" width="10.28515625" bestFit="1" customWidth="1"/>
    <col min="6" max="8" width="12.140625" style="4" customWidth="1"/>
  </cols>
  <sheetData>
    <row r="2" spans="2:8" x14ac:dyDescent="0.25">
      <c r="B2" s="1" t="s">
        <v>0</v>
      </c>
      <c r="C2" s="1"/>
      <c r="D2" s="1"/>
      <c r="E2" s="1"/>
      <c r="F2" s="2"/>
      <c r="G2" s="3">
        <f ca="1">VLOOKUP(TODAY(),CF_T_SIPP!$B:$G,6,1)</f>
        <v>450.60236780999622</v>
      </c>
    </row>
    <row r="4" spans="2:8" x14ac:dyDescent="0.25">
      <c r="B4" s="5" t="s">
        <v>1</v>
      </c>
      <c r="C4" s="5" t="s">
        <v>2</v>
      </c>
      <c r="D4" s="5" t="s">
        <v>3</v>
      </c>
      <c r="E4" s="5" t="s">
        <v>4</v>
      </c>
      <c r="F4" s="6" t="s">
        <v>5</v>
      </c>
      <c r="G4" s="7" t="s">
        <v>6</v>
      </c>
    </row>
    <row r="5" spans="2:8" x14ac:dyDescent="0.25">
      <c r="B5" s="8">
        <f>[1]Комиссии!BS36</f>
        <v>42461</v>
      </c>
      <c r="C5" s="9">
        <v>20400</v>
      </c>
      <c r="D5" s="10"/>
      <c r="E5" s="10"/>
      <c r="F5" s="10">
        <f>[1]Комиссии!BU36</f>
        <v>-408</v>
      </c>
      <c r="G5" s="10">
        <f>SUM(C5:F5)</f>
        <v>19992</v>
      </c>
      <c r="H5" s="10"/>
    </row>
    <row r="6" spans="2:8" x14ac:dyDescent="0.25">
      <c r="B6" s="8">
        <f>[1]Комиссии!BS37</f>
        <v>42465</v>
      </c>
      <c r="C6" s="9">
        <v>20400</v>
      </c>
      <c r="D6" s="10"/>
      <c r="E6" s="10"/>
      <c r="F6" s="10">
        <f>[1]Комиссии!BU37</f>
        <v>-408</v>
      </c>
      <c r="G6" s="10">
        <f>SUM(C6:F6)+G5</f>
        <v>39984</v>
      </c>
      <c r="H6" s="10"/>
    </row>
    <row r="7" spans="2:8" x14ac:dyDescent="0.25">
      <c r="B7" s="8">
        <f>[1]Комиссии!$BS$38</f>
        <v>42491</v>
      </c>
      <c r="C7" s="10"/>
      <c r="D7" s="10"/>
      <c r="E7" s="10"/>
      <c r="F7" s="10">
        <f>[1]Комиссии!$BU$38</f>
        <v>-20.75</v>
      </c>
      <c r="G7" s="10">
        <f>SUM(C7:F7)+G6</f>
        <v>39963.25</v>
      </c>
      <c r="H7" s="10"/>
    </row>
    <row r="8" spans="2:8" x14ac:dyDescent="0.25">
      <c r="B8" s="8">
        <f>[1]Комиссии!$BS$39</f>
        <v>42513</v>
      </c>
      <c r="C8" s="10"/>
      <c r="D8" s="9">
        <v>10200</v>
      </c>
      <c r="E8" s="10"/>
      <c r="F8" s="10">
        <f>[1]Комиссии!$BU$39</f>
        <v>-204</v>
      </c>
      <c r="G8" s="10">
        <f>SUM(C8:F8)+G7</f>
        <v>49959.25</v>
      </c>
      <c r="H8" s="10"/>
    </row>
    <row r="9" spans="2:8" x14ac:dyDescent="0.25">
      <c r="B9" s="8">
        <f>[1]Комиссии!$BS$40</f>
        <v>42522</v>
      </c>
      <c r="C9" s="10"/>
      <c r="D9" s="10"/>
      <c r="E9" s="10"/>
      <c r="F9" s="10">
        <f>[1]Комиссии!$BU$40</f>
        <v>-23.76</v>
      </c>
      <c r="G9" s="10">
        <f>SUM(C9:F9)+G8</f>
        <v>49935.49</v>
      </c>
      <c r="H9" s="10"/>
    </row>
    <row r="10" spans="2:8" x14ac:dyDescent="0.25">
      <c r="B10" s="8">
        <f>[1]Комиссии!$BS$41</f>
        <v>42552</v>
      </c>
      <c r="C10" s="10"/>
      <c r="D10" s="10"/>
      <c r="E10" s="10"/>
      <c r="F10" s="10">
        <f>[1]Комиссии!$BU$41</f>
        <v>-47.08</v>
      </c>
      <c r="G10" s="10">
        <f t="shared" ref="G10:G15" si="0">SUM(C10:F10)+G9</f>
        <v>49888.409999999996</v>
      </c>
      <c r="H10" s="10"/>
    </row>
    <row r="11" spans="2:8" x14ac:dyDescent="0.25">
      <c r="B11" s="8">
        <f>[1]Комиссии!$BS$42</f>
        <v>42583</v>
      </c>
      <c r="C11" s="10"/>
      <c r="D11" s="10"/>
      <c r="E11" s="10"/>
      <c r="F11" s="10">
        <f>[1]Комиссии!$BU$42</f>
        <v>-28.86</v>
      </c>
      <c r="G11" s="10">
        <f t="shared" si="0"/>
        <v>49859.549999999996</v>
      </c>
      <c r="H11" s="10"/>
    </row>
    <row r="12" spans="2:8" x14ac:dyDescent="0.25">
      <c r="B12" s="8">
        <f>[1]Комиссии!$BS$43</f>
        <v>42614</v>
      </c>
      <c r="C12" s="10"/>
      <c r="D12" s="10"/>
      <c r="E12" s="10"/>
      <c r="F12" s="10">
        <f>[1]Комиссии!$BU$43</f>
        <v>-32.700000000000003</v>
      </c>
      <c r="G12" s="10">
        <f t="shared" si="0"/>
        <v>49826.85</v>
      </c>
      <c r="H12" s="10"/>
    </row>
    <row r="13" spans="2:8" x14ac:dyDescent="0.25">
      <c r="B13" s="8">
        <f>[1]Комиссии!$BS$44</f>
        <v>42644</v>
      </c>
      <c r="C13" s="10"/>
      <c r="D13" s="10"/>
      <c r="E13" s="10"/>
      <c r="F13" s="10">
        <f>[1]Комиссии!$BU$44</f>
        <v>-52.13</v>
      </c>
      <c r="G13" s="10">
        <f t="shared" si="0"/>
        <v>49774.720000000001</v>
      </c>
      <c r="H13" s="10"/>
    </row>
    <row r="14" spans="2:8" x14ac:dyDescent="0.25">
      <c r="B14" s="8">
        <f>[1]Комиссии!$BS$45</f>
        <v>42675</v>
      </c>
      <c r="C14" s="10"/>
      <c r="D14" s="10"/>
      <c r="E14" s="10"/>
      <c r="F14" s="10">
        <f>[1]Комиссии!$BU$45</f>
        <v>-33.19</v>
      </c>
      <c r="G14" s="10">
        <f t="shared" si="0"/>
        <v>49741.53</v>
      </c>
      <c r="H14" s="10"/>
    </row>
    <row r="15" spans="2:8" x14ac:dyDescent="0.25">
      <c r="B15" s="8">
        <f>[1]Комиссии!$BS$46</f>
        <v>42705</v>
      </c>
      <c r="C15" s="10"/>
      <c r="D15" s="10"/>
      <c r="E15" s="10"/>
      <c r="F15" s="10">
        <f>[1]Комиссии!$BU$46</f>
        <v>-32.11</v>
      </c>
      <c r="G15" s="10">
        <f t="shared" si="0"/>
        <v>49709.42</v>
      </c>
    </row>
    <row r="16" spans="2:8" x14ac:dyDescent="0.25">
      <c r="B16" s="11">
        <v>42735</v>
      </c>
      <c r="C16" s="12"/>
      <c r="D16" s="12"/>
      <c r="E16" s="12"/>
      <c r="F16" s="12"/>
      <c r="G16" s="12">
        <f>SUM(C16:F16)+G15</f>
        <v>49709.42</v>
      </c>
    </row>
    <row r="17" spans="2:8" x14ac:dyDescent="0.25">
      <c r="B17" s="8">
        <f>[1]Комиссии!$BS$51</f>
        <v>42736</v>
      </c>
      <c r="C17" s="10"/>
      <c r="D17" s="10"/>
      <c r="E17" s="10"/>
      <c r="F17" s="10">
        <f>[1]Комиссии!$BU$51</f>
        <v>-53.6</v>
      </c>
      <c r="G17" s="10">
        <f>SUM(C17:F17)+G16</f>
        <v>49655.82</v>
      </c>
    </row>
    <row r="18" spans="2:8" x14ac:dyDescent="0.25">
      <c r="B18" s="8">
        <f>[1]Комиссии!$BS$52</f>
        <v>42767</v>
      </c>
      <c r="C18" s="10"/>
      <c r="D18" s="10"/>
      <c r="E18" s="10"/>
      <c r="F18" s="10">
        <f>[1]Комиссии!$BU$52</f>
        <v>-33.74</v>
      </c>
      <c r="G18" s="10">
        <f>SUM(C18:F18)+G17</f>
        <v>49622.080000000002</v>
      </c>
    </row>
    <row r="19" spans="2:8" x14ac:dyDescent="0.25">
      <c r="B19" s="8">
        <f>[1]Комиссии!$BS$53</f>
        <v>42795</v>
      </c>
      <c r="C19" s="10"/>
      <c r="D19" s="10"/>
      <c r="E19" s="10"/>
      <c r="F19" s="10">
        <f>[1]Комиссии!$BU$53</f>
        <v>-32.83</v>
      </c>
      <c r="G19" s="10">
        <f>SUM(C19:F19)+G18</f>
        <v>49589.25</v>
      </c>
    </row>
    <row r="20" spans="2:8" x14ac:dyDescent="0.25">
      <c r="B20" s="8">
        <f>[1]Транзакции_T_SIPP!AJ30</f>
        <v>42811</v>
      </c>
      <c r="C20" s="10"/>
      <c r="D20" s="10"/>
      <c r="E20" s="10">
        <f>-[1]Транзакции_T_SIPP!AK30*[1]Транзакции_T_SIPP!AL30-[1]Транзакции_T_SIPP!AC30*[1]Транзакции_T_SIPP!AD30</f>
        <v>-14000</v>
      </c>
      <c r="F20" s="10">
        <f>[1]Транзакции_T_SIPP!AN30+[1]Транзакции_T_SIPP!AF30</f>
        <v>-7</v>
      </c>
      <c r="G20" s="10">
        <f t="shared" ref="G20:G83" si="1">SUM(C20:F20)+G19</f>
        <v>35582.25</v>
      </c>
    </row>
    <row r="21" spans="2:8" x14ac:dyDescent="0.25">
      <c r="B21" s="8">
        <f>[1]Транзакции_T_SIPP!T30</f>
        <v>42816</v>
      </c>
      <c r="C21" s="10"/>
      <c r="D21" s="10"/>
      <c r="E21" s="10">
        <f>-[1]Транзакции_T_SIPP!U30*[1]Транзакции_T_SIPP!V30</f>
        <v>-7000</v>
      </c>
      <c r="F21" s="10">
        <f>[1]Транзакции_T_SIPP!X30</f>
        <v>-3.5</v>
      </c>
      <c r="G21" s="10">
        <f t="shared" si="1"/>
        <v>28578.75</v>
      </c>
    </row>
    <row r="22" spans="2:8" x14ac:dyDescent="0.25">
      <c r="B22" s="8">
        <f>[1]Комиссии!$BS$57</f>
        <v>42826</v>
      </c>
      <c r="C22" s="10"/>
      <c r="D22" s="10"/>
      <c r="E22" s="10"/>
      <c r="F22" s="10">
        <f>[1]Комиссии!$BU$57</f>
        <v>-57.84</v>
      </c>
      <c r="G22" s="10">
        <f t="shared" si="1"/>
        <v>28520.91</v>
      </c>
    </row>
    <row r="23" spans="2:8" x14ac:dyDescent="0.25">
      <c r="B23" s="8">
        <f>[1]Комиссии!$BS$58</f>
        <v>42856</v>
      </c>
      <c r="C23" s="10"/>
      <c r="D23" s="10"/>
      <c r="E23" s="10"/>
      <c r="F23" s="10">
        <f>[1]Комиссии!$BU$58</f>
        <v>-37.340000000000003</v>
      </c>
      <c r="G23" s="10">
        <f t="shared" si="1"/>
        <v>28483.57</v>
      </c>
    </row>
    <row r="24" spans="2:8" x14ac:dyDescent="0.25">
      <c r="B24" s="8">
        <f>[1]Комиссии!$BS$59</f>
        <v>42887</v>
      </c>
      <c r="C24" s="10"/>
      <c r="D24" s="10"/>
      <c r="E24" s="10">
        <f>-[1]Транзакции_T_SIPP!BY30*[1]Транзакции_T_SIPP!BZ30-[1]Транзакции_T_SIPP!CO30*[1]Транзакции_T_SIPP!CP30-[1]Транзакции_T_SIPP!CG30*[1]Транзакции_T_SIPP!CH30</f>
        <v>-5738.5031057999995</v>
      </c>
      <c r="F24" s="10">
        <f>[1]Комиссии!$BU$59+[1]Транзакции_T_SIPP!CB30+[1]Транзакции_T_SIPP!CR30+[1]Транзакции_T_SIPP!CJ30</f>
        <v>-49.230000000000004</v>
      </c>
      <c r="G24" s="10">
        <f t="shared" si="1"/>
        <v>22695.836894200002</v>
      </c>
    </row>
    <row r="25" spans="2:8" x14ac:dyDescent="0.25">
      <c r="B25" s="8">
        <f>[1]Транзакции_T_SIPP!AR30</f>
        <v>42888</v>
      </c>
      <c r="D25" s="10"/>
      <c r="E25" s="10">
        <f>-[1]Транзакции_T_SIPP!AS30*[1]Транзакции_T_SIPP!AT30-[1]Транзакции_T_SIPP!BA30*[1]Транзакции_T_SIPP!BB30-[1]Транзакции_T_SIPP!E30*[1]Транзакции_T_SIPP!F30-[1]Транзакции_T_SIPP!BQ30*[1]Транзакции_T_SIPP!BR30-[1]Транзакции_T_SIPP!BI30*[1]Транзакции_T_SIPP!BJ30</f>
        <v>-5249.9705551799998</v>
      </c>
      <c r="F25" s="4">
        <f>[1]Транзакции_T_SIPP!AV30+[1]Транзакции_T_SIPP!BD30+[1]Транзакции_T_SIPP!H30+[1]Транзакции_T_SIPP!BT30+[1]Транзакции_T_SIPP!BL30</f>
        <v>-2.63</v>
      </c>
      <c r="G25" s="10">
        <f t="shared" si="1"/>
        <v>17443.236339020001</v>
      </c>
    </row>
    <row r="26" spans="2:8" x14ac:dyDescent="0.25">
      <c r="B26" s="8">
        <f>[1]Транзакции_T_SIPP!BX31</f>
        <v>42892</v>
      </c>
      <c r="C26" s="10"/>
      <c r="D26" s="10"/>
      <c r="E26" s="10">
        <f>-[1]Транзакции_T_SIPP!BY31*[1]Транзакции_T_SIPP!BZ31</f>
        <v>-60.000064699999996</v>
      </c>
      <c r="F26" s="10">
        <f>[1]Транзакции_T_SIPP!CB31</f>
        <v>-0.03</v>
      </c>
      <c r="G26" s="10">
        <f t="shared" si="1"/>
        <v>17383.20627432</v>
      </c>
    </row>
    <row r="27" spans="2:8" x14ac:dyDescent="0.25">
      <c r="B27" s="8">
        <f>[1]Транзакции_T_SIPP!BH31</f>
        <v>42893</v>
      </c>
      <c r="D27" s="10"/>
      <c r="E27" s="10">
        <f>-[1]Транзакции_T_SIPP!BI31*[1]Транзакции_T_SIPP!BJ31-[1]Транзакции_T_SIPP!BA31*[1]Транзакции_T_SIPP!BB31-[1]Транзакции_T_SIPP!BQ31*[1]Транзакции_T_SIPP!BR31-[1]Транзакции_T_SIPP!E31*[1]Транзакции_T_SIPP!F31-[1]Транзакции_T_SIPP!AS31*[1]Транзакции_T_SIPP!AT31</f>
        <v>-299.9596095</v>
      </c>
      <c r="F27" s="4">
        <f>[1]Транзакции_T_SIPP!BL31+[1]Транзакции_T_SIPP!BD31+[1]Транзакции_T_SIPP!BT31+[1]Транзакции_T_SIPP!H31+[1]Транзакции_T_SIPP!AV31</f>
        <v>-0.15</v>
      </c>
      <c r="G27" s="10">
        <f t="shared" si="1"/>
        <v>17083.096664820001</v>
      </c>
    </row>
    <row r="28" spans="2:8" x14ac:dyDescent="0.25">
      <c r="B28" s="8">
        <f>[1]Транзакции_T_SIPP!L30</f>
        <v>42898</v>
      </c>
      <c r="D28" s="10"/>
      <c r="E28" s="10">
        <f>-[1]Транзакции_T_SIPP!M30*[1]Транзакции_T_SIPP!N30</f>
        <v>-9999.979464</v>
      </c>
      <c r="F28" s="4">
        <f>[1]Транзакции_T_SIPP!P30</f>
        <v>-5</v>
      </c>
      <c r="G28" s="10">
        <f t="shared" si="1"/>
        <v>7078.117200820001</v>
      </c>
      <c r="H28" s="13"/>
    </row>
    <row r="29" spans="2:8" x14ac:dyDescent="0.25">
      <c r="B29" s="8">
        <f>[1]Транзакции_T_SIPP!AJ31</f>
        <v>42915</v>
      </c>
      <c r="C29" s="10"/>
      <c r="D29" s="10">
        <f>[1]Транзакции_T_SIPP!AM31</f>
        <v>75</v>
      </c>
      <c r="E29" s="10"/>
      <c r="F29" s="10"/>
      <c r="G29" s="10">
        <f t="shared" si="1"/>
        <v>7153.117200820001</v>
      </c>
    </row>
    <row r="30" spans="2:8" x14ac:dyDescent="0.25">
      <c r="B30" s="8">
        <f>[1]Комиссии!$BS$75</f>
        <v>42917</v>
      </c>
      <c r="C30" s="10"/>
      <c r="D30" s="10"/>
      <c r="E30" s="10"/>
      <c r="F30" s="10">
        <f>[1]Комиссии!$BU$75</f>
        <v>-59.03</v>
      </c>
      <c r="G30" s="10">
        <f>SUM(C30:F30)+G29</f>
        <v>7094.0872008200013</v>
      </c>
    </row>
    <row r="31" spans="2:8" x14ac:dyDescent="0.25">
      <c r="B31" s="8">
        <f>[1]Транзакции_T_SIPP!AB31</f>
        <v>42920</v>
      </c>
      <c r="D31" s="14">
        <f>[1]Транзакции_T_SIPP!AE31</f>
        <v>184.5</v>
      </c>
      <c r="G31" s="10">
        <f t="shared" si="1"/>
        <v>7278.5872008200013</v>
      </c>
    </row>
    <row r="32" spans="2:8" x14ac:dyDescent="0.25">
      <c r="B32" s="8">
        <f>[1]Транзакции_T_SIPP!BX32</f>
        <v>42922</v>
      </c>
      <c r="C32" s="10"/>
      <c r="D32" s="10"/>
      <c r="E32" s="10">
        <f>-[1]Транзакции_T_SIPP!BY32*[1]Транзакции_T_SIPP!BZ32</f>
        <v>-59.999987599999997</v>
      </c>
      <c r="F32" s="10">
        <f>[1]Транзакции_T_SIPP!CB32</f>
        <v>-0.03</v>
      </c>
      <c r="G32" s="10">
        <f t="shared" si="1"/>
        <v>7218.5572132200014</v>
      </c>
    </row>
    <row r="33" spans="2:7" x14ac:dyDescent="0.25">
      <c r="B33" s="8">
        <f>[1]Транзакции_T_SIPP!BH32</f>
        <v>42923</v>
      </c>
      <c r="D33" s="14"/>
      <c r="E33" s="10">
        <f>-[1]Транзакции_T_SIPP!BI32*[1]Транзакции_T_SIPP!BJ32-[1]Транзакции_T_SIPP!BA32*[1]Транзакции_T_SIPP!BB32-[1]Транзакции_T_SIPP!BQ32*[1]Транзакции_T_SIPP!BR32-[1]Транзакции_T_SIPP!E32*[1]Транзакции_T_SIPP!F32-[1]Транзакции_T_SIPP!AS32*[1]Транзакции_T_SIPP!AT32</f>
        <v>-299.98951815999999</v>
      </c>
      <c r="F33" s="10">
        <f>[1]Транзакции_T_SIPP!BL32+[1]Транзакции_T_SIPP!BD32+[1]Транзакции_T_SIPP!BT32+[1]Транзакции_T_SIPP!H32+[1]Транзакции_T_SIPP!AV32</f>
        <v>-0.15</v>
      </c>
      <c r="G33" s="10">
        <f t="shared" si="1"/>
        <v>6918.4176950600013</v>
      </c>
    </row>
    <row r="34" spans="2:7" x14ac:dyDescent="0.25">
      <c r="B34" s="8">
        <f>[1]Транзакции_T_SIPP!BP33</f>
        <v>42947</v>
      </c>
      <c r="C34" s="10"/>
      <c r="D34" s="10">
        <f>[1]Транзакции_T_SIPP!BS33</f>
        <v>0.79</v>
      </c>
      <c r="E34" s="10"/>
      <c r="F34" s="10"/>
      <c r="G34" s="10">
        <f t="shared" si="1"/>
        <v>6919.2076950600012</v>
      </c>
    </row>
    <row r="35" spans="2:7" x14ac:dyDescent="0.25">
      <c r="B35" s="8">
        <f>[1]Комиссии!$BS$82</f>
        <v>42948</v>
      </c>
      <c r="C35" s="10"/>
      <c r="D35" s="10"/>
      <c r="E35" s="10"/>
      <c r="F35" s="10">
        <f>[1]Комиссии!$BU$82</f>
        <v>-40.58</v>
      </c>
      <c r="G35" s="10">
        <f t="shared" si="1"/>
        <v>6878.6276950600013</v>
      </c>
    </row>
    <row r="36" spans="2:7" x14ac:dyDescent="0.25">
      <c r="B36" s="8">
        <f>[1]Транзакции_T_SIPP!BX33</f>
        <v>42954</v>
      </c>
      <c r="C36" s="10"/>
      <c r="D36" s="10"/>
      <c r="E36" s="10">
        <f>-[1]Транзакции_T_SIPP!BY33*[1]Транзакции_T_SIPP!BZ33</f>
        <v>-59.989991100000005</v>
      </c>
      <c r="F36" s="10">
        <f>[1]Транзакции_T_SIPP!CB33</f>
        <v>-0.03</v>
      </c>
      <c r="G36" s="10">
        <f t="shared" si="1"/>
        <v>6818.6077039600013</v>
      </c>
    </row>
    <row r="37" spans="2:7" x14ac:dyDescent="0.25">
      <c r="B37" s="8">
        <f>[1]Транзакции_T_SIPP!BP34</f>
        <v>42955</v>
      </c>
      <c r="C37" s="10"/>
      <c r="E37" s="10">
        <f>-[1]Транзакции_T_SIPP!BQ34*[1]Транзакции_T_SIPP!BR34-[1]Транзакции_T_SIPP!E33*[1]Транзакции_T_SIPP!F33-[1]Транзакции_T_SIPP!BI33*[1]Транзакции_T_SIPP!BJ33-[1]Транзакции_T_SIPP!BA33*[1]Транзакции_T_SIPP!BB33-[1]Транзакции_T_SIPP!AS33*[1]Транзакции_T_SIPP!AT33</f>
        <v>-299.94933312000001</v>
      </c>
      <c r="F37" s="10">
        <f>[1]Транзакции_T_SIPP!BT34+[1]Транзакции_T_SIPP!H33+[1]Транзакции_T_SIPP!BL33+[1]Транзакции_T_SIPP!BD33+[1]Транзакции_T_SIPP!AV33</f>
        <v>-0.15</v>
      </c>
      <c r="G37" s="10">
        <f t="shared" si="1"/>
        <v>6518.5083708400016</v>
      </c>
    </row>
    <row r="38" spans="2:7" x14ac:dyDescent="0.25">
      <c r="B38" s="8">
        <f>[1]Транзакции_T_SIPP!BP35</f>
        <v>42978</v>
      </c>
      <c r="C38" s="10"/>
      <c r="D38" s="10">
        <f>[1]Транзакции_T_SIPP!BS35</f>
        <v>0.87</v>
      </c>
      <c r="E38" s="10"/>
      <c r="F38" s="10"/>
      <c r="G38" s="10">
        <f t="shared" si="1"/>
        <v>6519.3783708400015</v>
      </c>
    </row>
    <row r="39" spans="2:7" x14ac:dyDescent="0.25">
      <c r="B39" s="8">
        <f>[1]Комиссии!$BS$89</f>
        <v>42979</v>
      </c>
      <c r="C39" s="10"/>
      <c r="D39" s="10"/>
      <c r="E39" s="10"/>
      <c r="F39" s="10">
        <f>[1]Комиссии!$BU$89</f>
        <v>-41.25</v>
      </c>
      <c r="G39" s="10">
        <f>SUM(C39:F39)+G38</f>
        <v>6478.1283708400015</v>
      </c>
    </row>
    <row r="40" spans="2:7" x14ac:dyDescent="0.25">
      <c r="B40" s="8">
        <f>[1]Транзакции_T_SIPP!BX34</f>
        <v>42984</v>
      </c>
      <c r="C40" s="10"/>
      <c r="D40" s="10"/>
      <c r="E40" s="10">
        <f>-[1]Транзакции_T_SIPP!BY34*[1]Транзакции_T_SIPP!BZ34</f>
        <v>-59.989991100000005</v>
      </c>
      <c r="F40" s="10">
        <f>[1]Транзакции_T_SIPP!CB34</f>
        <v>-0.03</v>
      </c>
      <c r="G40" s="10">
        <f t="shared" si="1"/>
        <v>6418.1083797400015</v>
      </c>
    </row>
    <row r="41" spans="2:7" x14ac:dyDescent="0.25">
      <c r="B41" s="8">
        <f>[1]Транзакции_T_SIPP!BH34</f>
        <v>42985</v>
      </c>
      <c r="C41" s="10"/>
      <c r="D41" s="10"/>
      <c r="E41" s="10">
        <f>-[1]Транзакции_T_SIPP!BI34*[1]Транзакции_T_SIPP!BJ34-[1]Транзакции_T_SIPP!BQ36*[1]Транзакции_T_SIPP!BR36-[1]Транзакции_T_SIPP!BA34*[1]Транзакции_T_SIPP!BB34-[1]Транзакции_T_SIPP!AS34*[1]Транзакции_T_SIPP!AT34-[1]Транзакции_T_SIPP!E34*[1]Транзакции_T_SIPP!F34</f>
        <v>-300.00065821999999</v>
      </c>
      <c r="F41" s="10">
        <f>[1]Транзакции_T_SIPP!H34+[1]Транзакции_T_SIPP!AV34+[1]Транзакции_T_SIPP!BD34+[1]Транзакции_T_SIPP!BT36+[1]Транзакции_T_SIPP!BL34</f>
        <v>-0.15</v>
      </c>
      <c r="G41" s="10">
        <f t="shared" si="1"/>
        <v>6117.9577215200015</v>
      </c>
    </row>
    <row r="42" spans="2:7" x14ac:dyDescent="0.25">
      <c r="B42" s="8">
        <f>[1]Транзакции_T_SIPP!CF31</f>
        <v>43006</v>
      </c>
      <c r="C42" s="10"/>
      <c r="D42" s="10">
        <f>[1]Транзакции_T_SIPP!CI31+[1]Транзакции_T_SIPP!AM32+[1]Транзакции_T_SIPP!AE32</f>
        <v>326.07</v>
      </c>
      <c r="E42" s="10"/>
      <c r="F42" s="10"/>
      <c r="G42" s="10">
        <f t="shared" si="1"/>
        <v>6444.0277215200013</v>
      </c>
    </row>
    <row r="43" spans="2:7" x14ac:dyDescent="0.25">
      <c r="B43" s="8">
        <f>[1]Транзакции_T_SIPP!BP37</f>
        <v>43007</v>
      </c>
      <c r="D43" s="14">
        <f>[1]Транзакции_T_SIPP!BS37</f>
        <v>0.96</v>
      </c>
      <c r="E43" s="10"/>
      <c r="F43" s="10"/>
      <c r="G43" s="10">
        <f t="shared" si="1"/>
        <v>6444.9877215200013</v>
      </c>
    </row>
    <row r="44" spans="2:7" x14ac:dyDescent="0.25">
      <c r="B44" s="8">
        <f>[1]Комиссии!$BS$96</f>
        <v>43009</v>
      </c>
      <c r="C44" s="10"/>
      <c r="D44" s="10"/>
      <c r="E44" s="10"/>
      <c r="F44" s="10">
        <f>[1]Комиссии!$BU$96</f>
        <v>-59.78</v>
      </c>
      <c r="G44" s="10">
        <f t="shared" si="1"/>
        <v>6385.2077215200015</v>
      </c>
    </row>
    <row r="45" spans="2:7" x14ac:dyDescent="0.25">
      <c r="B45" s="8">
        <f>[1]Транзакции_T_SIPP!BX35</f>
        <v>43014</v>
      </c>
      <c r="C45" s="10"/>
      <c r="D45" s="10">
        <f>[1]Транзакции_T_SIPP!AU35</f>
        <v>8.08</v>
      </c>
      <c r="E45" s="10">
        <f>-[1]Транзакции_T_SIPP!BY35*[1]Транзакции_T_SIPP!BZ35</f>
        <v>-59.999936400000003</v>
      </c>
      <c r="F45" s="10">
        <f>[1]Транзакции_T_SIPP!CB35</f>
        <v>-0.03</v>
      </c>
      <c r="G45" s="10">
        <f t="shared" si="1"/>
        <v>6333.2577851200012</v>
      </c>
    </row>
    <row r="46" spans="2:7" x14ac:dyDescent="0.25">
      <c r="B46" s="8">
        <f>[1]Транзакции_T_SIPP!BH35</f>
        <v>43017</v>
      </c>
      <c r="C46" s="10"/>
      <c r="D46" s="10"/>
      <c r="E46" s="10">
        <f>-[1]Транзакции_T_SIPP!BI35*[1]Транзакции_T_SIPP!BJ35-[1]Транзакции_T_SIPP!BQ38*[1]Транзакции_T_SIPP!BR38-[1]Транзакции_T_SIPP!BA35*[1]Транзакции_T_SIPP!BB35-[1]Транзакции_T_SIPP!E35*[1]Транзакции_T_SIPP!F35</f>
        <v>-239.97958842</v>
      </c>
      <c r="F46" s="10">
        <f>[1]Транзакции_T_SIPP!H35+[1]Транзакции_T_SIPP!BD35+[1]Транзакции_T_SIPP!BT38+[1]Транзакции_T_SIPP!BL35</f>
        <v>-0.12</v>
      </c>
      <c r="G46" s="10">
        <f t="shared" si="1"/>
        <v>6093.1581967000011</v>
      </c>
    </row>
    <row r="47" spans="2:7" x14ac:dyDescent="0.25">
      <c r="B47" s="8">
        <f>[1]Транзакции_T_SIPP!AR36</f>
        <v>43018</v>
      </c>
      <c r="C47" s="10"/>
      <c r="D47" s="10"/>
      <c r="E47" s="10">
        <f>-[1]Транзакции_T_SIPP!AS36*[1]Транзакции_T_SIPP!AT36</f>
        <v>-59.969999159999993</v>
      </c>
      <c r="F47" s="10">
        <f>[1]Транзакции_T_SIPP!AV36</f>
        <v>-0.03</v>
      </c>
      <c r="G47" s="10">
        <f t="shared" si="1"/>
        <v>6033.1581975400013</v>
      </c>
    </row>
    <row r="48" spans="2:7" x14ac:dyDescent="0.25">
      <c r="B48" s="8">
        <f>[1]Транзакции_T_SIPP!BP39</f>
        <v>43039</v>
      </c>
      <c r="D48" s="14">
        <f>[1]Транзакции_T_SIPP!BS39</f>
        <v>0.95</v>
      </c>
      <c r="E48" s="10"/>
      <c r="F48" s="10"/>
      <c r="G48" s="10">
        <f t="shared" si="1"/>
        <v>6034.1081975400011</v>
      </c>
    </row>
    <row r="49" spans="2:7" x14ac:dyDescent="0.25">
      <c r="B49" s="8">
        <f>[1]Комиссии!$BS$103</f>
        <v>43040</v>
      </c>
      <c r="C49" s="10"/>
      <c r="D49" s="10"/>
      <c r="E49" s="10"/>
      <c r="F49" s="10">
        <f>[1]Комиссии!$BU$103</f>
        <v>-41.15</v>
      </c>
      <c r="G49" s="10">
        <f>SUM(C49:F49)+G48</f>
        <v>5992.9581975400015</v>
      </c>
    </row>
    <row r="50" spans="2:7" x14ac:dyDescent="0.25">
      <c r="B50" s="8">
        <f>[1]Транзакции_T_SIPP!BX36</f>
        <v>43045</v>
      </c>
      <c r="C50" s="10"/>
      <c r="D50" s="10"/>
      <c r="E50" s="10">
        <f>-[1]Транзакции_T_SIPP!BY36*[1]Транзакции_T_SIPP!BZ36</f>
        <v>-60.000010599999996</v>
      </c>
      <c r="F50" s="10">
        <f>[1]Транзакции_T_SIPP!CB36</f>
        <v>-0.03</v>
      </c>
      <c r="G50" s="10">
        <f t="shared" si="1"/>
        <v>5932.9281869400011</v>
      </c>
    </row>
    <row r="51" spans="2:7" x14ac:dyDescent="0.25">
      <c r="B51" s="8">
        <f>[1]Транзакции_T_SIPP!BH36</f>
        <v>43046</v>
      </c>
      <c r="C51" s="10"/>
      <c r="D51" s="10"/>
      <c r="E51" s="10">
        <f>-[1]Транзакции_T_SIPP!BI36*[1]Транзакции_T_SIPP!BJ36-[1]Транзакции_T_SIPP!BQ40*[1]Транзакции_T_SIPP!BR40-[1]Транзакции_T_SIPP!BA36*[1]Транзакции_T_SIPP!BB36-[1]Транзакции_T_SIPP!AS37*[1]Транзакции_T_SIPP!AT37-[1]Транзакции_T_SIPP!E36*[1]Транзакции_T_SIPP!F36</f>
        <v>-299.99886780999998</v>
      </c>
      <c r="F51" s="10">
        <f>[1]Транзакции_T_SIPP!H36+[1]Транзакции_T_SIPP!AV37+[1]Транзакции_T_SIPP!BD36+[1]Транзакции_T_SIPP!BT40+[1]Транзакции_T_SIPP!BL36</f>
        <v>-0.15</v>
      </c>
      <c r="G51" s="10">
        <f t="shared" si="1"/>
        <v>5632.7793191300007</v>
      </c>
    </row>
    <row r="52" spans="2:7" x14ac:dyDescent="0.25">
      <c r="B52" s="8">
        <f>[1]Транзакции_T_SIPP!BP41</f>
        <v>43069</v>
      </c>
      <c r="C52" s="10"/>
      <c r="D52" s="10">
        <f>[1]Транзакции_T_SIPP!BS41</f>
        <v>1.1100000000000001</v>
      </c>
      <c r="E52" s="10"/>
      <c r="F52" s="10"/>
      <c r="G52" s="10">
        <f t="shared" si="1"/>
        <v>5633.8893191300003</v>
      </c>
    </row>
    <row r="53" spans="2:7" x14ac:dyDescent="0.25">
      <c r="B53" s="8">
        <f>[1]Комиссии!$BS$110</f>
        <v>43070</v>
      </c>
      <c r="C53" s="10"/>
      <c r="D53" s="10"/>
      <c r="E53" s="10"/>
      <c r="F53" s="10">
        <f>[1]Комиссии!$BU$110</f>
        <v>-39.200000000000003</v>
      </c>
      <c r="G53" s="10">
        <f t="shared" si="1"/>
        <v>5594.6893191300005</v>
      </c>
    </row>
    <row r="54" spans="2:7" x14ac:dyDescent="0.25">
      <c r="B54" s="8">
        <f>[1]Транзакции_T_SIPP!BP42</f>
        <v>43098</v>
      </c>
      <c r="D54" s="10">
        <f>[1]Транзакции_T_SIPP!BS42+[1]Транзакции_T_SIPP!CI32</f>
        <v>67.709999999999994</v>
      </c>
      <c r="G54" s="10">
        <f t="shared" si="1"/>
        <v>5662.3993191300005</v>
      </c>
    </row>
    <row r="55" spans="2:7" x14ac:dyDescent="0.25">
      <c r="B55" s="11">
        <v>43100</v>
      </c>
      <c r="C55" s="12"/>
      <c r="D55" s="12"/>
      <c r="E55" s="12"/>
      <c r="F55" s="12"/>
      <c r="G55" s="12">
        <f t="shared" si="1"/>
        <v>5662.3993191300005</v>
      </c>
    </row>
    <row r="56" spans="2:7" x14ac:dyDescent="0.25">
      <c r="B56" s="8">
        <f>[1]Комиссии!$BS$112</f>
        <v>43101</v>
      </c>
      <c r="C56" s="10"/>
      <c r="D56" s="10"/>
      <c r="E56" s="10"/>
      <c r="F56" s="10">
        <f>[1]Комиссии!$BU$112</f>
        <v>-60.39</v>
      </c>
      <c r="G56" s="10">
        <f>SUM(C56:F56)+G55</f>
        <v>5602.0093191300002</v>
      </c>
    </row>
    <row r="57" spans="2:7" x14ac:dyDescent="0.25">
      <c r="B57" s="8">
        <f>[1]Транзакции_T_SIPP!AB43</f>
        <v>43102</v>
      </c>
      <c r="C57" s="10"/>
      <c r="D57" s="10">
        <f>[1]Транзакции_T_SIPP!AE43+[1]Транзакции_T_SIPP!AM43</f>
        <v>259.5</v>
      </c>
      <c r="E57" s="10"/>
      <c r="F57" s="10"/>
      <c r="G57" s="10">
        <f t="shared" si="1"/>
        <v>5861.5093191300002</v>
      </c>
    </row>
    <row r="58" spans="2:7" x14ac:dyDescent="0.25">
      <c r="B58" s="8">
        <f>[1]Транзакции_T_SIPP!BP43</f>
        <v>43131</v>
      </c>
      <c r="C58" s="10"/>
      <c r="D58" s="10">
        <f>[1]Транзакции_T_SIPP!BS43</f>
        <v>1.1399999999999999</v>
      </c>
      <c r="E58" s="10"/>
      <c r="F58" s="10"/>
      <c r="G58" s="10">
        <f t="shared" si="1"/>
        <v>5862.6493191300005</v>
      </c>
    </row>
    <row r="59" spans="2:7" x14ac:dyDescent="0.25">
      <c r="B59" s="8">
        <f>[1]Комиссии!$BS$113</f>
        <v>43132</v>
      </c>
      <c r="C59" s="10"/>
      <c r="D59" s="10"/>
      <c r="E59" s="10"/>
      <c r="F59" s="10">
        <f>[1]Комиссии!$BU$113</f>
        <v>-40.94</v>
      </c>
      <c r="G59" s="10">
        <f t="shared" si="1"/>
        <v>5821.7093191300009</v>
      </c>
    </row>
    <row r="60" spans="2:7" x14ac:dyDescent="0.25">
      <c r="B60" s="8">
        <f>[1]Транзакции_T_SIPP!BP44</f>
        <v>43159</v>
      </c>
      <c r="C60" s="10"/>
      <c r="D60" s="10">
        <f>[1]Транзакции_T_SIPP!BS44</f>
        <v>1.36</v>
      </c>
      <c r="E60" s="10"/>
      <c r="F60" s="10"/>
      <c r="G60" s="10">
        <f t="shared" si="1"/>
        <v>5823.0693191300006</v>
      </c>
    </row>
    <row r="61" spans="2:7" x14ac:dyDescent="0.25">
      <c r="B61" s="8">
        <f>[1]Комиссии!$BS$114</f>
        <v>43160</v>
      </c>
      <c r="C61" s="10"/>
      <c r="D61" s="10"/>
      <c r="E61" s="10"/>
      <c r="F61" s="10">
        <f>[1]Комиссии!$BU$114</f>
        <v>-36.18</v>
      </c>
      <c r="G61" s="10">
        <f t="shared" si="1"/>
        <v>5786.8893191300003</v>
      </c>
    </row>
    <row r="62" spans="2:7" x14ac:dyDescent="0.25">
      <c r="B62" s="8">
        <f>[1]Транзакции_T_SIPP!BP45</f>
        <v>43188</v>
      </c>
      <c r="C62" s="10"/>
      <c r="D62" s="10">
        <f>[1]Транзакции_T_SIPP!BS45+[1]Транзакции_T_SIPP!AE44+[1]Транзакции_T_SIPP!AM44</f>
        <v>260.65999999999997</v>
      </c>
      <c r="E62" s="10"/>
      <c r="F62" s="10"/>
      <c r="G62" s="10">
        <f t="shared" si="1"/>
        <v>6047.5493191300002</v>
      </c>
    </row>
    <row r="63" spans="2:7" x14ac:dyDescent="0.25">
      <c r="B63" s="8">
        <f>[1]Комиссии!$BS$115</f>
        <v>43191</v>
      </c>
      <c r="C63" s="10"/>
      <c r="D63" s="10"/>
      <c r="E63" s="10"/>
      <c r="F63" s="10">
        <f>[1]Комиссии!$BU$115</f>
        <v>-60.21</v>
      </c>
      <c r="G63" s="10">
        <f t="shared" si="1"/>
        <v>5987.3393191300001</v>
      </c>
    </row>
    <row r="64" spans="2:7" x14ac:dyDescent="0.25">
      <c r="B64" s="8">
        <f>[1]Транзакции_T_SIPP!CF43</f>
        <v>43193</v>
      </c>
      <c r="D64" s="10">
        <f>[1]Транзакции_T_SIPP!CI43</f>
        <v>60.319999999999993</v>
      </c>
      <c r="G64" s="10">
        <f t="shared" si="1"/>
        <v>6047.6593191299999</v>
      </c>
    </row>
    <row r="65" spans="2:7" x14ac:dyDescent="0.25">
      <c r="B65" s="8">
        <f>[1]Транзакции_T_SIPP!BP46</f>
        <v>43220</v>
      </c>
      <c r="C65" s="10"/>
      <c r="D65" s="10">
        <f>[1]Транзакции_T_SIPP!BS46</f>
        <v>1.25</v>
      </c>
      <c r="E65" s="10"/>
      <c r="F65" s="10"/>
      <c r="G65" s="10">
        <f t="shared" si="1"/>
        <v>6048.9093191299999</v>
      </c>
    </row>
    <row r="66" spans="2:7" x14ac:dyDescent="0.25">
      <c r="B66" s="8">
        <f>[1]Комиссии!$BS$116</f>
        <v>43221</v>
      </c>
      <c r="C66" s="10"/>
      <c r="D66" s="10"/>
      <c r="E66" s="10"/>
      <c r="F66" s="10">
        <f>[1]Комиссии!$BU$116</f>
        <v>-39.19</v>
      </c>
      <c r="G66" s="10">
        <f t="shared" si="1"/>
        <v>6009.7193191300003</v>
      </c>
    </row>
    <row r="67" spans="2:7" x14ac:dyDescent="0.25">
      <c r="B67" s="8">
        <f>[1]Транзакции_T_SIPP!BP47</f>
        <v>43251</v>
      </c>
      <c r="C67" s="10"/>
      <c r="D67" s="10">
        <f>[1]Транзакции_T_SIPP!BS47+[1]Транзакции_T_SIPP!BC43</f>
        <v>11.399999999999999</v>
      </c>
      <c r="E67" s="10"/>
      <c r="F67" s="10"/>
      <c r="G67" s="10">
        <f t="shared" si="1"/>
        <v>6021.1193191299999</v>
      </c>
    </row>
    <row r="68" spans="2:7" x14ac:dyDescent="0.25">
      <c r="B68" s="8">
        <f>[1]Комиссии!$BS$117</f>
        <v>43252</v>
      </c>
      <c r="C68" s="10"/>
      <c r="D68" s="10"/>
      <c r="E68" s="10"/>
      <c r="F68" s="10">
        <f>[1]Комиссии!$BU$117</f>
        <v>-41.26</v>
      </c>
      <c r="G68" s="10">
        <f t="shared" si="1"/>
        <v>5979.8593191299997</v>
      </c>
    </row>
    <row r="69" spans="2:7" x14ac:dyDescent="0.25">
      <c r="B69" s="8">
        <f>[1]Транзакции_T_SIPP!AB45</f>
        <v>43279</v>
      </c>
      <c r="D69" s="10">
        <f>[1]Транзакции_T_SIPP!AE45+[1]Транзакции_T_SIPP!AM45</f>
        <v>259.5</v>
      </c>
      <c r="E69" s="10"/>
      <c r="F69" s="10"/>
      <c r="G69" s="10">
        <f t="shared" si="1"/>
        <v>6239.3593191299997</v>
      </c>
    </row>
    <row r="70" spans="2:7" x14ac:dyDescent="0.25">
      <c r="B70" s="8">
        <f>[1]Транзакции_T_SIPP!CF44</f>
        <v>43280</v>
      </c>
      <c r="C70" s="10"/>
      <c r="D70" s="10">
        <f>[1]Транзакции_T_SIPP!CI44+[1]Транзакции_T_SIPP!BS48</f>
        <v>61.699999999999996</v>
      </c>
      <c r="E70" s="10"/>
      <c r="F70" s="10"/>
      <c r="G70" s="10">
        <f t="shared" si="1"/>
        <v>6301.0593191299995</v>
      </c>
    </row>
    <row r="71" spans="2:7" x14ac:dyDescent="0.25">
      <c r="B71" s="8">
        <f>[1]Комиссии!$BS$118</f>
        <v>43282</v>
      </c>
      <c r="C71" s="10"/>
      <c r="D71" s="10"/>
      <c r="E71" s="10"/>
      <c r="F71" s="10">
        <f>[1]Комиссии!$BU$118</f>
        <v>-53.16</v>
      </c>
      <c r="G71" s="10">
        <f t="shared" si="1"/>
        <v>6247.8993191299996</v>
      </c>
    </row>
    <row r="72" spans="2:7" x14ac:dyDescent="0.25">
      <c r="B72" s="8">
        <f>[1]Транзакции_T_SIPP!BP49</f>
        <v>43312</v>
      </c>
      <c r="D72" s="10">
        <f>[1]Транзакции_T_SIPP!BS49</f>
        <v>1.32</v>
      </c>
      <c r="E72" s="10"/>
      <c r="F72" s="10"/>
      <c r="G72" s="10">
        <f t="shared" si="1"/>
        <v>6249.2193191299993</v>
      </c>
    </row>
    <row r="73" spans="2:7" x14ac:dyDescent="0.25">
      <c r="B73" s="8">
        <f>[1]Комиссии!$BS$119</f>
        <v>43313</v>
      </c>
      <c r="C73" s="10"/>
      <c r="D73" s="10"/>
      <c r="E73" s="10"/>
      <c r="F73" s="10">
        <f>[1]Комиссии!$BU$119</f>
        <v>-41.2</v>
      </c>
      <c r="G73" s="10">
        <f t="shared" si="1"/>
        <v>6208.0193191299995</v>
      </c>
    </row>
    <row r="74" spans="2:7" x14ac:dyDescent="0.25">
      <c r="B74" s="8">
        <f>[1]Транзакции_T_SIPP!BP50</f>
        <v>43343</v>
      </c>
      <c r="D74" s="10">
        <f>[1]Транзакции_T_SIPP!BS50</f>
        <v>1.45</v>
      </c>
      <c r="E74" s="10"/>
      <c r="F74" s="10"/>
      <c r="G74" s="10">
        <f t="shared" si="1"/>
        <v>6209.4693191299993</v>
      </c>
    </row>
    <row r="75" spans="2:7" x14ac:dyDescent="0.25">
      <c r="B75" s="8">
        <f>[1]Комиссии!$BS$120</f>
        <v>43344</v>
      </c>
      <c r="C75" s="10"/>
      <c r="D75" s="10"/>
      <c r="E75" s="10"/>
      <c r="F75" s="10">
        <f>[1]Комиссии!$BU$120</f>
        <v>-33.979999999999997</v>
      </c>
      <c r="G75" s="10">
        <f t="shared" si="1"/>
        <v>6175.4893191299998</v>
      </c>
    </row>
    <row r="76" spans="2:7" x14ac:dyDescent="0.25">
      <c r="B76" s="8">
        <f>[1]Транзакции_T_SIPP!AB46</f>
        <v>43370</v>
      </c>
      <c r="C76" s="10"/>
      <c r="D76" s="10">
        <f>[1]Транзакции_T_SIPP!AE46+[1]Транзакции_T_SIPP!AM46</f>
        <v>259.5</v>
      </c>
      <c r="E76" s="10"/>
      <c r="F76" s="10"/>
      <c r="G76" s="10">
        <f t="shared" si="1"/>
        <v>6434.9893191299998</v>
      </c>
    </row>
    <row r="77" spans="2:7" x14ac:dyDescent="0.25">
      <c r="B77" s="8">
        <f>[1]Транзакции_T_SIPP!CF45</f>
        <v>43371</v>
      </c>
      <c r="D77" s="10">
        <f>[1]Транзакции_T_SIPP!CI45+[1]Транзакции_T_SIPP!BS51</f>
        <v>61.72999999999999</v>
      </c>
      <c r="E77" s="10"/>
      <c r="F77" s="10"/>
      <c r="G77" s="10">
        <f t="shared" si="1"/>
        <v>6496.7193191299993</v>
      </c>
    </row>
    <row r="78" spans="2:7" x14ac:dyDescent="0.25">
      <c r="B78" s="8">
        <f>[1]Комиссии!$BS$121</f>
        <v>43374</v>
      </c>
      <c r="C78" s="10"/>
      <c r="D78" s="10"/>
      <c r="E78" s="10"/>
      <c r="F78" s="10">
        <f>[1]Комиссии!$BU$121</f>
        <v>-58.92</v>
      </c>
      <c r="G78" s="10">
        <f t="shared" si="1"/>
        <v>6437.7993191299993</v>
      </c>
    </row>
    <row r="79" spans="2:7" x14ac:dyDescent="0.25">
      <c r="B79" s="8">
        <f>[1]Транзакции_T_SIPP!AR43</f>
        <v>43378</v>
      </c>
      <c r="C79" s="10"/>
      <c r="D79" s="10">
        <f>[1]Транзакции_T_SIPP!AU43</f>
        <v>3.52</v>
      </c>
      <c r="E79" s="10"/>
      <c r="F79" s="10"/>
      <c r="G79" s="10">
        <f t="shared" si="1"/>
        <v>6441.3193191299997</v>
      </c>
    </row>
    <row r="80" spans="2:7" x14ac:dyDescent="0.25">
      <c r="B80" s="8">
        <f>[1]Транзакции_T_SIPP!BP52</f>
        <v>43404</v>
      </c>
      <c r="D80" s="10">
        <f>[1]Транзакции_T_SIPP!BS52</f>
        <v>1.28</v>
      </c>
      <c r="E80" s="10"/>
      <c r="F80" s="10"/>
      <c r="G80" s="10">
        <f t="shared" si="1"/>
        <v>6442.5993191299995</v>
      </c>
    </row>
    <row r="81" spans="2:7" x14ac:dyDescent="0.25">
      <c r="B81" s="8">
        <f>[1]Комиссии!$BS$122</f>
        <v>43405</v>
      </c>
      <c r="C81" s="10"/>
      <c r="D81" s="10"/>
      <c r="E81" s="10"/>
      <c r="F81" s="10">
        <f>[1]Комиссии!$BU$122</f>
        <v>-39.22</v>
      </c>
      <c r="G81" s="10">
        <f t="shared" si="1"/>
        <v>6403.3793191299992</v>
      </c>
    </row>
    <row r="82" spans="2:7" x14ac:dyDescent="0.25">
      <c r="B82" s="8">
        <f>[1]Транзакции_T_SIPP!BP53</f>
        <v>43434</v>
      </c>
      <c r="C82" s="10"/>
      <c r="D82" s="10">
        <f>[1]Транзакции_T_SIPP!BS53+[1]Транзакции_T_SIPP!BC44</f>
        <v>14.24</v>
      </c>
      <c r="E82" s="10"/>
      <c r="F82" s="10"/>
      <c r="G82" s="10">
        <f t="shared" si="1"/>
        <v>6417.619319129999</v>
      </c>
    </row>
    <row r="83" spans="2:7" x14ac:dyDescent="0.25">
      <c r="B83" s="8">
        <f>[1]Комиссии!$BS$123</f>
        <v>43435</v>
      </c>
      <c r="C83" s="10"/>
      <c r="D83" s="10"/>
      <c r="E83" s="10"/>
      <c r="F83" s="10">
        <f>[1]Комиссии!$BU$123</f>
        <v>-31.4</v>
      </c>
      <c r="G83" s="10">
        <f t="shared" si="1"/>
        <v>6386.2193191299993</v>
      </c>
    </row>
    <row r="84" spans="2:7" x14ac:dyDescent="0.25">
      <c r="B84" s="11">
        <f>[1]Транзакции_T_SIPP!BP54</f>
        <v>43465</v>
      </c>
      <c r="C84" s="15"/>
      <c r="D84" s="12">
        <f>[1]Транзакции_T_SIPP!BS54+[1]Транзакции_T_SIPP!CI46+[1]Транзакции_T_SIPP!AE47+[1]Транзакции_T_SIPP!AM47</f>
        <v>323.75</v>
      </c>
      <c r="E84" s="12"/>
      <c r="F84" s="12"/>
      <c r="G84" s="12">
        <f t="shared" ref="G84:G90" si="2">SUM(C84:F84)+G83</f>
        <v>6709.9693191299993</v>
      </c>
    </row>
    <row r="85" spans="2:7" x14ac:dyDescent="0.25">
      <c r="B85" s="8">
        <f>[1]Комиссии!$BS$175</f>
        <v>43466</v>
      </c>
      <c r="C85" s="10"/>
      <c r="D85" s="10"/>
      <c r="E85" s="10"/>
      <c r="F85" s="10">
        <f>[1]Комиссии!$BU$175</f>
        <v>-59.1</v>
      </c>
      <c r="G85" s="10">
        <f t="shared" si="2"/>
        <v>6650.869319129999</v>
      </c>
    </row>
    <row r="86" spans="2:7" x14ac:dyDescent="0.25">
      <c r="B86" s="8">
        <f>[1]Транзакции_T_SIPP!BP55</f>
        <v>43496</v>
      </c>
      <c r="C86" s="10"/>
      <c r="D86" s="10">
        <f>[1]Транзакции_T_SIPP!BS55</f>
        <v>1.29</v>
      </c>
      <c r="E86" s="10"/>
      <c r="F86" s="10"/>
      <c r="G86" s="10">
        <f t="shared" si="2"/>
        <v>6652.1593191299989</v>
      </c>
    </row>
    <row r="87" spans="2:7" x14ac:dyDescent="0.25">
      <c r="B87" s="8">
        <f>[1]Комиссии!$BS$176</f>
        <v>43497</v>
      </c>
      <c r="C87" s="10"/>
      <c r="D87" s="10"/>
      <c r="E87" s="10"/>
      <c r="F87" s="10">
        <f>[1]Комиссии!$BU$176</f>
        <v>-39.28</v>
      </c>
      <c r="G87" s="10">
        <f t="shared" si="2"/>
        <v>6612.8793191299992</v>
      </c>
    </row>
    <row r="88" spans="2:7" x14ac:dyDescent="0.25">
      <c r="B88" s="8">
        <f>[1]Транзакции_T_SIPP!BP56</f>
        <v>43524</v>
      </c>
      <c r="C88" s="10"/>
      <c r="D88" s="10">
        <f>[1]Транзакции_T_SIPP!BS56</f>
        <v>1.24</v>
      </c>
      <c r="E88" s="10"/>
      <c r="F88" s="10"/>
      <c r="G88" s="10">
        <f t="shared" si="2"/>
        <v>6614.119319129999</v>
      </c>
    </row>
    <row r="89" spans="2:7" x14ac:dyDescent="0.25">
      <c r="B89" s="8">
        <f>[1]Комиссии!$BS$177</f>
        <v>43525</v>
      </c>
      <c r="C89" s="10"/>
      <c r="D89" s="10"/>
      <c r="E89" s="10"/>
      <c r="F89" s="10">
        <f>[1]Комиссии!$BU$177</f>
        <v>-32.630000000000003</v>
      </c>
      <c r="G89" s="10">
        <f t="shared" si="2"/>
        <v>6581.4893191299989</v>
      </c>
    </row>
    <row r="90" spans="2:7" x14ac:dyDescent="0.25">
      <c r="B90" s="8">
        <f>[1]Транзакции_T_SIPP!CF55</f>
        <v>43538</v>
      </c>
      <c r="D90" s="10">
        <f>[1]Транзакции_T_SIPP!CI55</f>
        <v>36.68</v>
      </c>
      <c r="E90" s="10"/>
      <c r="F90" s="10"/>
      <c r="G90" s="10">
        <f t="shared" si="2"/>
        <v>6618.1693191299992</v>
      </c>
    </row>
    <row r="91" spans="2:7" x14ac:dyDescent="0.25">
      <c r="B91" s="8">
        <f>[1]Транзакции_T_SIPP!AB55</f>
        <v>43550</v>
      </c>
      <c r="C91" s="10"/>
      <c r="D91" s="10">
        <f>[1]Транзакции_T_SIPP!AE55+[1]Транзакции_T_SIPP!AM55</f>
        <v>259.5</v>
      </c>
      <c r="E91" s="10"/>
      <c r="F91" s="10"/>
      <c r="G91" s="10">
        <f t="shared" ref="G91:G97" si="3">SUM(C91:F91)+G90</f>
        <v>6877.6693191299992</v>
      </c>
    </row>
    <row r="92" spans="2:7" x14ac:dyDescent="0.25">
      <c r="B92" s="8">
        <f>[1]Транзакции_T_SIPP!BP57</f>
        <v>43553</v>
      </c>
      <c r="D92" s="10">
        <f>[1]Транзакции_T_SIPP!BS57</f>
        <v>1.1299999999999999</v>
      </c>
      <c r="E92" s="10"/>
      <c r="F92" s="10"/>
      <c r="G92" s="10">
        <f t="shared" si="3"/>
        <v>6878.7993191299993</v>
      </c>
    </row>
    <row r="93" spans="2:7" x14ac:dyDescent="0.25">
      <c r="B93" s="8">
        <f>[1]Комиссии!$BS$178</f>
        <v>43556</v>
      </c>
      <c r="C93" s="10"/>
      <c r="D93" s="10"/>
      <c r="E93" s="10"/>
      <c r="F93" s="10">
        <f>[1]Комиссии!$BU$178</f>
        <v>-61.11</v>
      </c>
      <c r="G93" s="10">
        <f t="shared" si="3"/>
        <v>6817.6893191299996</v>
      </c>
    </row>
    <row r="94" spans="2:7" x14ac:dyDescent="0.25">
      <c r="B94" s="8">
        <f>[1]Транзакции_T_SIPP!BP58</f>
        <v>43585</v>
      </c>
      <c r="D94" s="10">
        <f>[1]Транзакции_T_SIPP!BS58</f>
        <v>1.2</v>
      </c>
      <c r="E94" s="10"/>
      <c r="F94" s="10"/>
      <c r="G94" s="10">
        <f t="shared" si="3"/>
        <v>6818.8893191299994</v>
      </c>
    </row>
    <row r="95" spans="2:7" x14ac:dyDescent="0.25">
      <c r="B95" s="8">
        <f>[1]Комиссии!$BS$179</f>
        <v>43586</v>
      </c>
      <c r="C95" s="10"/>
      <c r="D95" s="10"/>
      <c r="E95" s="10"/>
      <c r="F95" s="10">
        <f>[1]Комиссии!$BU$179</f>
        <v>-40.5</v>
      </c>
      <c r="G95" s="10">
        <f t="shared" si="3"/>
        <v>6778.3893191299994</v>
      </c>
    </row>
    <row r="96" spans="2:7" x14ac:dyDescent="0.25">
      <c r="B96" s="8">
        <f>[1]Транзакции_T_SIPP!CF56</f>
        <v>43609</v>
      </c>
      <c r="C96" s="10"/>
      <c r="D96" s="10">
        <f>[1]Транзакции_T_SIPP!CI56</f>
        <v>43.4</v>
      </c>
      <c r="E96" s="10"/>
      <c r="F96" s="10"/>
      <c r="G96" s="10">
        <f t="shared" si="3"/>
        <v>6821.7893191299991</v>
      </c>
    </row>
    <row r="97" spans="2:7" x14ac:dyDescent="0.25">
      <c r="B97" s="8">
        <f>[1]Транзакции_T_SIPP!BP59</f>
        <v>43616</v>
      </c>
      <c r="D97" s="10">
        <f>[1]Транзакции_T_SIPP!BS59+[1]Транзакции_T_SIPP!BC55</f>
        <v>3.23</v>
      </c>
      <c r="E97" s="10"/>
      <c r="F97" s="10"/>
      <c r="G97" s="10">
        <f t="shared" si="3"/>
        <v>6825.0193191299986</v>
      </c>
    </row>
    <row r="98" spans="2:7" x14ac:dyDescent="0.25">
      <c r="B98" s="8">
        <f>[1]Комиссии!$BS$180</f>
        <v>43617</v>
      </c>
      <c r="C98" s="10"/>
      <c r="D98" s="10"/>
      <c r="E98" s="10"/>
      <c r="F98" s="10">
        <f>[1]Комиссии!$BU$180</f>
        <v>-41.73</v>
      </c>
      <c r="G98" s="10">
        <f t="shared" ref="G98:G105" si="4">SUM(C98:F98)+G97</f>
        <v>6783.2893191299991</v>
      </c>
    </row>
    <row r="99" spans="2:7" x14ac:dyDescent="0.25">
      <c r="B99" s="8">
        <f>[1]Транзакции_T_SIPP!AB56</f>
        <v>43641</v>
      </c>
      <c r="D99" s="10">
        <f>[1]Транзакции_T_SIPP!AE56+[1]Транзакции_T_SIPP!AM56</f>
        <v>259.5</v>
      </c>
      <c r="E99" s="10"/>
      <c r="F99" s="10"/>
      <c r="G99" s="10">
        <f t="shared" si="4"/>
        <v>7042.7893191299991</v>
      </c>
    </row>
    <row r="100" spans="2:7" x14ac:dyDescent="0.25">
      <c r="B100" s="8">
        <f>[1]Транзакции_T_SIPP!D55</f>
        <v>43642</v>
      </c>
      <c r="D100" s="10"/>
      <c r="E100" s="10">
        <f>-[1]Транзакции_T_SIPP!E55*[1]Транзакции_T_SIPP!F55</f>
        <v>-299.84730919999998</v>
      </c>
      <c r="F100" s="10">
        <f>[1]Транзакции_T_SIPP!H55</f>
        <v>-0.15</v>
      </c>
      <c r="G100" s="10">
        <f t="shared" si="4"/>
        <v>6742.792009929999</v>
      </c>
    </row>
    <row r="101" spans="2:7" x14ac:dyDescent="0.25">
      <c r="B101" s="8">
        <f>[1]Транзакции_T_SIPP!BP60</f>
        <v>43644</v>
      </c>
      <c r="D101" s="10">
        <f>[1]Транзакции_T_SIPP!BS60</f>
        <v>1.3</v>
      </c>
      <c r="E101" s="10"/>
      <c r="F101" s="10"/>
      <c r="G101" s="10">
        <f t="shared" si="4"/>
        <v>6744.0920099299992</v>
      </c>
    </row>
    <row r="102" spans="2:7" x14ac:dyDescent="0.25">
      <c r="B102" s="8">
        <f>[1]Комиссии!$BS$182</f>
        <v>43647</v>
      </c>
      <c r="C102" s="10"/>
      <c r="D102" s="10"/>
      <c r="E102" s="10"/>
      <c r="F102" s="10">
        <f>[1]Комиссии!$BU$182</f>
        <v>-60.58</v>
      </c>
      <c r="G102" s="10">
        <f t="shared" si="4"/>
        <v>6683.5120099299993</v>
      </c>
    </row>
    <row r="103" spans="2:7" x14ac:dyDescent="0.25">
      <c r="B103" s="8">
        <f>[1]Транзакции_T_SIPP!BP61</f>
        <v>43677</v>
      </c>
      <c r="C103" s="10"/>
      <c r="D103" s="10">
        <f>[1]Транзакции_T_SIPP!BS61</f>
        <v>1.19</v>
      </c>
      <c r="E103" s="10"/>
      <c r="F103" s="10"/>
      <c r="G103" s="10">
        <f t="shared" si="4"/>
        <v>6684.7020099299989</v>
      </c>
    </row>
    <row r="104" spans="2:7" x14ac:dyDescent="0.25">
      <c r="B104" s="8">
        <f>[1]Комиссии!$BS$183</f>
        <v>43678</v>
      </c>
      <c r="C104" s="10"/>
      <c r="D104" s="10"/>
      <c r="E104" s="10"/>
      <c r="F104" s="10">
        <f>[1]Комиссии!$BU$183</f>
        <v>-42.44</v>
      </c>
      <c r="G104" s="10">
        <f t="shared" si="4"/>
        <v>6642.2620099299993</v>
      </c>
    </row>
    <row r="105" spans="2:7" x14ac:dyDescent="0.25">
      <c r="B105" s="8">
        <f>[1]Транзакции_T_SIPP!CF57</f>
        <v>43700</v>
      </c>
      <c r="C105" s="10"/>
      <c r="D105" s="10">
        <f>[1]Транзакции_T_SIPP!CI57</f>
        <v>43.4</v>
      </c>
      <c r="E105" s="10"/>
      <c r="F105" s="10"/>
      <c r="G105" s="10">
        <f t="shared" si="4"/>
        <v>6685.6620099299989</v>
      </c>
    </row>
    <row r="106" spans="2:7" x14ac:dyDescent="0.25">
      <c r="B106" s="8">
        <f>[1]Транзакции_T_SIPP!BP62</f>
        <v>43708</v>
      </c>
      <c r="C106" s="10"/>
      <c r="D106" s="10">
        <f>[1]Транзакции_T_SIPP!BS62</f>
        <v>1.45</v>
      </c>
      <c r="E106" s="10"/>
      <c r="F106" s="10"/>
      <c r="G106" s="10">
        <f t="shared" ref="G106:G134" si="5">SUM(C106:F106)+G105</f>
        <v>6687.1120099299987</v>
      </c>
    </row>
    <row r="107" spans="2:7" x14ac:dyDescent="0.25">
      <c r="B107" s="8">
        <f>[1]Комиссии!$BS$184</f>
        <v>43709</v>
      </c>
      <c r="C107" s="10"/>
      <c r="D107" s="10"/>
      <c r="E107" s="10"/>
      <c r="F107" s="10">
        <f>[1]Комиссии!$BU$184</f>
        <v>-37.24</v>
      </c>
      <c r="G107" s="10">
        <f t="shared" si="5"/>
        <v>6649.872009929999</v>
      </c>
    </row>
    <row r="108" spans="2:7" x14ac:dyDescent="0.25">
      <c r="B108" s="8">
        <f>[1]Транзакции_T_SIPP!CN70</f>
        <v>43721</v>
      </c>
      <c r="C108" s="10"/>
      <c r="D108" s="10"/>
      <c r="E108" s="10">
        <f>-[1]Транзакции_T_SIPP!CO70*[1]Транзакции_T_SIPP!CP70-[1]Транзакции_T_SIPP!CG70*[1]Транзакции_T_SIPP!CH70-[1]Транзакции_T_SIPP!BY70*[1]Транзакции_T_SIPP!BZ70</f>
        <v>6984.3823252999991</v>
      </c>
      <c r="F108" s="10">
        <f>[1]Транзакции_T_SIPP!CR70+[1]Транзакции_T_SIPP!CJ70</f>
        <v>-7.5</v>
      </c>
      <c r="G108" s="10">
        <f t="shared" si="5"/>
        <v>13626.754335229998</v>
      </c>
    </row>
    <row r="109" spans="2:7" x14ac:dyDescent="0.25">
      <c r="B109" s="8">
        <f>[1]Транзакции_T_SIPP!BP70</f>
        <v>43724</v>
      </c>
      <c r="C109" s="10"/>
      <c r="D109" s="10"/>
      <c r="E109" s="10">
        <f>-[1]Транзакции_T_SIPP!BQ70*[1]Транзакции_T_SIPP!BR70-[1]Транзакции_T_SIPP!BI70*[1]Транзакции_T_SIPP!BJ70-[1]Транзакции_T_SIPP!BA70*[1]Транзакции_T_SIPP!BB70-[1]Транзакции_T_SIPP!AS70*[1]Транзакции_T_SIPP!AT70</f>
        <v>6321.6457245799993</v>
      </c>
      <c r="F109" s="10"/>
      <c r="G109" s="10">
        <f t="shared" si="5"/>
        <v>19948.400059809996</v>
      </c>
    </row>
    <row r="110" spans="2:7" x14ac:dyDescent="0.25">
      <c r="B110" s="8">
        <f>[1]Транзакции_T_SIPP!AJ70</f>
        <v>43726</v>
      </c>
      <c r="C110" s="10"/>
      <c r="D110" s="10"/>
      <c r="E110" s="10">
        <f>-[1]Транзакции_T_SIPP!AK70*[1]Транзакции_T_SIPP!AL70-[1]Транзакции_T_SIPP!AC70*[1]Транзакции_T_SIPP!AD70-[1]Транзакции_T_SIPP!U70*[1]Транзакции_T_SIPP!V70</f>
        <v>21538.6</v>
      </c>
      <c r="F110" s="10">
        <f>[1]Транзакции_T_SIPP!X70</f>
        <v>-0.1</v>
      </c>
      <c r="G110" s="10">
        <f t="shared" si="5"/>
        <v>41486.900059809996</v>
      </c>
    </row>
    <row r="111" spans="2:7" x14ac:dyDescent="0.25">
      <c r="B111" s="8">
        <f>[1]Транзакции_T_SIPP!D56</f>
        <v>43733</v>
      </c>
      <c r="C111" s="10"/>
      <c r="D111" s="10">
        <f>[1]Транзакции_T_SIPP!G56</f>
        <v>304.95999999999998</v>
      </c>
      <c r="E111" s="10"/>
      <c r="F111" s="10"/>
      <c r="G111" s="10">
        <f t="shared" si="5"/>
        <v>41791.860059809995</v>
      </c>
    </row>
    <row r="112" spans="2:7" x14ac:dyDescent="0.25">
      <c r="B112" s="8">
        <f>[1]Транзакции_T_SIPP!BP63</f>
        <v>43738</v>
      </c>
      <c r="C112" s="10"/>
      <c r="D112" s="10">
        <f>[1]Транзакции_T_SIPP!BS63</f>
        <v>1.31</v>
      </c>
      <c r="E112" s="10"/>
      <c r="F112" s="10"/>
      <c r="G112" s="10">
        <f t="shared" si="5"/>
        <v>41793.170059809992</v>
      </c>
    </row>
    <row r="113" spans="2:7" x14ac:dyDescent="0.25">
      <c r="B113" s="8">
        <f>[1]Комиссии!$BS$188</f>
        <v>43739</v>
      </c>
      <c r="C113" s="10"/>
      <c r="D113" s="10"/>
      <c r="E113" s="10"/>
      <c r="F113" s="10">
        <f>[1]Комиссии!$BU$188</f>
        <v>-49.17</v>
      </c>
      <c r="G113" s="10">
        <f t="shared" si="5"/>
        <v>41744.000059809994</v>
      </c>
    </row>
    <row r="114" spans="2:7" x14ac:dyDescent="0.25">
      <c r="B114" s="8">
        <v>43745</v>
      </c>
      <c r="C114" s="9">
        <v>-41676.379999999997</v>
      </c>
      <c r="D114" s="10"/>
      <c r="E114" s="10"/>
      <c r="F114" s="10"/>
      <c r="G114" s="10">
        <f t="shared" si="5"/>
        <v>67.620059809996746</v>
      </c>
    </row>
    <row r="115" spans="2:7" x14ac:dyDescent="0.25">
      <c r="B115" s="8">
        <f>[1]Транзакции_T_SIPP!L70</f>
        <v>43752</v>
      </c>
      <c r="C115" s="10"/>
      <c r="E115" s="10">
        <f>-[1]Транзакции_T_SIPP!M70*[1]Транзакции_T_SIPP!N70</f>
        <v>11251.782308</v>
      </c>
      <c r="G115" s="10">
        <f t="shared" si="5"/>
        <v>11319.402367809997</v>
      </c>
    </row>
    <row r="116" spans="2:7" x14ac:dyDescent="0.25">
      <c r="B116" s="8">
        <v>43759</v>
      </c>
      <c r="C116" s="9">
        <v>-11202.6</v>
      </c>
      <c r="D116" s="10"/>
      <c r="E116" s="10"/>
      <c r="F116" s="10"/>
      <c r="G116" s="10">
        <f t="shared" si="5"/>
        <v>116.80236780999621</v>
      </c>
    </row>
    <row r="117" spans="2:7" x14ac:dyDescent="0.25">
      <c r="B117" s="8">
        <f>[1]Транзакции_T_SIPP!BP64</f>
        <v>43769</v>
      </c>
      <c r="C117" s="10"/>
      <c r="D117" s="10">
        <f>[1]Транзакции_T_SIPP!BS64</f>
        <v>0.68</v>
      </c>
      <c r="E117" s="10"/>
      <c r="F117" s="10"/>
      <c r="G117" s="10">
        <f t="shared" si="5"/>
        <v>117.48236780999622</v>
      </c>
    </row>
    <row r="118" spans="2:7" x14ac:dyDescent="0.25">
      <c r="B118" s="8">
        <f>[1]Комиссии!$BS$189</f>
        <v>43770</v>
      </c>
      <c r="C118" s="10"/>
      <c r="D118" s="10"/>
      <c r="E118" s="10"/>
      <c r="F118" s="10">
        <f>[1]Комиссии!$BU$189</f>
        <v>-3.28</v>
      </c>
      <c r="G118" s="10">
        <f t="shared" si="5"/>
        <v>114.20236780999622</v>
      </c>
    </row>
    <row r="119" spans="2:7" x14ac:dyDescent="0.25">
      <c r="B119" s="8">
        <f>[1]Комиссии!$BS$190</f>
        <v>43800</v>
      </c>
      <c r="C119" s="10"/>
      <c r="D119" s="10"/>
      <c r="E119" s="10"/>
      <c r="F119" s="10">
        <f>[1]Комиссии!$BU$190</f>
        <v>-0.27</v>
      </c>
      <c r="G119" s="10">
        <f t="shared" si="5"/>
        <v>113.93236780999622</v>
      </c>
    </row>
    <row r="120" spans="2:7" x14ac:dyDescent="0.25">
      <c r="B120" s="8">
        <v>43830</v>
      </c>
      <c r="C120" s="10"/>
      <c r="D120" s="10"/>
      <c r="E120" s="10"/>
      <c r="F120" s="10"/>
      <c r="G120" s="10">
        <f t="shared" si="5"/>
        <v>113.93236780999622</v>
      </c>
    </row>
    <row r="121" spans="2:7" x14ac:dyDescent="0.25">
      <c r="B121" s="8">
        <f>[1]Комиссии!$BS$228</f>
        <v>43831</v>
      </c>
      <c r="C121" s="10"/>
      <c r="D121" s="10"/>
      <c r="E121" s="10"/>
      <c r="F121" s="10">
        <f>[1]Комиссии!$BU$228</f>
        <v>-20.29</v>
      </c>
      <c r="G121" s="10">
        <f t="shared" si="5"/>
        <v>93.642367809996216</v>
      </c>
    </row>
    <row r="122" spans="2:7" x14ac:dyDescent="0.25">
      <c r="B122" s="8">
        <f>[1]Транзакции_T_SIPP!D65</f>
        <v>43840</v>
      </c>
      <c r="D122" s="10">
        <f>[1]Транзакции_T_SIPP!G65</f>
        <v>152.47999999999999</v>
      </c>
      <c r="G122" s="10">
        <f t="shared" si="5"/>
        <v>246.12236780999621</v>
      </c>
    </row>
    <row r="123" spans="2:7" x14ac:dyDescent="0.25">
      <c r="B123" s="8">
        <f>[1]Комиссии!$BS$229</f>
        <v>43862</v>
      </c>
      <c r="C123" s="10"/>
      <c r="D123" s="10"/>
      <c r="E123" s="10"/>
      <c r="F123" s="10">
        <f>[1]Комиссии!$BU$229</f>
        <v>-0.22</v>
      </c>
      <c r="G123" s="10">
        <f t="shared" si="5"/>
        <v>245.90236780999621</v>
      </c>
    </row>
    <row r="124" spans="2:7" x14ac:dyDescent="0.25">
      <c r="B124" s="8">
        <f>[1]Комиссии!$BS$230</f>
        <v>43891</v>
      </c>
      <c r="C124" s="10"/>
      <c r="D124" s="10"/>
      <c r="E124" s="10"/>
      <c r="F124" s="10">
        <f>[1]Комиссии!$BU$230</f>
        <v>-0.19</v>
      </c>
      <c r="G124" s="10">
        <f t="shared" si="5"/>
        <v>245.71236780999621</v>
      </c>
    </row>
    <row r="125" spans="2:7" x14ac:dyDescent="0.25">
      <c r="B125" s="8">
        <f>[1]Комиссии!$BS$231</f>
        <v>43922</v>
      </c>
      <c r="C125" s="10"/>
      <c r="D125" s="10"/>
      <c r="E125" s="10"/>
      <c r="F125" s="10">
        <f>[1]Комиссии!$BU$231</f>
        <v>-20.239999999999998</v>
      </c>
      <c r="G125" s="10">
        <f t="shared" si="5"/>
        <v>225.4723678099962</v>
      </c>
    </row>
    <row r="126" spans="2:7" x14ac:dyDescent="0.25">
      <c r="B126" s="8">
        <f>[1]Комиссии!$BS$232</f>
        <v>43952</v>
      </c>
      <c r="C126" s="10"/>
      <c r="D126" s="10"/>
      <c r="E126" s="10"/>
      <c r="F126" s="10">
        <f>[1]Комиссии!$BU$232</f>
        <v>-0.24</v>
      </c>
      <c r="G126" s="10">
        <f t="shared" si="5"/>
        <v>225.23236780999619</v>
      </c>
    </row>
    <row r="127" spans="2:7" x14ac:dyDescent="0.25">
      <c r="B127" s="8">
        <f>[1]Комиссии!$BS$233</f>
        <v>43983</v>
      </c>
      <c r="C127" s="10"/>
      <c r="D127" s="10"/>
      <c r="E127" s="10"/>
      <c r="F127" s="10">
        <f>[1]Комиссии!$BU$233</f>
        <v>-0.24</v>
      </c>
      <c r="G127" s="10">
        <f t="shared" si="5"/>
        <v>224.99236780999618</v>
      </c>
    </row>
    <row r="128" spans="2:7" x14ac:dyDescent="0.25">
      <c r="B128" s="8">
        <f>[1]Комиссии!$BS$234</f>
        <v>44013</v>
      </c>
      <c r="C128" s="10"/>
      <c r="D128" s="10"/>
      <c r="E128" s="10"/>
      <c r="F128" s="10">
        <f>[1]Комиссии!$BU$234</f>
        <v>-20.239999999999998</v>
      </c>
      <c r="G128" s="10">
        <f t="shared" si="5"/>
        <v>204.75236780999617</v>
      </c>
    </row>
    <row r="129" spans="2:8" x14ac:dyDescent="0.25">
      <c r="B129" s="8">
        <f>[1]Комиссии!$BS$235</f>
        <v>44044</v>
      </c>
      <c r="C129" s="10"/>
      <c r="D129" s="10"/>
      <c r="E129" s="10"/>
      <c r="F129" s="10">
        <f>[1]Комиссии!$BU$235</f>
        <v>-0.25</v>
      </c>
      <c r="G129" s="10">
        <f t="shared" si="5"/>
        <v>204.50236780999617</v>
      </c>
    </row>
    <row r="130" spans="2:8" x14ac:dyDescent="0.25">
      <c r="B130" s="8">
        <f>[1]Комиссии!$BS$236</f>
        <v>44075</v>
      </c>
      <c r="F130" s="10">
        <f>[1]Комиссии!$BU$236</f>
        <v>-0.25</v>
      </c>
      <c r="G130" s="10">
        <f t="shared" si="5"/>
        <v>204.25236780999617</v>
      </c>
    </row>
    <row r="131" spans="2:8" x14ac:dyDescent="0.25">
      <c r="B131" s="8">
        <f>[1]Транзакции_T_SIPP!D66</f>
        <v>44083</v>
      </c>
      <c r="D131" s="10">
        <f>[1]Транзакции_T_SIPP!G66</f>
        <v>65.91</v>
      </c>
      <c r="G131" s="10">
        <f t="shared" si="5"/>
        <v>270.16236780999617</v>
      </c>
    </row>
    <row r="132" spans="2:8" x14ac:dyDescent="0.25">
      <c r="B132" s="8">
        <f>[1]Комиссии!$BS$237</f>
        <v>44105</v>
      </c>
      <c r="F132" s="10">
        <f>[1]Комиссии!$BU$237</f>
        <v>-20.25</v>
      </c>
      <c r="G132" s="10">
        <f t="shared" si="5"/>
        <v>249.91236780999617</v>
      </c>
    </row>
    <row r="133" spans="2:8" x14ac:dyDescent="0.25">
      <c r="B133" s="8">
        <f>[1]Комиссии!$BS$238</f>
        <v>44136</v>
      </c>
      <c r="F133" s="10">
        <f>[1]Комиссии!$BU$238</f>
        <v>-0.23</v>
      </c>
      <c r="G133" s="10">
        <f t="shared" si="5"/>
        <v>249.68236780999618</v>
      </c>
    </row>
    <row r="134" spans="2:8" x14ac:dyDescent="0.25">
      <c r="B134" s="8">
        <f>[1]Комиссии!$BS$239</f>
        <v>44166</v>
      </c>
      <c r="F134" s="10">
        <f>[1]Комиссии!$BU$239</f>
        <v>-0.22</v>
      </c>
      <c r="G134" s="10">
        <f t="shared" si="5"/>
        <v>249.46236780999618</v>
      </c>
    </row>
    <row r="135" spans="2:8" x14ac:dyDescent="0.25">
      <c r="B135" s="11">
        <v>44196</v>
      </c>
      <c r="C135" s="15"/>
      <c r="D135" s="15"/>
      <c r="E135" s="15"/>
      <c r="F135" s="12"/>
      <c r="G135" s="12">
        <f t="shared" ref="G135:G140" si="6">SUM(C135:F135)+G134</f>
        <v>249.46236780999618</v>
      </c>
    </row>
    <row r="136" spans="2:8" x14ac:dyDescent="0.25">
      <c r="B136" s="8">
        <f>[1]Комиссии!$BS$281</f>
        <v>44197</v>
      </c>
      <c r="F136" s="10">
        <f>[1]Комиссии!$BU$281</f>
        <v>-20.23</v>
      </c>
      <c r="G136" s="10">
        <f t="shared" si="6"/>
        <v>229.23236780999619</v>
      </c>
    </row>
    <row r="137" spans="2:8" x14ac:dyDescent="0.25">
      <c r="B137" s="11">
        <v>44227</v>
      </c>
      <c r="C137" s="15"/>
      <c r="D137" s="15"/>
      <c r="E137" s="15"/>
      <c r="F137" s="12"/>
      <c r="G137" s="12">
        <f t="shared" si="6"/>
        <v>229.23236780999619</v>
      </c>
    </row>
    <row r="138" spans="2:8" x14ac:dyDescent="0.25">
      <c r="B138" s="8">
        <f>[1]Комиссии!$BS$282</f>
        <v>44228</v>
      </c>
      <c r="F138" s="10">
        <f>[1]Комиссии!$BU$282</f>
        <v>-0.23</v>
      </c>
      <c r="G138" s="10">
        <f t="shared" si="6"/>
        <v>229.0023678099962</v>
      </c>
    </row>
    <row r="139" spans="2:8" x14ac:dyDescent="0.25">
      <c r="B139" s="8">
        <v>44255</v>
      </c>
      <c r="F139" s="10"/>
      <c r="G139" s="10">
        <f t="shared" si="6"/>
        <v>229.0023678099962</v>
      </c>
    </row>
    <row r="140" spans="2:8" x14ac:dyDescent="0.25">
      <c r="B140" s="8">
        <f>[1]Комиссии!$BS$283</f>
        <v>44256</v>
      </c>
      <c r="F140" s="10">
        <f>[1]Комиссии!$BU$283</f>
        <v>-0.21</v>
      </c>
      <c r="G140" s="10">
        <f t="shared" si="6"/>
        <v>228.79236780999619</v>
      </c>
    </row>
    <row r="141" spans="2:8" x14ac:dyDescent="0.25">
      <c r="B141" s="16">
        <v>44286</v>
      </c>
      <c r="C141" s="17"/>
      <c r="D141" s="18">
        <f>+[1]Транзакции_T_SIPP!G67</f>
        <v>263.97000000000003</v>
      </c>
      <c r="E141" s="17"/>
      <c r="F141" s="19"/>
      <c r="G141" s="19">
        <f t="shared" ref="G141:G149" si="7">SUM(C141:F141)+G140</f>
        <v>492.76236780999625</v>
      </c>
    </row>
    <row r="142" spans="2:8" x14ac:dyDescent="0.25">
      <c r="B142" s="8">
        <f>[1]Комиссии!$BS$284</f>
        <v>44287</v>
      </c>
      <c r="F142" s="20">
        <f>[1]Комиссии!$BU$284</f>
        <v>-20.259999999999998</v>
      </c>
      <c r="G142" s="10">
        <f t="shared" si="7"/>
        <v>472.50236780999626</v>
      </c>
      <c r="H142" s="13"/>
    </row>
    <row r="143" spans="2:8" x14ac:dyDescent="0.25">
      <c r="B143" s="16">
        <v>44316</v>
      </c>
      <c r="C143" s="17"/>
      <c r="D143" s="17"/>
      <c r="E143" s="17"/>
      <c r="F143" s="21"/>
      <c r="G143" s="19">
        <f t="shared" si="7"/>
        <v>472.50236780999626</v>
      </c>
      <c r="H143" s="13"/>
    </row>
    <row r="144" spans="2:8" x14ac:dyDescent="0.25">
      <c r="B144" s="16">
        <v>44317</v>
      </c>
      <c r="C144" s="17"/>
      <c r="D144" s="17"/>
      <c r="E144" s="17"/>
      <c r="F144" s="21">
        <f>[1]Комиссии!BU285</f>
        <v>-0.37000000000000005</v>
      </c>
      <c r="G144" s="19">
        <f t="shared" si="7"/>
        <v>472.13236780999625</v>
      </c>
      <c r="H144" s="13"/>
    </row>
    <row r="145" spans="2:8" x14ac:dyDescent="0.25">
      <c r="B145" s="22">
        <v>44347</v>
      </c>
      <c r="C145" s="23"/>
      <c r="D145" s="23"/>
      <c r="E145" s="23"/>
      <c r="F145" s="24"/>
      <c r="G145" s="25">
        <f t="shared" si="7"/>
        <v>472.13236780999625</v>
      </c>
      <c r="H145" s="13"/>
    </row>
    <row r="146" spans="2:8" x14ac:dyDescent="0.25">
      <c r="B146" s="22">
        <v>44348</v>
      </c>
      <c r="C146" s="23"/>
      <c r="D146" s="23"/>
      <c r="E146" s="23"/>
      <c r="F146" s="24">
        <f>[1]Комиссии!BU286</f>
        <v>-0.38000000000000006</v>
      </c>
      <c r="G146" s="25">
        <f t="shared" si="7"/>
        <v>471.75236780999626</v>
      </c>
      <c r="H146" s="13"/>
    </row>
    <row r="147" spans="2:8" x14ac:dyDescent="0.25">
      <c r="B147" s="22">
        <v>44377</v>
      </c>
      <c r="C147" s="23"/>
      <c r="D147" s="23"/>
      <c r="E147" s="23"/>
      <c r="F147" s="24"/>
      <c r="G147" s="25">
        <f t="shared" si="7"/>
        <v>471.75236780999626</v>
      </c>
      <c r="H147" s="13"/>
    </row>
    <row r="148" spans="2:8" x14ac:dyDescent="0.25">
      <c r="B148" s="22">
        <v>44378</v>
      </c>
      <c r="C148" s="23"/>
      <c r="D148" s="23"/>
      <c r="E148" s="23"/>
      <c r="F148" s="24">
        <f>[1]Комиссии!BU287</f>
        <v>-20.37</v>
      </c>
      <c r="G148" s="25">
        <f t="shared" si="7"/>
        <v>451.38236780999625</v>
      </c>
      <c r="H148" s="13"/>
    </row>
    <row r="149" spans="2:8" x14ac:dyDescent="0.25">
      <c r="B149" s="22">
        <v>44408</v>
      </c>
      <c r="C149" s="23"/>
      <c r="D149" s="23"/>
      <c r="E149" s="23"/>
      <c r="F149" s="24"/>
      <c r="G149" s="25">
        <f t="shared" si="7"/>
        <v>451.38236780999625</v>
      </c>
      <c r="H149" s="13"/>
    </row>
    <row r="150" spans="2:8" x14ac:dyDescent="0.25">
      <c r="B150" s="22">
        <v>44409</v>
      </c>
      <c r="C150" s="23"/>
      <c r="D150" s="23"/>
      <c r="E150" s="23"/>
      <c r="F150" s="24">
        <f>[1]Комиссии!BU288</f>
        <v>-0.37000000000000005</v>
      </c>
      <c r="G150" s="25">
        <f>SUM(C150:F150)+G149</f>
        <v>451.01236780999625</v>
      </c>
      <c r="H150" s="13"/>
    </row>
    <row r="151" spans="2:8" x14ac:dyDescent="0.25">
      <c r="B151" s="22">
        <v>44439</v>
      </c>
      <c r="C151" s="23"/>
      <c r="D151" s="23"/>
      <c r="E151" s="23"/>
      <c r="F151" s="24"/>
      <c r="G151" s="25">
        <f>SUM(C151:F151)+G150</f>
        <v>451.01236780999625</v>
      </c>
      <c r="H151" s="13"/>
    </row>
    <row r="152" spans="2:8" x14ac:dyDescent="0.25">
      <c r="B152" s="22">
        <v>44440</v>
      </c>
      <c r="C152" s="23"/>
      <c r="D152" s="23"/>
      <c r="E152" s="23"/>
      <c r="F152" s="24">
        <f>[1]Комиссии!BU289</f>
        <v>-0.41000000000000003</v>
      </c>
      <c r="G152" s="25">
        <f>SUM(C152:F152)+G151</f>
        <v>450.60236780999622</v>
      </c>
      <c r="H152" s="13"/>
    </row>
    <row r="153" spans="2:8" x14ac:dyDescent="0.25">
      <c r="B153" s="22">
        <v>44469</v>
      </c>
      <c r="C153" s="23"/>
      <c r="D153" s="23"/>
      <c r="E153" s="23"/>
      <c r="F153" s="24"/>
      <c r="G153" s="25">
        <f>SUM(C153:F153)+G152</f>
        <v>450.60236780999622</v>
      </c>
      <c r="H153" s="13"/>
    </row>
    <row r="154" spans="2:8" x14ac:dyDescent="0.25">
      <c r="B154" s="22">
        <v>44500</v>
      </c>
      <c r="C154" s="23"/>
      <c r="D154" s="23"/>
      <c r="E154" s="23"/>
      <c r="F154" s="24"/>
      <c r="G154" s="25">
        <f>SUM(C154:F154)+G153</f>
        <v>450.60236780999622</v>
      </c>
      <c r="H154" s="13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CF_T_SIPP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YL</dc:creator>
  <cp:lastModifiedBy>YL</cp:lastModifiedBy>
  <dcterms:created xsi:type="dcterms:W3CDTF">2024-10-31T15:09:00Z</dcterms:created>
  <dcterms:modified xsi:type="dcterms:W3CDTF">2024-10-31T15:09:11Z</dcterms:modified>
</cp:coreProperties>
</file>