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-management\Data\"/>
    </mc:Choice>
  </mc:AlternateContent>
  <xr:revisionPtr revIDLastSave="0" documentId="13_ncr:1_{E0861D0F-DEFC-4077-923D-BE9A464D01A0}" xr6:coauthVersionLast="47" xr6:coauthVersionMax="47" xr10:uidLastSave="{00000000-0000-0000-0000-000000000000}"/>
  <bookViews>
    <workbookView xWindow="-93" yWindow="-93" windowWidth="25786" windowHeight="13866" xr2:uid="{804967D6-7427-4AA1-91E1-1214B904B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J15" i="1"/>
  <c r="K17" i="1"/>
  <c r="K16" i="1"/>
  <c r="J16" i="1"/>
  <c r="J17" i="1" s="1"/>
  <c r="K15" i="1"/>
  <c r="G16" i="1"/>
  <c r="G17" i="1"/>
  <c r="G18" i="1"/>
  <c r="G15" i="1"/>
  <c r="F18" i="1"/>
  <c r="Q18" i="1"/>
  <c r="Q19" i="1"/>
  <c r="E18" i="1"/>
  <c r="E15" i="1"/>
  <c r="E16" i="1"/>
  <c r="E17" i="1"/>
  <c r="F19" i="1"/>
  <c r="F17" i="1"/>
  <c r="Q17" i="1"/>
  <c r="F16" i="1"/>
  <c r="Q16" i="1"/>
  <c r="F15" i="1"/>
  <c r="Q15" i="1"/>
  <c r="F14" i="1"/>
  <c r="Q14" i="1"/>
  <c r="K12" i="1"/>
  <c r="F13" i="1"/>
  <c r="Q13" i="1"/>
  <c r="J11" i="1"/>
  <c r="F11" i="1"/>
  <c r="G11" i="1" s="1"/>
  <c r="F10" i="1"/>
  <c r="J21" i="1"/>
  <c r="D36" i="1"/>
  <c r="B36" i="1"/>
  <c r="G36" i="1" s="1"/>
  <c r="C36" i="1" s="1"/>
  <c r="D35" i="1"/>
  <c r="B35" i="1"/>
  <c r="G35" i="1" s="1"/>
  <c r="C35" i="1" s="1"/>
  <c r="D34" i="1"/>
  <c r="B34" i="1"/>
  <c r="G34" i="1" s="1"/>
  <c r="C34" i="1" s="1"/>
  <c r="D33" i="1"/>
  <c r="B33" i="1"/>
  <c r="G33" i="1" s="1"/>
  <c r="C33" i="1" s="1"/>
  <c r="D32" i="1"/>
  <c r="B32" i="1"/>
  <c r="G32" i="1" s="1"/>
  <c r="C32" i="1" s="1"/>
  <c r="D31" i="1"/>
  <c r="B31" i="1"/>
  <c r="G31" i="1" s="1"/>
  <c r="C31" i="1" s="1"/>
  <c r="D30" i="1"/>
  <c r="B30" i="1"/>
  <c r="G30" i="1" s="1"/>
  <c r="C30" i="1" s="1"/>
  <c r="D26" i="1"/>
  <c r="C26" i="1"/>
  <c r="B26" i="1"/>
  <c r="D25" i="1"/>
  <c r="C25" i="1"/>
  <c r="B25" i="1"/>
  <c r="D24" i="1"/>
  <c r="C24" i="1"/>
  <c r="K9" i="1"/>
  <c r="K7" i="1"/>
  <c r="K5" i="1"/>
  <c r="K4" i="1"/>
  <c r="K3" i="1"/>
  <c r="B24" i="1"/>
  <c r="C23" i="1"/>
  <c r="J23" i="1" s="1"/>
  <c r="J3" i="1"/>
  <c r="T9" i="1"/>
  <c r="T7" i="1"/>
  <c r="T5" i="1"/>
  <c r="T4" i="1"/>
  <c r="T3" i="1"/>
  <c r="F9" i="1"/>
  <c r="Q4" i="1"/>
  <c r="Q5" i="1"/>
  <c r="Q7" i="1"/>
  <c r="Q3" i="1"/>
  <c r="N4" i="1"/>
  <c r="N5" i="1"/>
  <c r="N7" i="1"/>
  <c r="N3" i="1"/>
  <c r="F4" i="1"/>
  <c r="F5" i="1"/>
  <c r="F6" i="1"/>
  <c r="F7" i="1"/>
  <c r="F8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J18" i="1" l="1"/>
  <c r="K18" i="1"/>
  <c r="K19" i="1"/>
  <c r="M11" i="1"/>
  <c r="N11" i="1" s="1"/>
  <c r="G3" i="1"/>
  <c r="F24" i="1"/>
  <c r="F32" i="1"/>
  <c r="F34" i="1"/>
  <c r="F36" i="1"/>
  <c r="J12" i="1"/>
  <c r="M10" i="1"/>
  <c r="N10" i="1" s="1"/>
  <c r="J4" i="1"/>
  <c r="J5" i="1" s="1"/>
  <c r="K6" i="1" s="1"/>
  <c r="S3" i="1"/>
  <c r="F31" i="1"/>
  <c r="F33" i="1"/>
  <c r="F35" i="1"/>
  <c r="P10" i="1"/>
  <c r="Q10" i="1" s="1"/>
  <c r="P11" i="1"/>
  <c r="Q11" i="1" s="1"/>
  <c r="G10" i="1"/>
  <c r="G5" i="1"/>
  <c r="F25" i="1"/>
  <c r="F26" i="1"/>
  <c r="S5" i="1"/>
  <c r="S6" i="1" s="1"/>
  <c r="T6" i="1" s="1"/>
  <c r="E33" i="1"/>
  <c r="E23" i="1"/>
  <c r="F23" i="1" s="1"/>
  <c r="E31" i="1"/>
  <c r="E35" i="1"/>
  <c r="F30" i="1"/>
  <c r="S4" i="1"/>
  <c r="E24" i="1"/>
  <c r="E25" i="1"/>
  <c r="E26" i="1"/>
  <c r="E30" i="1"/>
  <c r="E34" i="1"/>
  <c r="E32" i="1"/>
  <c r="E36" i="1"/>
  <c r="J30" i="1"/>
  <c r="G4" i="1"/>
  <c r="G8" i="1"/>
  <c r="G6" i="1"/>
  <c r="G7" i="1"/>
  <c r="G9" i="1"/>
  <c r="P9" i="1"/>
  <c r="Q9" i="1" s="1"/>
  <c r="M7" i="1"/>
  <c r="P4" i="1"/>
  <c r="M9" i="1"/>
  <c r="M3" i="1"/>
  <c r="M5" i="1"/>
  <c r="P5" i="1"/>
  <c r="M6" i="1"/>
  <c r="N6" i="1" s="1"/>
  <c r="M8" i="1"/>
  <c r="M4" i="1"/>
  <c r="P6" i="1"/>
  <c r="Q6" i="1" s="1"/>
  <c r="P7" i="1"/>
  <c r="P3" i="1"/>
  <c r="P8" i="1"/>
  <c r="Q8" i="1" s="1"/>
  <c r="J13" i="1" l="1"/>
  <c r="K13" i="1"/>
  <c r="J6" i="1"/>
  <c r="J7" i="1" s="1"/>
  <c r="K8" i="1" s="1"/>
  <c r="J24" i="1"/>
  <c r="J25" i="1" s="1"/>
  <c r="J26" i="1" s="1"/>
  <c r="S7" i="1"/>
  <c r="S8" i="1" s="1"/>
  <c r="J31" i="1"/>
  <c r="J32" i="1" s="1"/>
  <c r="J33" i="1" s="1"/>
  <c r="J34" i="1" s="1"/>
  <c r="J35" i="1" s="1"/>
  <c r="J36" i="1" s="1"/>
  <c r="J37" i="1" s="1"/>
  <c r="N8" i="1"/>
  <c r="N9" i="1"/>
  <c r="Q12" i="1"/>
  <c r="F12" i="1"/>
  <c r="M12" i="1"/>
  <c r="J8" i="1" l="1"/>
  <c r="J9" i="1" s="1"/>
  <c r="G14" i="1"/>
  <c r="K14" i="1"/>
  <c r="L14" i="1" s="1"/>
  <c r="J14" i="1"/>
  <c r="G13" i="1"/>
  <c r="G12" i="1"/>
  <c r="J10" i="1"/>
  <c r="K10" i="1"/>
  <c r="L10" i="1" s="1"/>
  <c r="S9" i="1"/>
  <c r="T8" i="1"/>
  <c r="N12" i="1"/>
  <c r="N19" i="1" s="1"/>
  <c r="S12" i="1" l="1"/>
  <c r="T12" i="1" s="1"/>
  <c r="S10" i="1"/>
  <c r="T10" i="1" l="1"/>
  <c r="S11" i="1"/>
  <c r="T11" i="1" s="1"/>
  <c r="T19" i="1" l="1"/>
</calcChain>
</file>

<file path=xl/sharedStrings.xml><?xml version="1.0" encoding="utf-8"?>
<sst xmlns="http://schemas.openxmlformats.org/spreadsheetml/2006/main" count="14" uniqueCount="12">
  <si>
    <t>Price</t>
  </si>
  <si>
    <t>Quantity</t>
  </si>
  <si>
    <t>Position</t>
  </si>
  <si>
    <t>Transaction value</t>
  </si>
  <si>
    <t>Buy-in 1</t>
  </si>
  <si>
    <t>Realized</t>
  </si>
  <si>
    <t>Buy-in 2</t>
  </si>
  <si>
    <t>Buy-in 3</t>
  </si>
  <si>
    <t>Correct Buy-in</t>
  </si>
  <si>
    <t>With Start date</t>
  </si>
  <si>
    <t>With currency conversion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</si>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</sst>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6" formatCode="0.0000"/>
    <numFmt numFmtId="170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6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37E5-EE8F-4A0D-8F45-57704B771745}">
  <dimension ref="B1:T37"/>
  <sheetViews>
    <sheetView tabSelected="1" workbookViewId="0">
      <selection activeCell="N21" sqref="N21"/>
    </sheetView>
  </sheetViews>
  <sheetFormatPr defaultRowHeight="14.35" x14ac:dyDescent="0.5"/>
  <cols>
    <col min="2" max="2" width="10.29296875" bestFit="1" customWidth="1"/>
    <col min="6" max="6" width="14.703125" bestFit="1" customWidth="1"/>
    <col min="14" max="14" width="10.29296875" bestFit="1" customWidth="1"/>
  </cols>
  <sheetData>
    <row r="1" spans="2:20" x14ac:dyDescent="0.5">
      <c r="K1" s="1"/>
    </row>
    <row r="2" spans="2:20" x14ac:dyDescent="0.5">
      <c r="C2" t="s">
        <v>0</v>
      </c>
      <c r="D2" t="s">
        <v>1</v>
      </c>
      <c r="E2" t="s">
        <v>2</v>
      </c>
      <c r="F2" t="s">
        <v>3</v>
      </c>
      <c r="J2" s="5" t="s">
        <v>8</v>
      </c>
      <c r="K2" s="1"/>
      <c r="M2" t="s">
        <v>4</v>
      </c>
      <c r="N2" t="s">
        <v>5</v>
      </c>
      <c r="P2" t="s">
        <v>6</v>
      </c>
      <c r="Q2" t="s">
        <v>5</v>
      </c>
      <c r="S2" t="s">
        <v>7</v>
      </c>
      <c r="T2" t="s">
        <v>5</v>
      </c>
    </row>
    <row r="3" spans="2:20" x14ac:dyDescent="0.5">
      <c r="B3" s="3">
        <v>44927</v>
      </c>
      <c r="C3">
        <v>2</v>
      </c>
      <c r="D3">
        <v>5</v>
      </c>
      <c r="E3">
        <f>D3</f>
        <v>5</v>
      </c>
      <c r="F3">
        <f>-C3*D3</f>
        <v>-10</v>
      </c>
      <c r="G3">
        <f>SUM($F$3:F3)</f>
        <v>-10</v>
      </c>
      <c r="J3" s="1">
        <f>C3</f>
        <v>2</v>
      </c>
      <c r="K3" s="1" t="str">
        <f t="shared" ref="K3:K9" si="0">IF(D3&lt;0,-(C3-J2)*D3,"")</f>
        <v/>
      </c>
      <c r="M3" s="1">
        <f>-SUMIF($D$3:D3,"&gt;0",$F$3:F3)/SUMIF($D$3:D3,"&gt;0",$D$3:D3)</f>
        <v>2</v>
      </c>
      <c r="N3" s="1" t="str">
        <f>IF(D3&lt;0,-(C3-M3)*D3,"")</f>
        <v/>
      </c>
      <c r="P3" s="1">
        <f>-SUM($F2:F$3)/SUM($D2:D$3)</f>
        <v>2</v>
      </c>
      <c r="Q3" s="1" t="str">
        <f>IF(D3&lt;0,-(C3-P3)*D3,"")</f>
        <v/>
      </c>
      <c r="S3" s="1">
        <f>-SUMIF($D$3:D3,"&gt;0",$F$3:F3)/SUMIF($D$3:D3,"&gt;0",$D$3:D3)</f>
        <v>2</v>
      </c>
      <c r="T3" t="str">
        <f>IF(D3&lt;0,-(C3-S3)*D3,"")</f>
        <v/>
      </c>
    </row>
    <row r="4" spans="2:20" x14ac:dyDescent="0.5">
      <c r="B4" s="3">
        <v>44972</v>
      </c>
      <c r="C4">
        <v>4</v>
      </c>
      <c r="D4">
        <v>2</v>
      </c>
      <c r="E4">
        <f>E3+D4</f>
        <v>7</v>
      </c>
      <c r="F4">
        <f t="shared" ref="F4:F18" si="1">-C4*D4</f>
        <v>-8</v>
      </c>
      <c r="G4">
        <f>SUM($F$3:F4)</f>
        <v>-18</v>
      </c>
      <c r="J4" s="1">
        <f>(J3*E3+MAX(0,D4)*C4)/E4</f>
        <v>2.5714285714285716</v>
      </c>
      <c r="K4" s="1" t="str">
        <f t="shared" si="0"/>
        <v/>
      </c>
      <c r="M4" s="1">
        <f>-SUMIF($D$3:D4,"&gt;0",$F$3:F4)/SUMIF($D$3:D4,"&gt;0",$D$3:D4)</f>
        <v>2.5714285714285716</v>
      </c>
      <c r="N4" s="1" t="str">
        <f>IF(D4&lt;0,-(C4-M4)*D4,"")</f>
        <v/>
      </c>
      <c r="P4" s="1">
        <f>-SUM($F$3:F3)/SUM($D$3:D3)</f>
        <v>2</v>
      </c>
      <c r="Q4" s="1" t="str">
        <f t="shared" ref="Q4:Q18" si="2">IF(D4&lt;0,-(C4-P4)*D4,"")</f>
        <v/>
      </c>
      <c r="S4" s="1">
        <f>-SUMIF($D$3:D4,"&gt;0",$F$3:F4)/SUM($D$3:D4)</f>
        <v>2.5714285714285716</v>
      </c>
      <c r="T4" t="str">
        <f>IF(D4&lt;0,-(C4-S4)*D4,"")</f>
        <v/>
      </c>
    </row>
    <row r="5" spans="2:20" x14ac:dyDescent="0.5">
      <c r="B5" s="3">
        <v>44997</v>
      </c>
      <c r="C5">
        <v>7</v>
      </c>
      <c r="D5">
        <v>4</v>
      </c>
      <c r="E5">
        <f t="shared" ref="E5:E9" si="3">E4+D5</f>
        <v>11</v>
      </c>
      <c r="F5">
        <f t="shared" si="1"/>
        <v>-28</v>
      </c>
      <c r="G5">
        <f>SUM($F$3:F5)</f>
        <v>-46</v>
      </c>
      <c r="J5" s="4">
        <f t="shared" ref="J5" si="4">(J4*E4+MAX(0,D5)*C5)/E5</f>
        <v>4.1818181818181817</v>
      </c>
      <c r="K5" s="1" t="str">
        <f t="shared" si="0"/>
        <v/>
      </c>
      <c r="M5" s="1">
        <f>-SUMIF($D$3:D5,"&gt;0",$F$3:F5)/SUMIF($D$3:D5,"&gt;0",$D$3:D5)</f>
        <v>4.1818181818181817</v>
      </c>
      <c r="N5" s="1" t="str">
        <f>IF(D5&lt;0,-(C5-M5)*D5,"")</f>
        <v/>
      </c>
      <c r="P5" s="1">
        <f>-SUM($F$3:F4)/SUM($D$3:D4)</f>
        <v>2.5714285714285716</v>
      </c>
      <c r="Q5" s="1" t="str">
        <f t="shared" si="2"/>
        <v/>
      </c>
      <c r="S5" s="1">
        <f>-SUMIF($D$3:D5,"&gt;0",$F$3:F5)/SUM($D$3:D5)</f>
        <v>4.1818181818181817</v>
      </c>
      <c r="T5" t="str">
        <f>IF(D5&lt;0,-(C5-S5)*D5,"")</f>
        <v/>
      </c>
    </row>
    <row r="6" spans="2:20" x14ac:dyDescent="0.5">
      <c r="B6" s="3">
        <v>45021</v>
      </c>
      <c r="C6">
        <v>9</v>
      </c>
      <c r="D6">
        <v>-2</v>
      </c>
      <c r="E6">
        <f t="shared" si="3"/>
        <v>9</v>
      </c>
      <c r="F6">
        <f t="shared" si="1"/>
        <v>18</v>
      </c>
      <c r="G6">
        <f>SUM($F$3:F6)</f>
        <v>-28</v>
      </c>
      <c r="J6" s="4">
        <f>(J5*E5+IF(D6&lt;0,J5,C6)*D6)/E6</f>
        <v>4.1818181818181825</v>
      </c>
      <c r="K6" s="1">
        <f t="shared" si="0"/>
        <v>9.6363636363636367</v>
      </c>
      <c r="M6" s="1">
        <f>-SUMIF($D$3:D6,"&gt;0",$F$3:F6)/SUMIF($D$3:D6,"&gt;0",$D$3:D6)</f>
        <v>4.1818181818181817</v>
      </c>
      <c r="N6" s="1">
        <f>IF(D6&lt;0,-(C6-M6)*D6,"")</f>
        <v>9.6363636363636367</v>
      </c>
      <c r="P6" s="1">
        <f>-SUM($F$3:F5)/SUM($D$3:D5)</f>
        <v>4.1818181818181817</v>
      </c>
      <c r="Q6" s="1">
        <f t="shared" si="2"/>
        <v>9.6363636363636367</v>
      </c>
      <c r="S6" s="1">
        <f>S5</f>
        <v>4.1818181818181817</v>
      </c>
      <c r="T6" s="1">
        <f>IF(D6&lt;0,-(C6-S6)*D6,"")</f>
        <v>9.6363636363636367</v>
      </c>
    </row>
    <row r="7" spans="2:20" x14ac:dyDescent="0.5">
      <c r="B7" s="3">
        <v>45069</v>
      </c>
      <c r="C7">
        <v>12</v>
      </c>
      <c r="D7">
        <v>3</v>
      </c>
      <c r="E7">
        <f t="shared" si="3"/>
        <v>12</v>
      </c>
      <c r="F7">
        <f t="shared" si="1"/>
        <v>-36</v>
      </c>
      <c r="G7">
        <f>SUM($F$3:F7)</f>
        <v>-64</v>
      </c>
      <c r="J7" s="1">
        <f t="shared" ref="J7:J9" si="5">(J6*E6+IF(D7&lt;0,J6,C7)*D7)/E7</f>
        <v>6.1363636363636367</v>
      </c>
      <c r="K7" s="1" t="str">
        <f t="shared" si="0"/>
        <v/>
      </c>
      <c r="M7" s="1">
        <f>-SUMIF($D$3:D7,"&gt;0",$F$3:F7)/SUMIF($D$3:D7,"&gt;0",$D$3:D7)</f>
        <v>5.8571428571428568</v>
      </c>
      <c r="N7" s="1" t="str">
        <f>IF(D7&lt;0,-(C7-M7)*D7,"")</f>
        <v/>
      </c>
      <c r="P7" s="1">
        <f>-SUM($F$3:F6)/SUM($D$3:D6)</f>
        <v>3.1111111111111112</v>
      </c>
      <c r="Q7" s="1" t="str">
        <f t="shared" si="2"/>
        <v/>
      </c>
      <c r="S7" s="1">
        <f>(SUM($D$3:D6)*S6+D7*C7)/E7</f>
        <v>6.1363636363636358</v>
      </c>
      <c r="T7" t="str">
        <f>IF(D7&lt;0,-(C7-S7)*D7,"")</f>
        <v/>
      </c>
    </row>
    <row r="8" spans="2:20" x14ac:dyDescent="0.5">
      <c r="B8" s="3">
        <v>45087</v>
      </c>
      <c r="C8">
        <v>17</v>
      </c>
      <c r="D8">
        <v>-7</v>
      </c>
      <c r="E8">
        <f t="shared" si="3"/>
        <v>5</v>
      </c>
      <c r="F8">
        <f t="shared" si="1"/>
        <v>119</v>
      </c>
      <c r="G8">
        <f>SUM($F$3:F8)</f>
        <v>55</v>
      </c>
      <c r="J8" s="4">
        <f t="shared" si="5"/>
        <v>6.1363636363636376</v>
      </c>
      <c r="K8" s="1">
        <f t="shared" si="0"/>
        <v>76.045454545454547</v>
      </c>
      <c r="M8" s="1">
        <f>-SUMIF($D$3:D8,"&gt;0",$F$3:F8)/SUMIF($D$3:D8,"&gt;0",$D$3:D8)</f>
        <v>5.8571428571428568</v>
      </c>
      <c r="N8" s="1">
        <f>IF(D8&lt;0,-(C8-M8)*D8,"")</f>
        <v>78</v>
      </c>
      <c r="P8" s="1">
        <f>-SUM($F$3:F7)/SUM($D$3:D7)</f>
        <v>5.333333333333333</v>
      </c>
      <c r="Q8" s="1">
        <f t="shared" si="2"/>
        <v>81.666666666666671</v>
      </c>
      <c r="S8" s="1">
        <f>S7</f>
        <v>6.1363636363636358</v>
      </c>
      <c r="T8" s="1">
        <f>IF(D8&lt;0,-(C8-S8)*D8,"")</f>
        <v>76.045454545454547</v>
      </c>
    </row>
    <row r="9" spans="2:20" x14ac:dyDescent="0.5">
      <c r="B9" s="3">
        <v>45129</v>
      </c>
      <c r="C9">
        <v>18</v>
      </c>
      <c r="D9">
        <v>2</v>
      </c>
      <c r="E9">
        <f t="shared" si="3"/>
        <v>7</v>
      </c>
      <c r="F9">
        <f t="shared" si="1"/>
        <v>-36</v>
      </c>
      <c r="G9">
        <f>SUM($F$3:F9)</f>
        <v>19</v>
      </c>
      <c r="J9" s="4">
        <f t="shared" si="5"/>
        <v>9.5259740259740262</v>
      </c>
      <c r="K9" s="1" t="str">
        <f t="shared" si="0"/>
        <v/>
      </c>
      <c r="L9" s="1"/>
      <c r="M9" s="1">
        <f>-SUMIF($D$3:D9,"&gt;0",$F$3:F9)/SUMIF($D$3:D9,"&gt;0",$D$3:D9)</f>
        <v>7.375</v>
      </c>
      <c r="N9" s="1" t="str">
        <f>IF(D9&lt;0,-(C9-M9)*D9,"")</f>
        <v/>
      </c>
      <c r="P9" s="1">
        <f>-SUM($F$3:F8)/SUM($D$3:D8)</f>
        <v>-11</v>
      </c>
      <c r="Q9" s="1" t="str">
        <f t="shared" si="2"/>
        <v/>
      </c>
      <c r="S9" s="1">
        <f>S8</f>
        <v>6.1363636363636358</v>
      </c>
      <c r="T9" s="1" t="str">
        <f>IF(D9&lt;0,-(C9-S9)*D9,"")</f>
        <v/>
      </c>
    </row>
    <row r="10" spans="2:20" x14ac:dyDescent="0.5">
      <c r="B10" s="3">
        <v>45148</v>
      </c>
      <c r="C10">
        <v>19</v>
      </c>
      <c r="D10">
        <v>-7</v>
      </c>
      <c r="E10">
        <f t="shared" ref="E10" si="6">E9+D10</f>
        <v>0</v>
      </c>
      <c r="F10">
        <f t="shared" ref="F10" si="7">-C10*D10</f>
        <v>133</v>
      </c>
      <c r="G10" s="7">
        <f>SUM($F$3:F10)</f>
        <v>152</v>
      </c>
      <c r="J10" s="4" t="e">
        <f t="shared" ref="J10" si="8">(J9*E9+IF(D10&lt;0,J9,C10)*D10)/E10</f>
        <v>#DIV/0!</v>
      </c>
      <c r="K10" s="1">
        <f t="shared" ref="K10" si="9">IF(D10&lt;0,-(C10-J9)*D10,"")</f>
        <v>66.318181818181813</v>
      </c>
      <c r="L10" s="6">
        <f>SUM(K3:K10)</f>
        <v>152</v>
      </c>
      <c r="M10" s="1">
        <f>-SUMIF($D$3:D10,"&gt;0",$F$3:F10)/SUMIF($D$3:D10,"&gt;0",$D$3:D10)</f>
        <v>7.375</v>
      </c>
      <c r="N10" s="1">
        <f>IF(D10&lt;0,-(C10-M10)*D10,"")</f>
        <v>81.375</v>
      </c>
      <c r="P10" s="1">
        <f>-SUM($F$3:F9)/SUM($D$3:D9)</f>
        <v>-2.7142857142857144</v>
      </c>
      <c r="Q10" s="1">
        <f t="shared" ref="Q10" si="10">IF(D10&lt;0,-(C10-P10)*D10,"")</f>
        <v>152</v>
      </c>
      <c r="S10" s="1">
        <f>S9</f>
        <v>6.1363636363636358</v>
      </c>
      <c r="T10" s="1">
        <f>IF(D10&lt;0,-(C10-S10)*D10,"")</f>
        <v>90.045454545454547</v>
      </c>
    </row>
    <row r="11" spans="2:20" x14ac:dyDescent="0.5">
      <c r="B11" s="3">
        <v>45153</v>
      </c>
      <c r="C11">
        <v>20</v>
      </c>
      <c r="D11">
        <v>-9</v>
      </c>
      <c r="E11">
        <f t="shared" ref="E11:E18" si="11">E10+D11</f>
        <v>-9</v>
      </c>
      <c r="F11">
        <f t="shared" ref="F11" si="12">-C11*D11</f>
        <v>180</v>
      </c>
      <c r="G11">
        <f>SUM($F$11:F11)</f>
        <v>180</v>
      </c>
      <c r="J11" s="4">
        <f>C11</f>
        <v>20</v>
      </c>
      <c r="K11" s="1"/>
      <c r="L11" s="1"/>
      <c r="M11" s="1">
        <f>-SUMIF($D$3:D11,"&gt;0",$F$3:F11)/SUMIF($D$3:D11,"&gt;0",$D$3:D11)</f>
        <v>7.375</v>
      </c>
      <c r="N11" s="1">
        <f>IF(D11&lt;0,-(C11-M11)*D11,"")</f>
        <v>113.625</v>
      </c>
      <c r="P11" s="1" t="e">
        <f>-SUM($F$3:F10)/SUM($D$3:D10)</f>
        <v>#DIV/0!</v>
      </c>
      <c r="Q11" s="1" t="e">
        <f t="shared" ref="Q11" si="13">IF(D11&lt;0,-(C11-P11)*D11,"")</f>
        <v>#DIV/0!</v>
      </c>
      <c r="S11" s="1">
        <f>S10</f>
        <v>6.1363636363636358</v>
      </c>
      <c r="T11" s="1">
        <f>IF(D11&lt;0,-(C11-S11)*D11,"")</f>
        <v>124.77272727272727</v>
      </c>
    </row>
    <row r="12" spans="2:20" x14ac:dyDescent="0.5">
      <c r="B12" s="3">
        <v>45161</v>
      </c>
      <c r="C12">
        <v>18</v>
      </c>
      <c r="D12">
        <v>-11</v>
      </c>
      <c r="E12">
        <f t="shared" si="11"/>
        <v>-20</v>
      </c>
      <c r="F12">
        <f t="shared" si="1"/>
        <v>198</v>
      </c>
      <c r="G12">
        <f>SUM($F$11:F12)</f>
        <v>378</v>
      </c>
      <c r="J12" s="4">
        <f>(J11*E11+IF(D12&gt;0,J11,C12)*D12)/E12</f>
        <v>18.899999999999999</v>
      </c>
      <c r="K12" s="1" t="str">
        <f>IF(D12&gt;0,-(C12-J11)*D12,"")</f>
        <v/>
      </c>
      <c r="L12" s="1"/>
      <c r="M12" s="1">
        <f>-SUMIF($D$3:D12,"&gt;0",$F$3:F12)/SUMIF($D$3:D12,"&gt;0",$D$3:D12)</f>
        <v>7.375</v>
      </c>
      <c r="N12" s="1">
        <f>IF(D12&lt;0,-(C12-M12)*D12,"")</f>
        <v>116.875</v>
      </c>
      <c r="P12" s="1"/>
      <c r="Q12" s="1">
        <f t="shared" si="2"/>
        <v>198</v>
      </c>
      <c r="S12" s="1">
        <f>S9</f>
        <v>6.1363636363636358</v>
      </c>
      <c r="T12" s="1">
        <f>IF(D12&lt;0,-(C12-S12)*D12,"")</f>
        <v>130.5</v>
      </c>
    </row>
    <row r="13" spans="2:20" x14ac:dyDescent="0.5">
      <c r="B13" s="3">
        <v>45179</v>
      </c>
      <c r="C13">
        <v>24</v>
      </c>
      <c r="D13">
        <v>5</v>
      </c>
      <c r="E13">
        <f t="shared" si="11"/>
        <v>-15</v>
      </c>
      <c r="F13">
        <f t="shared" si="1"/>
        <v>-120</v>
      </c>
      <c r="G13">
        <f>SUM($F$11:F13)</f>
        <v>258</v>
      </c>
      <c r="J13" s="4">
        <f>(J12*E12+IF(D13&gt;0,J12,C13)*D13)/E13</f>
        <v>18.899999999999999</v>
      </c>
      <c r="K13" s="1">
        <f>IF(D13&gt;0,-(C13-J12)*D13,"")</f>
        <v>-25.500000000000007</v>
      </c>
      <c r="L13" s="1"/>
      <c r="M13" s="1"/>
      <c r="N13" s="1"/>
      <c r="P13" s="1"/>
      <c r="Q13" s="1" t="str">
        <f t="shared" si="2"/>
        <v/>
      </c>
      <c r="S13" s="1"/>
      <c r="T13" s="1"/>
    </row>
    <row r="14" spans="2:20" x14ac:dyDescent="0.5">
      <c r="B14" s="3">
        <v>45200</v>
      </c>
      <c r="C14">
        <v>12</v>
      </c>
      <c r="D14">
        <v>15</v>
      </c>
      <c r="E14">
        <f t="shared" si="11"/>
        <v>0</v>
      </c>
      <c r="F14">
        <f t="shared" si="1"/>
        <v>-180</v>
      </c>
      <c r="G14" s="9">
        <f>SUM($F$11:F14)</f>
        <v>78</v>
      </c>
      <c r="J14" s="4" t="e">
        <f>(J13*E13+IF(D14&gt;0,J13,C14)*D14)/E14</f>
        <v>#DIV/0!</v>
      </c>
      <c r="K14" s="1">
        <f>IF(D14&gt;0,-(C14-J13)*D14,"")</f>
        <v>103.49999999999997</v>
      </c>
      <c r="L14" s="8">
        <f>SUM(K12:K14)</f>
        <v>77.999999999999972</v>
      </c>
      <c r="M14" s="1"/>
      <c r="N14" s="1"/>
      <c r="P14" s="1"/>
      <c r="Q14" s="1" t="str">
        <f t="shared" si="2"/>
        <v/>
      </c>
      <c r="S14" s="1"/>
      <c r="T14" s="1"/>
    </row>
    <row r="15" spans="2:20" s="11" customFormat="1" x14ac:dyDescent="0.5">
      <c r="B15" s="10">
        <v>45214</v>
      </c>
      <c r="C15" s="11">
        <v>18</v>
      </c>
      <c r="D15" s="11">
        <v>5</v>
      </c>
      <c r="E15">
        <f t="shared" si="11"/>
        <v>5</v>
      </c>
      <c r="F15" s="11">
        <f t="shared" si="1"/>
        <v>-90</v>
      </c>
      <c r="G15">
        <f>SUM($F$15:F15)</f>
        <v>-90</v>
      </c>
      <c r="J15" s="4">
        <f>C15</f>
        <v>18</v>
      </c>
      <c r="K15" s="1" t="str">
        <f t="shared" ref="K15:K18" si="14">IF(D15&lt;0,-(C15-J14)*D15,"")</f>
        <v/>
      </c>
      <c r="L15" s="12"/>
      <c r="M15" s="12"/>
      <c r="N15" s="12"/>
      <c r="P15" s="12"/>
      <c r="Q15" s="12" t="str">
        <f t="shared" si="2"/>
        <v/>
      </c>
      <c r="S15" s="12"/>
      <c r="T15" s="12"/>
    </row>
    <row r="16" spans="2:20" s="11" customFormat="1" x14ac:dyDescent="0.5">
      <c r="B16" s="10">
        <v>45219</v>
      </c>
      <c r="C16" s="11">
        <v>11</v>
      </c>
      <c r="D16" s="11">
        <v>-2</v>
      </c>
      <c r="E16">
        <f t="shared" si="11"/>
        <v>3</v>
      </c>
      <c r="F16" s="11">
        <f t="shared" si="1"/>
        <v>22</v>
      </c>
      <c r="G16">
        <f>SUM($F$15:F16)</f>
        <v>-68</v>
      </c>
      <c r="J16" s="4">
        <f t="shared" ref="J15:J18" si="15">(J15*E15+IF(D16&lt;0,J15,C16)*D16)/E16</f>
        <v>18</v>
      </c>
      <c r="K16" s="1">
        <f t="shared" si="14"/>
        <v>-14</v>
      </c>
      <c r="L16" s="12"/>
      <c r="M16" s="12"/>
      <c r="N16" s="12"/>
      <c r="P16" s="12"/>
      <c r="Q16" s="12">
        <f t="shared" si="2"/>
        <v>22</v>
      </c>
      <c r="S16" s="12"/>
      <c r="T16" s="12"/>
    </row>
    <row r="17" spans="2:20" s="11" customFormat="1" x14ac:dyDescent="0.5">
      <c r="B17" s="10">
        <v>45245</v>
      </c>
      <c r="C17" s="11">
        <v>23</v>
      </c>
      <c r="D17" s="11">
        <v>3</v>
      </c>
      <c r="E17">
        <f t="shared" si="11"/>
        <v>6</v>
      </c>
      <c r="F17" s="11">
        <f t="shared" si="1"/>
        <v>-69</v>
      </c>
      <c r="G17">
        <f>SUM($F$15:F17)</f>
        <v>-137</v>
      </c>
      <c r="J17" s="4">
        <f t="shared" si="15"/>
        <v>20.5</v>
      </c>
      <c r="K17" s="1" t="str">
        <f t="shared" si="14"/>
        <v/>
      </c>
      <c r="L17" s="12"/>
      <c r="M17" s="12"/>
      <c r="N17" s="12"/>
      <c r="P17" s="12"/>
      <c r="Q17" s="12" t="str">
        <f t="shared" si="2"/>
        <v/>
      </c>
      <c r="S17" s="12"/>
      <c r="T17" s="12"/>
    </row>
    <row r="18" spans="2:20" s="11" customFormat="1" x14ac:dyDescent="0.5">
      <c r="B18" s="10">
        <v>45261</v>
      </c>
      <c r="C18" s="11">
        <v>21</v>
      </c>
      <c r="D18" s="11">
        <v>-6</v>
      </c>
      <c r="E18">
        <f t="shared" si="11"/>
        <v>0</v>
      </c>
      <c r="F18" s="11">
        <f t="shared" si="1"/>
        <v>126</v>
      </c>
      <c r="G18" s="14">
        <f>SUM($F$15:F18)</f>
        <v>-11</v>
      </c>
      <c r="J18" s="4" t="e">
        <f t="shared" si="15"/>
        <v>#DIV/0!</v>
      </c>
      <c r="K18" s="1">
        <f t="shared" si="14"/>
        <v>3</v>
      </c>
      <c r="L18" s="13">
        <f>SUM(K16:K18)</f>
        <v>-11</v>
      </c>
      <c r="M18" s="12"/>
      <c r="N18" s="12"/>
      <c r="P18" s="12"/>
      <c r="Q18" s="12">
        <f t="shared" si="2"/>
        <v>126</v>
      </c>
      <c r="S18" s="12"/>
      <c r="T18" s="12"/>
    </row>
    <row r="19" spans="2:20" x14ac:dyDescent="0.5">
      <c r="F19" s="2">
        <f>SUM(F3:F18)</f>
        <v>219</v>
      </c>
      <c r="J19" s="2"/>
      <c r="K19" s="2">
        <f>SUM(K3:K18)</f>
        <v>218.99999999999997</v>
      </c>
      <c r="L19" s="2"/>
      <c r="N19" s="1">
        <f>SUM(N3:N12)</f>
        <v>399.51136363636363</v>
      </c>
      <c r="Q19" s="1" t="e">
        <f>SUM(Q3:Q18)</f>
        <v>#DIV/0!</v>
      </c>
      <c r="T19" s="1">
        <f>SUM(T3:T12)</f>
        <v>431</v>
      </c>
    </row>
    <row r="21" spans="2:20" x14ac:dyDescent="0.5">
      <c r="B21" s="5" t="s">
        <v>9</v>
      </c>
      <c r="J21">
        <f>4.812835</f>
        <v>4.8128349999999998</v>
      </c>
    </row>
    <row r="23" spans="2:20" x14ac:dyDescent="0.5">
      <c r="B23" s="3">
        <v>45047</v>
      </c>
      <c r="C23">
        <f>C6</f>
        <v>9</v>
      </c>
      <c r="E23">
        <f>E6</f>
        <v>9</v>
      </c>
      <c r="F23">
        <f>-C23*E23</f>
        <v>-81</v>
      </c>
      <c r="J23" s="1">
        <f>C23</f>
        <v>9</v>
      </c>
    </row>
    <row r="24" spans="2:20" x14ac:dyDescent="0.5">
      <c r="B24" s="3">
        <f>B7</f>
        <v>45069</v>
      </c>
      <c r="C24">
        <f t="shared" ref="C24:E24" si="16">C7</f>
        <v>12</v>
      </c>
      <c r="D24">
        <f t="shared" si="16"/>
        <v>3</v>
      </c>
      <c r="E24">
        <f t="shared" si="16"/>
        <v>12</v>
      </c>
      <c r="F24">
        <f t="shared" ref="F24:F26" si="17">-C24*D24</f>
        <v>-36</v>
      </c>
      <c r="J24" s="4">
        <f t="shared" ref="J24:J26" si="18">(J23*E23+IF(D24&lt;0,J23,C24)*D24)/E24</f>
        <v>9.75</v>
      </c>
    </row>
    <row r="25" spans="2:20" x14ac:dyDescent="0.5">
      <c r="B25" s="3">
        <f t="shared" ref="B25:E25" si="19">B8</f>
        <v>45087</v>
      </c>
      <c r="C25">
        <f t="shared" si="19"/>
        <v>17</v>
      </c>
      <c r="D25">
        <f t="shared" si="19"/>
        <v>-7</v>
      </c>
      <c r="E25">
        <f t="shared" si="19"/>
        <v>5</v>
      </c>
      <c r="F25">
        <f t="shared" si="17"/>
        <v>119</v>
      </c>
      <c r="J25" s="4">
        <f t="shared" si="18"/>
        <v>9.75</v>
      </c>
    </row>
    <row r="26" spans="2:20" x14ac:dyDescent="0.5">
      <c r="B26" s="3">
        <f t="shared" ref="B26:E26" si="20">B9</f>
        <v>45129</v>
      </c>
      <c r="C26">
        <f t="shared" si="20"/>
        <v>18</v>
      </c>
      <c r="D26">
        <f t="shared" si="20"/>
        <v>2</v>
      </c>
      <c r="E26">
        <f t="shared" si="20"/>
        <v>7</v>
      </c>
      <c r="F26">
        <f t="shared" si="17"/>
        <v>-36</v>
      </c>
      <c r="J26" s="4">
        <f t="shared" si="18"/>
        <v>12.107142857142858</v>
      </c>
    </row>
    <row r="28" spans="2:20" x14ac:dyDescent="0.5">
      <c r="B28" s="5" t="s">
        <v>10</v>
      </c>
    </row>
    <row r="29" spans="2:20" x14ac:dyDescent="0.5">
      <c r="G29" t="s">
        <v>11</v>
      </c>
    </row>
    <row r="30" spans="2:20" x14ac:dyDescent="0.5">
      <c r="B30" s="3">
        <f>B3</f>
        <v>44927</v>
      </c>
      <c r="C30" s="1">
        <f>C3/G30</f>
        <v>1.8181818181818181</v>
      </c>
      <c r="D30">
        <f>D3</f>
        <v>5</v>
      </c>
      <c r="E30">
        <f>E3</f>
        <v>5</v>
      </c>
      <c r="F30" s="1">
        <f t="shared" ref="F30:F36" si="21">-C30*D30</f>
        <v>-9.0909090909090899</v>
      </c>
      <c r="G30">
        <f>VLOOKUP(B30,$N$30:$O$32,2,1)</f>
        <v>1.1000000000000001</v>
      </c>
      <c r="J30" s="4">
        <f>C30</f>
        <v>1.8181818181818181</v>
      </c>
      <c r="N30" s="3">
        <v>44927</v>
      </c>
      <c r="O30">
        <v>1.1000000000000001</v>
      </c>
    </row>
    <row r="31" spans="2:20" x14ac:dyDescent="0.5">
      <c r="B31" s="3">
        <f>B4</f>
        <v>44972</v>
      </c>
      <c r="C31" s="1">
        <f>C4/G31</f>
        <v>3.6363636363636362</v>
      </c>
      <c r="D31">
        <f>D4</f>
        <v>2</v>
      </c>
      <c r="E31">
        <f>E4</f>
        <v>7</v>
      </c>
      <c r="F31" s="1">
        <f t="shared" si="21"/>
        <v>-7.2727272727272725</v>
      </c>
      <c r="G31">
        <f t="shared" ref="G31:G36" si="22">VLOOKUP(B31,$N$30:$O$32,2,1)</f>
        <v>1.1000000000000001</v>
      </c>
      <c r="J31" s="1">
        <f>(J30*E30+MAX(0,D31)*C31)/E31</f>
        <v>2.3376623376623376</v>
      </c>
      <c r="N31" s="3">
        <v>44986</v>
      </c>
      <c r="O31">
        <v>1.1499999999999999</v>
      </c>
    </row>
    <row r="32" spans="2:20" x14ac:dyDescent="0.5">
      <c r="B32" s="3">
        <f>B5</f>
        <v>44997</v>
      </c>
      <c r="C32" s="1">
        <f>C5/G32</f>
        <v>6.0869565217391308</v>
      </c>
      <c r="D32">
        <f>D5</f>
        <v>4</v>
      </c>
      <c r="E32">
        <f>E5</f>
        <v>11</v>
      </c>
      <c r="F32" s="1">
        <f t="shared" si="21"/>
        <v>-24.347826086956523</v>
      </c>
      <c r="G32">
        <f t="shared" si="22"/>
        <v>1.1499999999999999</v>
      </c>
      <c r="J32" s="4">
        <f t="shared" ref="J32:J36" si="23">(J31*E31+MAX(0,D32)*C32)/E32</f>
        <v>3.7010420409629901</v>
      </c>
      <c r="N32" s="3">
        <v>45047</v>
      </c>
      <c r="O32">
        <v>1.25</v>
      </c>
    </row>
    <row r="33" spans="2:10" x14ac:dyDescent="0.5">
      <c r="B33" s="3">
        <f>B6</f>
        <v>45021</v>
      </c>
      <c r="C33" s="1">
        <f>C6/G33</f>
        <v>7.8260869565217401</v>
      </c>
      <c r="D33">
        <f>D6</f>
        <v>-2</v>
      </c>
      <c r="E33">
        <f>E6</f>
        <v>9</v>
      </c>
      <c r="F33" s="1">
        <f t="shared" si="21"/>
        <v>15.65217391304348</v>
      </c>
      <c r="G33">
        <f t="shared" si="22"/>
        <v>1.1499999999999999</v>
      </c>
      <c r="J33" s="4">
        <f>(J32*E32+IF(D33&lt;0,J32,C33)*D33)/E33</f>
        <v>3.7010420409629905</v>
      </c>
    </row>
    <row r="34" spans="2:10" x14ac:dyDescent="0.5">
      <c r="B34" s="3">
        <f>B7</f>
        <v>45069</v>
      </c>
      <c r="C34" s="1">
        <f>C7/G34</f>
        <v>9.6</v>
      </c>
      <c r="D34">
        <f>D7</f>
        <v>3</v>
      </c>
      <c r="E34">
        <f>E7</f>
        <v>12</v>
      </c>
      <c r="F34" s="1">
        <f t="shared" si="21"/>
        <v>-28.799999999999997</v>
      </c>
      <c r="G34">
        <f t="shared" si="22"/>
        <v>1.25</v>
      </c>
      <c r="J34" s="4">
        <f t="shared" ref="J34:J37" si="24">(J33*E33+IF(D34&lt;0,J33,C34)*D34)/E34</f>
        <v>5.1757815307222428</v>
      </c>
    </row>
    <row r="35" spans="2:10" x14ac:dyDescent="0.5">
      <c r="B35" s="3">
        <f>B8</f>
        <v>45087</v>
      </c>
      <c r="C35" s="1">
        <f>C8/G35</f>
        <v>13.6</v>
      </c>
      <c r="D35">
        <f>D8</f>
        <v>-7</v>
      </c>
      <c r="E35">
        <f>E8</f>
        <v>5</v>
      </c>
      <c r="F35" s="1">
        <f t="shared" si="21"/>
        <v>95.2</v>
      </c>
      <c r="G35">
        <f t="shared" si="22"/>
        <v>1.25</v>
      </c>
      <c r="J35" s="4">
        <f t="shared" si="24"/>
        <v>5.1757815307222419</v>
      </c>
    </row>
    <row r="36" spans="2:10" x14ac:dyDescent="0.5">
      <c r="B36" s="3">
        <f>B9</f>
        <v>45129</v>
      </c>
      <c r="C36" s="1">
        <f>C9/G36</f>
        <v>14.4</v>
      </c>
      <c r="D36">
        <f>D9</f>
        <v>2</v>
      </c>
      <c r="E36">
        <f>E9</f>
        <v>7</v>
      </c>
      <c r="F36" s="1">
        <f t="shared" si="21"/>
        <v>-28.8</v>
      </c>
      <c r="G36">
        <f t="shared" si="22"/>
        <v>1.25</v>
      </c>
      <c r="J36" s="4">
        <f t="shared" si="24"/>
        <v>7.8112725219444581</v>
      </c>
    </row>
    <row r="37" spans="2:10" x14ac:dyDescent="0.5">
      <c r="J37" s="4" t="e">
        <f t="shared" si="24"/>
        <v>#DIV/0!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Linik</dc:creator>
  <cp:lastModifiedBy>Yaroslav Linik</cp:lastModifiedBy>
  <dcterms:created xsi:type="dcterms:W3CDTF">2024-08-11T16:16:20Z</dcterms:created>
  <dcterms:modified xsi:type="dcterms:W3CDTF">2024-08-11T22:10:36Z</dcterms:modified>
</cp:coreProperties>
</file>