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Y\Portfolio management\Data\"/>
    </mc:Choice>
  </mc:AlternateContent>
  <xr:revisionPtr revIDLastSave="0" documentId="13_ncr:1_{4DEE80BF-90CB-4D49-A2F3-3553EA949C1D}" xr6:coauthVersionLast="47" xr6:coauthVersionMax="47" xr10:uidLastSave="{00000000-0000-0000-0000-000000000000}"/>
  <bookViews>
    <workbookView xWindow="-120" yWindow="-120" windowWidth="29040" windowHeight="15720" xr2:uid="{FFA61786-FDD3-4E5E-9314-507139740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 s="1"/>
  <c r="D23" i="1"/>
  <c r="E23" i="1" s="1"/>
  <c r="G23" i="1" s="1"/>
  <c r="F35" i="1"/>
  <c r="F33" i="1"/>
  <c r="F32" i="1"/>
  <c r="D27" i="1"/>
  <c r="E27" i="1" s="1"/>
  <c r="G27" i="1" s="1"/>
  <c r="E39" i="1"/>
  <c r="E32" i="1"/>
  <c r="E24" i="1"/>
  <c r="G24" i="1" s="1"/>
  <c r="E35" i="1"/>
  <c r="E33" i="1"/>
  <c r="E31" i="1"/>
  <c r="E34" i="1" s="1"/>
  <c r="E25" i="1"/>
  <c r="G25" i="1" s="1"/>
  <c r="C35" i="1"/>
  <c r="C33" i="1"/>
  <c r="C44" i="1"/>
  <c r="D21" i="1"/>
  <c r="E21" i="1" s="1"/>
  <c r="G21" i="1" s="1"/>
  <c r="E19" i="1"/>
  <c r="G19" i="1" s="1"/>
  <c r="E18" i="1"/>
  <c r="G18" i="1" s="1"/>
  <c r="C45" i="1" s="1"/>
  <c r="J5" i="1"/>
  <c r="J4" i="1"/>
  <c r="G5" i="1"/>
  <c r="G4" i="1"/>
  <c r="N4" i="1" s="1"/>
  <c r="F6" i="1"/>
  <c r="D6" i="1"/>
  <c r="G6" i="1" s="1"/>
  <c r="F5" i="1"/>
  <c r="H5" i="1" s="1"/>
  <c r="F4" i="1"/>
  <c r="H4" i="1" s="1"/>
  <c r="P4" i="1" s="1"/>
  <c r="B5" i="1"/>
  <c r="B6" i="1" s="1"/>
  <c r="F31" i="1" l="1"/>
  <c r="F34" i="1" s="1"/>
  <c r="F36" i="1" s="1"/>
  <c r="F38" i="1"/>
  <c r="C31" i="1"/>
  <c r="E36" i="1"/>
  <c r="E38" i="1" s="1"/>
  <c r="A19" i="1"/>
  <c r="P5" i="1"/>
  <c r="P6" i="1" s="1"/>
  <c r="Q6" i="1" s="1"/>
  <c r="Q7" i="1"/>
  <c r="N5" i="1"/>
  <c r="N6" i="1" s="1"/>
  <c r="O6" i="1" s="1"/>
  <c r="J6" i="1"/>
  <c r="J7" i="1" s="1"/>
  <c r="J8" i="1" s="1"/>
  <c r="K7" i="1"/>
  <c r="G7" i="1"/>
  <c r="G9" i="1" s="1"/>
  <c r="H6" i="1"/>
  <c r="H7" i="1" s="1"/>
  <c r="C47" i="1" l="1"/>
  <c r="C32" i="1"/>
  <c r="C34" i="1" s="1"/>
  <c r="C36" i="1" s="1"/>
  <c r="C46" i="1"/>
  <c r="C48" i="1"/>
  <c r="L7" i="1"/>
</calcChain>
</file>

<file path=xl/sharedStrings.xml><?xml version="1.0" encoding="utf-8"?>
<sst xmlns="http://schemas.openxmlformats.org/spreadsheetml/2006/main" count="31" uniqueCount="27">
  <si>
    <t>Q</t>
  </si>
  <si>
    <t>P</t>
  </si>
  <si>
    <t>FX</t>
  </si>
  <si>
    <t>P_FX</t>
  </si>
  <si>
    <t>V</t>
  </si>
  <si>
    <t>V_FX</t>
  </si>
  <si>
    <t>Cap_appr</t>
  </si>
  <si>
    <t>FX_effect</t>
  </si>
  <si>
    <t>FX_effect_alt</t>
  </si>
  <si>
    <t>Buy-in P</t>
  </si>
  <si>
    <t>Buy-in P_FX</t>
  </si>
  <si>
    <t>Based on UBSE</t>
  </si>
  <si>
    <t>Date</t>
  </si>
  <si>
    <t>Price</t>
  </si>
  <si>
    <t>Value (CHF)</t>
  </si>
  <si>
    <t>Value (GBP)</t>
  </si>
  <si>
    <t>BoP</t>
  </si>
  <si>
    <t>Price appreciation</t>
  </si>
  <si>
    <t>Price change</t>
  </si>
  <si>
    <t>Cash in</t>
  </si>
  <si>
    <t>EoP</t>
  </si>
  <si>
    <t>P at purchase</t>
  </si>
  <si>
    <t>P at period end</t>
  </si>
  <si>
    <t>PA in foreign cur.</t>
  </si>
  <si>
    <t>FX at period end</t>
  </si>
  <si>
    <t>PA in base cur.</t>
  </si>
  <si>
    <t>FX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</si>
</sst>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C7C3-6127-4D57-ACF8-E67F95D8E40D}">
  <dimension ref="A3:Q48"/>
  <sheetViews>
    <sheetView tabSelected="1" topLeftCell="A13" workbookViewId="0">
      <selection activeCell="I24" activeCellId="1" sqref="E34 I24"/>
    </sheetView>
  </sheetViews>
  <sheetFormatPr defaultRowHeight="15" x14ac:dyDescent="0.25"/>
  <cols>
    <col min="2" max="2" width="18.28515625" bestFit="1" customWidth="1"/>
    <col min="5" max="5" width="11.42578125" bestFit="1" customWidth="1"/>
    <col min="7" max="7" width="11.5703125" bestFit="1" customWidth="1"/>
    <col min="12" max="12" width="12.7109375" bestFit="1" customWidth="1"/>
    <col min="14" max="14" width="9.28515625" bestFit="1" customWidth="1"/>
    <col min="16" max="16" width="10" bestFit="1" customWidth="1"/>
  </cols>
  <sheetData>
    <row r="3" spans="2:17" x14ac:dyDescent="0.25">
      <c r="C3" s="1" t="s">
        <v>1</v>
      </c>
      <c r="D3" s="1" t="s">
        <v>0</v>
      </c>
      <c r="E3" s="1" t="s">
        <v>2</v>
      </c>
      <c r="F3" s="1" t="s">
        <v>3</v>
      </c>
      <c r="G3" s="1" t="s">
        <v>4</v>
      </c>
      <c r="H3" s="1" t="s">
        <v>5</v>
      </c>
      <c r="J3" s="1" t="s">
        <v>6</v>
      </c>
      <c r="K3" s="1" t="s">
        <v>7</v>
      </c>
      <c r="L3" s="1" t="s">
        <v>8</v>
      </c>
      <c r="N3" s="1" t="s">
        <v>9</v>
      </c>
      <c r="P3" s="1" t="s">
        <v>10</v>
      </c>
    </row>
    <row r="4" spans="2:17" x14ac:dyDescent="0.25">
      <c r="B4">
        <v>1</v>
      </c>
      <c r="C4">
        <v>2</v>
      </c>
      <c r="D4">
        <v>5</v>
      </c>
      <c r="E4">
        <v>1.5</v>
      </c>
      <c r="F4" s="2">
        <f>C4*E4</f>
        <v>3</v>
      </c>
      <c r="G4">
        <f>-C4*D4</f>
        <v>-10</v>
      </c>
      <c r="H4">
        <f>-F4*D4</f>
        <v>-15</v>
      </c>
      <c r="J4">
        <f>-C4*D4*$E$4</f>
        <v>-15</v>
      </c>
      <c r="N4" s="2">
        <f>-SUM($G$4:G4)/SUM($D$4:D4)</f>
        <v>2</v>
      </c>
      <c r="P4" s="2">
        <f>-SUM($H$4:H4)/SUM($D$4:D4)</f>
        <v>3</v>
      </c>
    </row>
    <row r="5" spans="2:17" x14ac:dyDescent="0.25">
      <c r="B5">
        <f>+B4+1</f>
        <v>2</v>
      </c>
      <c r="C5">
        <v>3</v>
      </c>
      <c r="D5">
        <v>10</v>
      </c>
      <c r="E5" s="2">
        <v>1.75</v>
      </c>
      <c r="F5" s="2">
        <f>C5*E5</f>
        <v>5.25</v>
      </c>
      <c r="G5">
        <f>-C5*D5</f>
        <v>-30</v>
      </c>
      <c r="H5">
        <f>-F5*D5</f>
        <v>-52.5</v>
      </c>
      <c r="J5">
        <f>-C5*D5*$E$4</f>
        <v>-45</v>
      </c>
      <c r="N5" s="2">
        <f>-SUM($G$4:G5)/SUM($D$4:D5)</f>
        <v>2.6666666666666665</v>
      </c>
      <c r="P5" s="2">
        <f>-SUM($H$4:H5)/SUM($D$4:D5)</f>
        <v>4.5</v>
      </c>
    </row>
    <row r="6" spans="2:17" x14ac:dyDescent="0.25">
      <c r="B6">
        <f>+B5+1</f>
        <v>3</v>
      </c>
      <c r="C6">
        <v>4</v>
      </c>
      <c r="D6">
        <f>-SUM(D4:D5)</f>
        <v>-15</v>
      </c>
      <c r="E6">
        <v>1.9</v>
      </c>
      <c r="F6" s="2">
        <f>C6*E6</f>
        <v>7.6</v>
      </c>
      <c r="G6">
        <f>-C6*D6</f>
        <v>60</v>
      </c>
      <c r="H6">
        <f>-F6*D6</f>
        <v>114</v>
      </c>
      <c r="J6">
        <f>-C6*D6*$E$4</f>
        <v>90</v>
      </c>
      <c r="N6" s="2">
        <f>N5</f>
        <v>2.6666666666666665</v>
      </c>
      <c r="O6" s="3">
        <f>-(C6-N6)*D6</f>
        <v>20.000000000000004</v>
      </c>
      <c r="P6" s="2">
        <f>P5</f>
        <v>4.5</v>
      </c>
      <c r="Q6" s="3">
        <f>-(F6-P6)*D6</f>
        <v>46.499999999999993</v>
      </c>
    </row>
    <row r="7" spans="2:17" x14ac:dyDescent="0.25">
      <c r="G7">
        <f>SUM(G4:G6)</f>
        <v>20</v>
      </c>
      <c r="H7">
        <f>SUM(H4:H6)</f>
        <v>46.5</v>
      </c>
      <c r="J7">
        <f>SUM(J4:J6)</f>
        <v>30</v>
      </c>
      <c r="K7" s="3">
        <f>-C6*(E6-E4)*D6</f>
        <v>23.999999999999993</v>
      </c>
      <c r="L7" s="3">
        <f>H7-J7</f>
        <v>16.5</v>
      </c>
      <c r="Q7">
        <f>-(F4-P6)*D6</f>
        <v>-22.5</v>
      </c>
    </row>
    <row r="8" spans="2:17" x14ac:dyDescent="0.25">
      <c r="J8">
        <f>J7*(E6/E4-1)</f>
        <v>7.9999999999999982</v>
      </c>
    </row>
    <row r="9" spans="2:17" x14ac:dyDescent="0.25">
      <c r="G9" s="3">
        <f>G7*(E6-E4)</f>
        <v>7.9999999999999982</v>
      </c>
    </row>
    <row r="13" spans="2:17" x14ac:dyDescent="0.25">
      <c r="B13" t="s">
        <v>11</v>
      </c>
    </row>
    <row r="15" spans="2:17" x14ac:dyDescent="0.25">
      <c r="L15" s="5"/>
    </row>
    <row r="16" spans="2:17" x14ac:dyDescent="0.25">
      <c r="B16" t="s">
        <v>12</v>
      </c>
      <c r="C16" s="1" t="s">
        <v>13</v>
      </c>
      <c r="D16" s="1" t="s">
        <v>0</v>
      </c>
      <c r="E16" s="1" t="s">
        <v>14</v>
      </c>
      <c r="F16" s="1" t="s">
        <v>2</v>
      </c>
      <c r="G16" s="1" t="s">
        <v>15</v>
      </c>
      <c r="L16" s="8"/>
    </row>
    <row r="17" spans="1:12" x14ac:dyDescent="0.25">
      <c r="B17" s="4">
        <v>40179</v>
      </c>
      <c r="C17" s="1"/>
      <c r="D17" s="1"/>
      <c r="E17" s="1">
        <v>0</v>
      </c>
      <c r="F17" s="1">
        <v>1.6554</v>
      </c>
      <c r="G17" s="1">
        <v>0</v>
      </c>
      <c r="L17" s="5"/>
    </row>
    <row r="18" spans="1:12" x14ac:dyDescent="0.25">
      <c r="B18" s="4">
        <v>40424</v>
      </c>
      <c r="C18">
        <v>18.09</v>
      </c>
      <c r="D18">
        <v>270</v>
      </c>
      <c r="E18" s="2">
        <f>C18*D18</f>
        <v>4884.3</v>
      </c>
      <c r="F18">
        <v>1.5591999999999999</v>
      </c>
      <c r="G18" s="2">
        <f>E18/F18</f>
        <v>3132.5679835813239</v>
      </c>
    </row>
    <row r="19" spans="1:12" x14ac:dyDescent="0.25">
      <c r="A19">
        <f>E18/(D18+D19)</f>
        <v>13.567500000000001</v>
      </c>
      <c r="B19" s="4">
        <v>40425</v>
      </c>
      <c r="C19">
        <v>0</v>
      </c>
      <c r="D19">
        <v>90</v>
      </c>
      <c r="E19" s="2">
        <f>C19*D19</f>
        <v>0</v>
      </c>
      <c r="F19">
        <v>1.5723</v>
      </c>
      <c r="G19" s="2">
        <f>E19/F19</f>
        <v>0</v>
      </c>
    </row>
    <row r="20" spans="1:12" x14ac:dyDescent="0.25">
      <c r="B20" s="4"/>
      <c r="E20" s="2"/>
      <c r="G20" s="2"/>
    </row>
    <row r="21" spans="1:12" x14ac:dyDescent="0.25">
      <c r="B21" s="4">
        <v>40543</v>
      </c>
      <c r="C21">
        <v>15.35</v>
      </c>
      <c r="D21">
        <f>SUM(D17:D19)</f>
        <v>360</v>
      </c>
      <c r="E21" s="2">
        <f>C21*D21</f>
        <v>5526</v>
      </c>
      <c r="F21">
        <v>1.4575</v>
      </c>
      <c r="G21" s="2">
        <f>E21/F21</f>
        <v>3791.4236706689535</v>
      </c>
    </row>
    <row r="23" spans="1:12" x14ac:dyDescent="0.25">
      <c r="B23" s="4">
        <v>41274</v>
      </c>
      <c r="C23">
        <v>14.27</v>
      </c>
      <c r="D23">
        <f>+D24</f>
        <v>360</v>
      </c>
      <c r="E23" s="2">
        <f>C23*D23</f>
        <v>5137.2</v>
      </c>
      <c r="F23">
        <v>1.4849000000000001</v>
      </c>
      <c r="G23" s="2">
        <f>E23/F23</f>
        <v>3459.6269109030909</v>
      </c>
      <c r="I23">
        <f>+D27*C23</f>
        <v>4466.51</v>
      </c>
    </row>
    <row r="24" spans="1:12" x14ac:dyDescent="0.25">
      <c r="B24" s="4">
        <v>41275</v>
      </c>
      <c r="C24">
        <v>14.27</v>
      </c>
      <c r="D24">
        <v>360</v>
      </c>
      <c r="E24" s="2">
        <f>C24*D24</f>
        <v>5137.2</v>
      </c>
      <c r="F24">
        <v>1.4849000000000001</v>
      </c>
      <c r="G24" s="2">
        <f>E24/F24</f>
        <v>3459.6269109030909</v>
      </c>
      <c r="I24" s="2">
        <f>+E27-I23</f>
        <v>829.45000000000073</v>
      </c>
    </row>
    <row r="25" spans="1:12" x14ac:dyDescent="0.25">
      <c r="B25" s="4">
        <v>41334</v>
      </c>
      <c r="C25">
        <v>14.84</v>
      </c>
      <c r="D25">
        <v>-47</v>
      </c>
      <c r="E25" s="2">
        <f>C25*D25</f>
        <v>-697.48</v>
      </c>
      <c r="F25">
        <v>1.4278999999999999</v>
      </c>
      <c r="G25" s="2">
        <f>E25/F25</f>
        <v>-488.46557882204638</v>
      </c>
    </row>
    <row r="27" spans="1:12" x14ac:dyDescent="0.25">
      <c r="B27" s="4">
        <v>41639</v>
      </c>
      <c r="C27">
        <v>16.920000000000002</v>
      </c>
      <c r="D27">
        <f>D24+D25</f>
        <v>313</v>
      </c>
      <c r="E27" s="2">
        <f>C27*D27</f>
        <v>5295.9600000000009</v>
      </c>
      <c r="F27">
        <v>1.4749000000000001</v>
      </c>
      <c r="G27" s="2">
        <f>E27/F27</f>
        <v>3590.7247949013495</v>
      </c>
    </row>
    <row r="30" spans="1:12" x14ac:dyDescent="0.25">
      <c r="B30" s="6" t="s">
        <v>17</v>
      </c>
    </row>
    <row r="31" spans="1:12" x14ac:dyDescent="0.25">
      <c r="B31" s="7" t="s">
        <v>0</v>
      </c>
      <c r="C31">
        <f>D21</f>
        <v>360</v>
      </c>
      <c r="E31">
        <f>-D25</f>
        <v>47</v>
      </c>
      <c r="F31">
        <f>D27</f>
        <v>313</v>
      </c>
    </row>
    <row r="32" spans="1:12" x14ac:dyDescent="0.25">
      <c r="B32" s="7" t="s">
        <v>21</v>
      </c>
      <c r="C32">
        <f>+A19</f>
        <v>13.567500000000001</v>
      </c>
      <c r="E32">
        <f>C24</f>
        <v>14.27</v>
      </c>
      <c r="F32">
        <f>C24</f>
        <v>14.27</v>
      </c>
    </row>
    <row r="33" spans="2:12" x14ac:dyDescent="0.25">
      <c r="B33" s="7" t="s">
        <v>22</v>
      </c>
      <c r="C33">
        <f>+C21</f>
        <v>15.35</v>
      </c>
      <c r="E33">
        <f>C25</f>
        <v>14.84</v>
      </c>
      <c r="F33">
        <f>C27</f>
        <v>16.920000000000002</v>
      </c>
    </row>
    <row r="34" spans="2:12" x14ac:dyDescent="0.25">
      <c r="B34" s="7" t="s">
        <v>23</v>
      </c>
      <c r="C34">
        <f>C31*(C33-C32)</f>
        <v>641.69999999999959</v>
      </c>
      <c r="E34">
        <f>E31*(E33-E32)</f>
        <v>26.790000000000013</v>
      </c>
      <c r="F34">
        <f>F31*(F33-F32)</f>
        <v>829.45000000000061</v>
      </c>
    </row>
    <row r="35" spans="2:12" x14ac:dyDescent="0.25">
      <c r="B35" s="7" t="s">
        <v>24</v>
      </c>
      <c r="C35">
        <f>F21</f>
        <v>1.4575</v>
      </c>
      <c r="E35">
        <f>F25</f>
        <v>1.4278999999999999</v>
      </c>
      <c r="F35">
        <f>+F27</f>
        <v>1.4749000000000001</v>
      </c>
      <c r="L35" s="9"/>
    </row>
    <row r="36" spans="2:12" x14ac:dyDescent="0.25">
      <c r="B36" s="7" t="s">
        <v>25</v>
      </c>
      <c r="C36" s="2">
        <f>C34/C35</f>
        <v>440.27444253859318</v>
      </c>
      <c r="E36" s="2">
        <f>E34/E35</f>
        <v>18.761818054485619</v>
      </c>
      <c r="F36" s="2">
        <f>F34/F35</f>
        <v>562.3771103125639</v>
      </c>
    </row>
    <row r="38" spans="2:12" x14ac:dyDescent="0.25">
      <c r="B38" s="6" t="s">
        <v>26</v>
      </c>
      <c r="E38" s="2">
        <f>E39-E36</f>
        <v>18.030247399657295</v>
      </c>
      <c r="F38" s="2">
        <f>D27*C24/F24+F36-G27</f>
        <v>-20.394287053597964</v>
      </c>
    </row>
    <row r="39" spans="2:12" x14ac:dyDescent="0.25">
      <c r="E39" s="2">
        <f>-G25+D25*C24/F24</f>
        <v>36.792065454142914</v>
      </c>
    </row>
    <row r="44" spans="2:12" x14ac:dyDescent="0.25">
      <c r="B44" t="s">
        <v>16</v>
      </c>
      <c r="C44" s="2">
        <f>G17</f>
        <v>0</v>
      </c>
      <c r="D44" s="2"/>
      <c r="E44" s="2"/>
    </row>
    <row r="45" spans="2:12" x14ac:dyDescent="0.25">
      <c r="B45" t="s">
        <v>19</v>
      </c>
      <c r="C45" s="2">
        <f>G18</f>
        <v>3132.5679835813239</v>
      </c>
      <c r="D45" s="2"/>
    </row>
    <row r="46" spans="2:12" x14ac:dyDescent="0.25">
      <c r="B46" t="s">
        <v>18</v>
      </c>
      <c r="C46" s="2">
        <f>D21*(C21-A19)/F21</f>
        <v>440.27444253859318</v>
      </c>
      <c r="D46" s="2"/>
    </row>
    <row r="47" spans="2:12" x14ac:dyDescent="0.25">
      <c r="B47" t="s">
        <v>2</v>
      </c>
      <c r="C47" s="2">
        <f>D21*A19*(1/F21-1/F18)</f>
        <v>218.58124454903597</v>
      </c>
      <c r="D47" s="2"/>
    </row>
    <row r="48" spans="2:12" x14ac:dyDescent="0.25">
      <c r="B48" t="s">
        <v>20</v>
      </c>
      <c r="C48" s="2">
        <f>SUM(C44:C47)</f>
        <v>3791.423670668953</v>
      </c>
      <c r="D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YL</cp:lastModifiedBy>
  <dcterms:created xsi:type="dcterms:W3CDTF">2024-08-02T15:01:08Z</dcterms:created>
  <dcterms:modified xsi:type="dcterms:W3CDTF">2024-10-25T19:35:29Z</dcterms:modified>
</cp:coreProperties>
</file>