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rcardan\OneDrive\Cardan.Code\Git\Autodrive\TaskWorksheets\"/>
    </mc:Choice>
  </mc:AlternateContent>
  <bookViews>
    <workbookView xWindow="0" yWindow="60" windowWidth="19200" windowHeight="8670" tabRatio="494" activeTab="2"/>
  </bookViews>
  <sheets>
    <sheet name="Autodrive" sheetId="12" r:id="rId1"/>
    <sheet name="Corrections" sheetId="5" r:id="rId2"/>
    <sheet name="MEASURE" sheetId="2" r:id="rId3"/>
    <sheet name="Chambers" sheetId="6" r:id="rId4"/>
    <sheet name="Electrometers" sheetId="10" r:id="rId5"/>
    <sheet name="Machines" sheetId="7" r:id="rId6"/>
    <sheet name="Physicists" sheetId="9" r:id="rId7"/>
    <sheet name="CurrentSelections" sheetId="8" state="hidden" r:id="rId8"/>
  </sheets>
  <definedNames>
    <definedName name="ChamberData">Chambers!$J$4:$T$21</definedName>
    <definedName name="Chambers">Chambers!$A$4:$A$21</definedName>
    <definedName name="CTP">MEASURE!$J$6</definedName>
    <definedName name="Current_Chamber_CalDate">CurrentSelections!$C$12</definedName>
    <definedName name="Current_dref_E1">CurrentSelections!$D$39</definedName>
    <definedName name="Current_dref_E2">CurrentSelections!$D$40</definedName>
    <definedName name="Current_dref_E3">CurrentSelections!$D$41</definedName>
    <definedName name="Current_dref_E4">CurrentSelections!$D$42</definedName>
    <definedName name="Current_dref_E5">CurrentSelections!$D$43</definedName>
    <definedName name="Current_E1">CurrentSelections!$D$20</definedName>
    <definedName name="Current_E1kpR50">CurrentSelections!$C$7</definedName>
    <definedName name="Current_E2">CurrentSelections!$D$21</definedName>
    <definedName name="Current_E2kpR50">CurrentSelections!$C$8</definedName>
    <definedName name="Current_E3">CurrentSelections!$D$22</definedName>
    <definedName name="Current_E3kpR50">CurrentSelections!$C$9</definedName>
    <definedName name="Current_E4">CurrentSelections!$D$23</definedName>
    <definedName name="Current_E4kpR50">CurrentSelections!$C$10</definedName>
    <definedName name="Current_E5">CurrentSelections!$D$24</definedName>
    <definedName name="Current_E5kpR50">CurrentSelections!$C$11</definedName>
    <definedName name="Current_Electrometer_CalDate">CurrentSelections!$B$15</definedName>
    <definedName name="Current_elPDD_E1">CurrentSelections!$D$44</definedName>
    <definedName name="Current_elPDD_E2">CurrentSelections!$D$45</definedName>
    <definedName name="Current_elPDD_E3">CurrentSelections!$D$46</definedName>
    <definedName name="Current_elPDD_E4">CurrentSelections!$D$47</definedName>
    <definedName name="Current_elPDD_E5">CurrentSelections!$D$48</definedName>
    <definedName name="Current_HighX">CurrentSelections!$D$19</definedName>
    <definedName name="Current_HighX_kQ">CurrentSelections!$C$3</definedName>
    <definedName name="Current_I50_E1">CurrentSelections!$D$29</definedName>
    <definedName name="Current_I50_E2">CurrentSelections!$D$30</definedName>
    <definedName name="Current_I50_E3">CurrentSelections!$D$31</definedName>
    <definedName name="Current_I50_E4">CurrentSelections!$D$32</definedName>
    <definedName name="Current_I50_E5">CurrentSelections!$D$33</definedName>
    <definedName name="Current_kecal">CurrentSelections!$C$4</definedName>
    <definedName name="Current_kQ_HighX">CurrentSelections!$C$3</definedName>
    <definedName name="Current_kQ_LowX">CurrentSelections!$C$2</definedName>
    <definedName name="Current_LowX">CurrentSelections!$D$18</definedName>
    <definedName name="Current_NdwCo60">CurrentSelections!$C$6</definedName>
    <definedName name="Current_pDD10X_HighX">CurrentSelections!$D$26</definedName>
    <definedName name="Current_pDD10X_LowX">CurrentSelections!$D$25</definedName>
    <definedName name="Current_Pelec">CurrentSelections!$B$14</definedName>
    <definedName name="Current_Physicist">MEASURE!$G$3</definedName>
    <definedName name="Current_R50_E1">CurrentSelections!$D$34</definedName>
    <definedName name="Current_R50_E2">CurrentSelections!$D$35</definedName>
    <definedName name="Current_R50_E3">CurrentSelections!$D$36</definedName>
    <definedName name="Current_R50_E4">CurrentSelections!$D$37</definedName>
    <definedName name="Current_R50_E5">CurrentSelections!$D$38</definedName>
    <definedName name="Current_rcav">CurrentSelections!$C$5</definedName>
    <definedName name="Current_TMR_PDD10_HighX">CurrentSelections!$D$28</definedName>
    <definedName name="Current_TMR_PDD10_LowX">CurrentSelections!$D$27</definedName>
    <definedName name="E1_Pion">Corrections!$E$14</definedName>
    <definedName name="E1_Ppol">Corrections!$J$14</definedName>
    <definedName name="E2_Pion">Corrections!$E$18</definedName>
    <definedName name="E2_Ppol">Corrections!$J$18</definedName>
    <definedName name="E3_Pion">Corrections!$E$22</definedName>
    <definedName name="E3_Ppol">Corrections!$J$22</definedName>
    <definedName name="E4_Pion">Corrections!$E$26</definedName>
    <definedName name="E4_Ppol">Corrections!$J$26</definedName>
    <definedName name="E5_Pion">Corrections!$E$30</definedName>
    <definedName name="E5_Ppol">Corrections!$J$30</definedName>
    <definedName name="ElectrometerADCLDates">Electrometers!$C$4:$C$24</definedName>
    <definedName name="ElectrometerFactors">Electrometers!$B$4:$B$24</definedName>
    <definedName name="Electrometers">Electrometers!$A$4:$A$24</definedName>
    <definedName name="HighX_Pion">Corrections!$E$10</definedName>
    <definedName name="HighX_Ppol">Corrections!$J$10</definedName>
    <definedName name="LowX_Pion">Corrections!$E$6</definedName>
    <definedName name="LowX_Ppol">Corrections!$J$6</definedName>
    <definedName name="MachineData">Machines!$B$5:$AK$20</definedName>
    <definedName name="Machines">Machines!$A$5:$A$20</definedName>
    <definedName name="MU">MEASURE!$J$3</definedName>
    <definedName name="NewMeasurementValues">MEASURE!$C$13:$D$13,MEASURE!$C$17:$D$17,MEASURE!$C$23:$D$23,MEASURE!$C$27:$D$27,MEASURE!$C$31:$D$31,MEASURE!$C$35:$D$35,MEASURE!$C$39:$D$39</definedName>
    <definedName name="P">MEASURE!$J$5</definedName>
    <definedName name="Physicists">Physicists!$A$4:$A$22</definedName>
    <definedName name="PionValues">Corrections!$B$6:$C$7,Corrections!$B$10:$C$11,Corrections!$B$14:$C$15,Corrections!$B$18:$C$19,Corrections!$B$22:$C$23,Corrections!$B$26:$C$27,Corrections!$B$30:$C$31</definedName>
    <definedName name="PpolValues">Corrections!$G$6:$H$7,Corrections!$G$10:$H$11,Corrections!$G$14:$H$15,Corrections!$G$18:$H$19,Corrections!$G$22:$H$23,Corrections!$G$26:$H$27,Corrections!$G$30:$H$31</definedName>
    <definedName name="_xlnm.Print_Area" localSheetId="3">Chambers!$A$6:$U$6</definedName>
    <definedName name="_xlnm.Print_Area" localSheetId="7">CurrentSelections!$A$1:$D$43</definedName>
    <definedName name="_xlnm.Print_Area" localSheetId="2">MEASURE!$A$1:$L$40</definedName>
    <definedName name="SelectedChamber">MEASURE!$G$5</definedName>
    <definedName name="SelectedElectrometer">MEASURE!$G$6</definedName>
    <definedName name="SelectedMachine">MEASURE!$H$1</definedName>
    <definedName name="T">MEASURE!$J$4</definedName>
    <definedName name="test">CurrentSelections!$L$32:$L$34</definedName>
  </definedNames>
  <calcPr calcId="162913"/>
</workbook>
</file>

<file path=xl/calcChain.xml><?xml version="1.0" encoding="utf-8"?>
<calcChain xmlns="http://schemas.openxmlformats.org/spreadsheetml/2006/main">
  <c r="J12" i="2" l="1"/>
  <c r="J16" i="2"/>
  <c r="D33" i="8"/>
  <c r="D32" i="8"/>
  <c r="D31" i="8"/>
  <c r="D30" i="8"/>
  <c r="D29" i="8"/>
  <c r="D36" i="8"/>
  <c r="X7" i="7"/>
  <c r="W8" i="7"/>
  <c r="X8" i="7"/>
  <c r="Y8" i="7"/>
  <c r="Z8" i="7"/>
  <c r="AA8" i="7"/>
  <c r="W9" i="7"/>
  <c r="X9" i="7"/>
  <c r="Y9" i="7"/>
  <c r="Z9" i="7"/>
  <c r="AA9" i="7"/>
  <c r="W10" i="7"/>
  <c r="X10" i="7"/>
  <c r="Y10" i="7"/>
  <c r="Z10" i="7"/>
  <c r="AA10" i="7"/>
  <c r="W11" i="7"/>
  <c r="X11" i="7"/>
  <c r="Y11" i="7"/>
  <c r="Z11" i="7"/>
  <c r="AA11" i="7"/>
  <c r="W12" i="7"/>
  <c r="X12" i="7"/>
  <c r="Y12" i="7"/>
  <c r="Z12" i="7"/>
  <c r="AA12" i="7"/>
  <c r="W13" i="7"/>
  <c r="X13" i="7"/>
  <c r="Y13" i="7"/>
  <c r="Z13" i="7"/>
  <c r="AA13" i="7"/>
  <c r="W14" i="7"/>
  <c r="X14" i="7"/>
  <c r="Y14" i="7"/>
  <c r="Z14" i="7"/>
  <c r="AA14" i="7"/>
  <c r="W15" i="7"/>
  <c r="X15" i="7"/>
  <c r="Y15" i="7"/>
  <c r="Z15" i="7"/>
  <c r="AA15" i="7"/>
  <c r="W16" i="7"/>
  <c r="X16" i="7"/>
  <c r="Y16" i="7"/>
  <c r="Z16" i="7"/>
  <c r="AA16" i="7"/>
  <c r="W17" i="7"/>
  <c r="X17" i="7"/>
  <c r="Y17" i="7"/>
  <c r="Z17" i="7"/>
  <c r="AA17" i="7"/>
  <c r="W18" i="7"/>
  <c r="X18" i="7"/>
  <c r="Y18" i="7"/>
  <c r="Z18" i="7"/>
  <c r="AA18" i="7"/>
  <c r="W19" i="7"/>
  <c r="X19" i="7"/>
  <c r="Y19" i="7"/>
  <c r="Z19" i="7"/>
  <c r="AA19" i="7"/>
  <c r="W20" i="7"/>
  <c r="X20" i="7"/>
  <c r="Y20" i="7"/>
  <c r="Z20" i="7"/>
  <c r="AA20" i="7"/>
  <c r="R6" i="7"/>
  <c r="W6" i="7" s="1"/>
  <c r="S6" i="7"/>
  <c r="X6" i="7" s="1"/>
  <c r="T6" i="7"/>
  <c r="Y6" i="7" s="1"/>
  <c r="U6" i="7"/>
  <c r="Z6" i="7" s="1"/>
  <c r="V6" i="7"/>
  <c r="AA6" i="7" s="1"/>
  <c r="R7" i="7"/>
  <c r="W7" i="7" s="1"/>
  <c r="S7" i="7"/>
  <c r="D35" i="8" s="1"/>
  <c r="T7" i="7"/>
  <c r="Y7" i="7" s="1"/>
  <c r="U7" i="7"/>
  <c r="D37" i="8" s="1"/>
  <c r="V7" i="7"/>
  <c r="D38" i="8" s="1"/>
  <c r="R8" i="7"/>
  <c r="S8" i="7"/>
  <c r="T8" i="7"/>
  <c r="U8" i="7"/>
  <c r="V8" i="7"/>
  <c r="R9" i="7"/>
  <c r="S9" i="7"/>
  <c r="T9" i="7"/>
  <c r="U9" i="7"/>
  <c r="V9" i="7"/>
  <c r="R10" i="7"/>
  <c r="S10" i="7"/>
  <c r="T10" i="7"/>
  <c r="U10" i="7"/>
  <c r="V10" i="7"/>
  <c r="R11" i="7"/>
  <c r="S11" i="7"/>
  <c r="T11" i="7"/>
  <c r="U11" i="7"/>
  <c r="V11" i="7"/>
  <c r="R12" i="7"/>
  <c r="S12" i="7"/>
  <c r="T12" i="7"/>
  <c r="U12" i="7"/>
  <c r="V12" i="7"/>
  <c r="R13" i="7"/>
  <c r="S13" i="7"/>
  <c r="T13" i="7"/>
  <c r="U13" i="7"/>
  <c r="V13" i="7"/>
  <c r="R14" i="7"/>
  <c r="S14" i="7"/>
  <c r="T14" i="7"/>
  <c r="U14" i="7"/>
  <c r="V14" i="7"/>
  <c r="R15" i="7"/>
  <c r="S15" i="7"/>
  <c r="T15" i="7"/>
  <c r="U15" i="7"/>
  <c r="V15" i="7"/>
  <c r="R16" i="7"/>
  <c r="S16" i="7"/>
  <c r="T16" i="7"/>
  <c r="U16" i="7"/>
  <c r="V16" i="7"/>
  <c r="R17" i="7"/>
  <c r="S17" i="7"/>
  <c r="T17" i="7"/>
  <c r="U17" i="7"/>
  <c r="V17" i="7"/>
  <c r="R18" i="7"/>
  <c r="S18" i="7"/>
  <c r="T18" i="7"/>
  <c r="U18" i="7"/>
  <c r="V18" i="7"/>
  <c r="R19" i="7"/>
  <c r="S19" i="7"/>
  <c r="T19" i="7"/>
  <c r="U19" i="7"/>
  <c r="V19" i="7"/>
  <c r="R20" i="7"/>
  <c r="S20" i="7"/>
  <c r="T20" i="7"/>
  <c r="U20" i="7"/>
  <c r="V20" i="7"/>
  <c r="S5" i="7"/>
  <c r="X5" i="7" s="1"/>
  <c r="T5" i="7"/>
  <c r="Y5" i="7" s="1"/>
  <c r="U5" i="7"/>
  <c r="Z5" i="7" s="1"/>
  <c r="V5" i="7"/>
  <c r="AA5" i="7" s="1"/>
  <c r="R5" i="7"/>
  <c r="W5" i="7" s="1"/>
  <c r="G31" i="5"/>
  <c r="I31" i="5" s="1"/>
  <c r="J30" i="5" s="1"/>
  <c r="H31" i="5"/>
  <c r="H30" i="5"/>
  <c r="G30" i="5"/>
  <c r="I30" i="5" s="1"/>
  <c r="B31" i="5"/>
  <c r="G27" i="5"/>
  <c r="H27" i="5"/>
  <c r="H26" i="5"/>
  <c r="G26" i="5"/>
  <c r="B27" i="5"/>
  <c r="D27" i="5" s="1"/>
  <c r="G23" i="5"/>
  <c r="H23" i="5"/>
  <c r="I23" i="5" s="1"/>
  <c r="J22" i="5" s="1"/>
  <c r="H22" i="5"/>
  <c r="G22" i="5"/>
  <c r="B23" i="5"/>
  <c r="G19" i="5"/>
  <c r="H19" i="5"/>
  <c r="I19" i="5" s="1"/>
  <c r="J18" i="5" s="1"/>
  <c r="H18" i="5"/>
  <c r="G18" i="5"/>
  <c r="C19" i="5"/>
  <c r="D19" i="5" s="1"/>
  <c r="G15" i="5"/>
  <c r="H15" i="5"/>
  <c r="H14" i="5"/>
  <c r="G14" i="5"/>
  <c r="B15" i="5"/>
  <c r="G11" i="5"/>
  <c r="I11" i="5" s="1"/>
  <c r="J10" i="5" s="1"/>
  <c r="H11" i="5"/>
  <c r="H10" i="5"/>
  <c r="I10" i="5" s="1"/>
  <c r="G10" i="5"/>
  <c r="B11" i="5"/>
  <c r="H6" i="5"/>
  <c r="H7" i="5"/>
  <c r="G7" i="5"/>
  <c r="G6" i="5"/>
  <c r="I6" i="5" s="1"/>
  <c r="B7" i="5"/>
  <c r="C31" i="5"/>
  <c r="D31" i="5" s="1"/>
  <c r="C30" i="5"/>
  <c r="B30" i="5"/>
  <c r="C27" i="5"/>
  <c r="C26" i="5"/>
  <c r="B26" i="5"/>
  <c r="C23" i="5"/>
  <c r="D23" i="5" s="1"/>
  <c r="C22" i="5"/>
  <c r="B22" i="5"/>
  <c r="B19" i="5"/>
  <c r="C18" i="5"/>
  <c r="B18" i="5"/>
  <c r="C15" i="5"/>
  <c r="C14" i="5"/>
  <c r="B14" i="5"/>
  <c r="C11" i="5"/>
  <c r="C10" i="5"/>
  <c r="B10" i="5"/>
  <c r="B6" i="5"/>
  <c r="C7" i="5"/>
  <c r="D7" i="5" s="1"/>
  <c r="C6" i="5"/>
  <c r="D39" i="2"/>
  <c r="C39" i="2"/>
  <c r="D35" i="2"/>
  <c r="C35" i="2"/>
  <c r="D31" i="2"/>
  <c r="C31" i="2"/>
  <c r="D27" i="2"/>
  <c r="C27" i="2"/>
  <c r="D23" i="2"/>
  <c r="C23" i="2"/>
  <c r="D13" i="2"/>
  <c r="C13" i="2"/>
  <c r="D17" i="2"/>
  <c r="C17" i="2"/>
  <c r="D18" i="8"/>
  <c r="D17" i="8"/>
  <c r="B15" i="8"/>
  <c r="B14" i="8"/>
  <c r="C12" i="8"/>
  <c r="B11" i="8"/>
  <c r="B10" i="8"/>
  <c r="B9" i="8"/>
  <c r="B8" i="8"/>
  <c r="B7" i="8"/>
  <c r="C6" i="8"/>
  <c r="C5" i="8"/>
  <c r="C4" i="8"/>
  <c r="O3" i="8"/>
  <c r="D19" i="8" s="1"/>
  <c r="D30" i="5"/>
  <c r="I27" i="5"/>
  <c r="J26" i="5" s="1"/>
  <c r="I26" i="5"/>
  <c r="D26" i="5"/>
  <c r="I22" i="5"/>
  <c r="I18" i="5"/>
  <c r="D18" i="5"/>
  <c r="I15" i="5"/>
  <c r="D10" i="5"/>
  <c r="F8" i="5"/>
  <c r="A8" i="5"/>
  <c r="F4" i="5"/>
  <c r="A4" i="5"/>
  <c r="D24" i="10"/>
  <c r="D23" i="10"/>
  <c r="D22" i="10"/>
  <c r="D21" i="10"/>
  <c r="D20" i="10"/>
  <c r="D19" i="10"/>
  <c r="D18" i="10"/>
  <c r="D17" i="10"/>
  <c r="D16" i="10"/>
  <c r="D15" i="10"/>
  <c r="D14" i="10"/>
  <c r="D13" i="10"/>
  <c r="D12" i="10"/>
  <c r="D11" i="10"/>
  <c r="D10" i="10"/>
  <c r="D9" i="10"/>
  <c r="D8" i="10"/>
  <c r="D7" i="10"/>
  <c r="D6" i="10"/>
  <c r="D5" i="10"/>
  <c r="D4" i="10"/>
  <c r="U21" i="6"/>
  <c r="I21" i="6"/>
  <c r="K21" i="6" s="1"/>
  <c r="H21" i="6"/>
  <c r="J21" i="6" s="1"/>
  <c r="U20" i="6"/>
  <c r="I20" i="6"/>
  <c r="K20" i="6" s="1"/>
  <c r="H20" i="6"/>
  <c r="J20" i="6" s="1"/>
  <c r="U19" i="6"/>
  <c r="I19" i="6"/>
  <c r="K19" i="6" s="1"/>
  <c r="H19" i="6"/>
  <c r="J19" i="6" s="1"/>
  <c r="U18" i="6"/>
  <c r="I18" i="6"/>
  <c r="K18" i="6" s="1"/>
  <c r="H18" i="6"/>
  <c r="J18" i="6" s="1"/>
  <c r="U17" i="6"/>
  <c r="I17" i="6"/>
  <c r="K17" i="6" s="1"/>
  <c r="H17" i="6"/>
  <c r="J17" i="6" s="1"/>
  <c r="U16" i="6"/>
  <c r="I16" i="6"/>
  <c r="K16" i="6" s="1"/>
  <c r="H16" i="6"/>
  <c r="J16" i="6" s="1"/>
  <c r="U15" i="6"/>
  <c r="I15" i="6"/>
  <c r="K15" i="6" s="1"/>
  <c r="H15" i="6"/>
  <c r="J15" i="6" s="1"/>
  <c r="U14" i="6"/>
  <c r="I14" i="6"/>
  <c r="K14" i="6" s="1"/>
  <c r="H14" i="6"/>
  <c r="J14" i="6" s="1"/>
  <c r="U13" i="6"/>
  <c r="I13" i="6"/>
  <c r="K13" i="6" s="1"/>
  <c r="H13" i="6"/>
  <c r="J13" i="6" s="1"/>
  <c r="U12" i="6"/>
  <c r="I12" i="6"/>
  <c r="K12" i="6" s="1"/>
  <c r="H12" i="6"/>
  <c r="J12" i="6" s="1"/>
  <c r="U11" i="6"/>
  <c r="I11" i="6"/>
  <c r="K11" i="6" s="1"/>
  <c r="H11" i="6"/>
  <c r="J11" i="6" s="1"/>
  <c r="U10" i="6"/>
  <c r="I10" i="6"/>
  <c r="K10" i="6" s="1"/>
  <c r="H10" i="6"/>
  <c r="J10" i="6" s="1"/>
  <c r="U9" i="6"/>
  <c r="I9" i="6"/>
  <c r="K9" i="6" s="1"/>
  <c r="H9" i="6"/>
  <c r="J9" i="6" s="1"/>
  <c r="U8" i="6"/>
  <c r="I8" i="6"/>
  <c r="K8" i="6" s="1"/>
  <c r="H8" i="6"/>
  <c r="J8" i="6" s="1"/>
  <c r="U7" i="6"/>
  <c r="I7" i="6"/>
  <c r="K7" i="6" s="1"/>
  <c r="H7" i="6"/>
  <c r="J7" i="6" s="1"/>
  <c r="U6" i="6"/>
  <c r="I6" i="6"/>
  <c r="K6" i="6" s="1"/>
  <c r="H6" i="6"/>
  <c r="J6" i="6" s="1"/>
  <c r="U5" i="6"/>
  <c r="I5" i="6"/>
  <c r="K5" i="6" s="1"/>
  <c r="H5" i="6"/>
  <c r="J5" i="6" s="1"/>
  <c r="U4" i="6"/>
  <c r="I4" i="6"/>
  <c r="K4" i="6" s="1"/>
  <c r="H4" i="6"/>
  <c r="J4" i="6" s="1"/>
  <c r="S3" i="6"/>
  <c r="R3" i="6"/>
  <c r="Q3" i="6"/>
  <c r="P3" i="6"/>
  <c r="O3" i="6"/>
  <c r="B36" i="2"/>
  <c r="E35" i="2"/>
  <c r="B32" i="2"/>
  <c r="B28" i="2"/>
  <c r="B24" i="2"/>
  <c r="B20" i="2"/>
  <c r="B14" i="2"/>
  <c r="B10" i="2"/>
  <c r="J6" i="2"/>
  <c r="I7" i="5" l="1"/>
  <c r="J6" i="5" s="1"/>
  <c r="D6" i="5"/>
  <c r="D11" i="5"/>
  <c r="E10" i="5" s="1"/>
  <c r="D15" i="5"/>
  <c r="I14" i="5"/>
  <c r="J14" i="5" s="1"/>
  <c r="AA7" i="7"/>
  <c r="Z7" i="7"/>
  <c r="D34" i="8"/>
  <c r="O4" i="8"/>
  <c r="D20" i="8" s="1"/>
  <c r="F27" i="2"/>
  <c r="F35" i="2"/>
  <c r="D5" i="2"/>
  <c r="E30" i="5"/>
  <c r="E26" i="5"/>
  <c r="D22" i="5"/>
  <c r="E22" i="5"/>
  <c r="E18" i="5"/>
  <c r="D14" i="5"/>
  <c r="E14" i="5" s="1"/>
  <c r="E6" i="5"/>
  <c r="C3" i="8"/>
  <c r="C2" i="8"/>
  <c r="E17" i="2"/>
  <c r="F17" i="2" s="1"/>
  <c r="D6" i="2"/>
  <c r="E23" i="2"/>
  <c r="F23" i="2" s="1"/>
  <c r="E31" i="2"/>
  <c r="F31" i="2" s="1"/>
  <c r="E39" i="2"/>
  <c r="F39" i="2" s="1"/>
  <c r="E27" i="2"/>
  <c r="E13" i="2"/>
  <c r="F13" i="2" s="1"/>
  <c r="O5" i="8"/>
  <c r="D21" i="8" l="1"/>
  <c r="O6" i="8"/>
  <c r="O7" i="8" l="1"/>
  <c r="D22" i="8"/>
  <c r="O8" i="8" l="1"/>
  <c r="D23" i="8"/>
  <c r="D24" i="8" l="1"/>
  <c r="O9" i="8"/>
  <c r="D25" i="8" l="1"/>
  <c r="O10" i="8"/>
  <c r="O11" i="8" l="1"/>
  <c r="D26" i="8"/>
  <c r="D27" i="8" l="1"/>
  <c r="O12" i="8"/>
  <c r="D28" i="8" l="1"/>
  <c r="O13" i="8"/>
  <c r="O14" i="8" l="1"/>
  <c r="O15" i="8" l="1"/>
  <c r="O16" i="8" l="1"/>
  <c r="O17" i="8" l="1"/>
  <c r="O18" i="8" l="1"/>
  <c r="O19" i="8" l="1"/>
  <c r="O20" i="8" l="1"/>
  <c r="O21" i="8" l="1"/>
  <c r="O22" i="8" l="1"/>
  <c r="O23" i="8" l="1"/>
  <c r="O24" i="8" l="1"/>
  <c r="D39" i="8"/>
  <c r="B23" i="2" s="1"/>
  <c r="D40" i="8" l="1"/>
  <c r="B27" i="2" s="1"/>
  <c r="O25" i="8"/>
  <c r="D41" i="8" l="1"/>
  <c r="B31" i="2" s="1"/>
  <c r="O26" i="8"/>
  <c r="O27" i="8" l="1"/>
  <c r="D42" i="8"/>
  <c r="B35" i="2" s="1"/>
  <c r="O28" i="8" l="1"/>
  <c r="D43" i="8"/>
  <c r="B39" i="2" s="1"/>
  <c r="D44" i="8" l="1"/>
  <c r="O29" i="8"/>
  <c r="D45" i="8" l="1"/>
  <c r="O30" i="8"/>
  <c r="O31" i="8" l="1"/>
  <c r="D46" i="8"/>
  <c r="O32" i="8" l="1"/>
  <c r="D47" i="8"/>
  <c r="D48" i="8" l="1"/>
  <c r="O33" i="8"/>
  <c r="O34" i="8" l="1"/>
  <c r="O35" i="8" l="1"/>
  <c r="O21" i="6"/>
  <c r="O17" i="6"/>
  <c r="O13" i="6"/>
  <c r="O9" i="6"/>
  <c r="O5" i="6"/>
  <c r="O19" i="6"/>
  <c r="O15" i="6"/>
  <c r="O11" i="6"/>
  <c r="O7" i="6"/>
  <c r="O18" i="6"/>
  <c r="O14" i="6"/>
  <c r="O10" i="6"/>
  <c r="O6" i="6"/>
  <c r="O20" i="6"/>
  <c r="O16" i="6"/>
  <c r="O12" i="6"/>
  <c r="O8" i="6"/>
  <c r="O4" i="6"/>
  <c r="C7" i="8" l="1"/>
  <c r="P21" i="6"/>
  <c r="P5" i="6"/>
  <c r="P20" i="6"/>
  <c r="P16" i="6"/>
  <c r="P12" i="6"/>
  <c r="P8" i="6"/>
  <c r="P4" i="6"/>
  <c r="P19" i="6"/>
  <c r="P15" i="6"/>
  <c r="P11" i="6"/>
  <c r="P7" i="6"/>
  <c r="P18" i="6"/>
  <c r="P14" i="6"/>
  <c r="P10" i="6"/>
  <c r="P6" i="6"/>
  <c r="P17" i="6"/>
  <c r="P13" i="6"/>
  <c r="P9" i="6"/>
  <c r="O36" i="8"/>
  <c r="C8" i="8" l="1"/>
  <c r="Q20" i="6"/>
  <c r="Q16" i="6"/>
  <c r="Q12" i="6"/>
  <c r="Q8" i="6"/>
  <c r="Q4" i="6"/>
  <c r="Q18" i="6"/>
  <c r="Q14" i="6"/>
  <c r="Q10" i="6"/>
  <c r="Q6" i="6"/>
  <c r="Q21" i="6"/>
  <c r="Q17" i="6"/>
  <c r="Q13" i="6"/>
  <c r="Q9" i="6"/>
  <c r="Q5" i="6"/>
  <c r="Q19" i="6"/>
  <c r="Q15" i="6"/>
  <c r="Q11" i="6"/>
  <c r="Q7" i="6"/>
  <c r="O37" i="8"/>
  <c r="C9" i="8" l="1"/>
  <c r="O38" i="8"/>
  <c r="R20" i="6"/>
  <c r="R4" i="6"/>
  <c r="R19" i="6"/>
  <c r="R15" i="6"/>
  <c r="R11" i="6"/>
  <c r="R7" i="6"/>
  <c r="R18" i="6"/>
  <c r="R14" i="6"/>
  <c r="R10" i="6"/>
  <c r="R6" i="6"/>
  <c r="R21" i="6"/>
  <c r="R17" i="6"/>
  <c r="R13" i="6"/>
  <c r="R9" i="6"/>
  <c r="R5" i="6"/>
  <c r="R16" i="6"/>
  <c r="R12" i="6"/>
  <c r="R8" i="6"/>
  <c r="C10" i="8" l="1"/>
  <c r="O39" i="8"/>
  <c r="S19" i="6"/>
  <c r="S15" i="6"/>
  <c r="S11" i="6"/>
  <c r="S7" i="6"/>
  <c r="S21" i="6"/>
  <c r="S17" i="6"/>
  <c r="S13" i="6"/>
  <c r="S9" i="6"/>
  <c r="S5" i="6"/>
  <c r="S20" i="6"/>
  <c r="S16" i="6"/>
  <c r="S12" i="6"/>
  <c r="S8" i="6"/>
  <c r="S4" i="6"/>
  <c r="S18" i="6"/>
  <c r="S14" i="6"/>
  <c r="S10" i="6"/>
  <c r="S6" i="6"/>
  <c r="C11" i="8" l="1"/>
  <c r="O40" i="8"/>
  <c r="O41" i="8" l="1"/>
  <c r="O42" i="8" l="1"/>
  <c r="O43" i="8" l="1"/>
  <c r="O44" i="8" l="1"/>
  <c r="O45" i="8" l="1"/>
  <c r="O46" i="8" l="1"/>
  <c r="O47" i="8" l="1"/>
  <c r="O48" i="8" l="1"/>
  <c r="O49" i="8" l="1"/>
  <c r="O50" i="8" l="1"/>
  <c r="O51" i="8" l="1"/>
  <c r="O52" i="8" l="1"/>
  <c r="O53" i="8" l="1"/>
  <c r="O54" i="8" l="1"/>
  <c r="O55" i="8" l="1"/>
  <c r="O56" i="8" l="1"/>
  <c r="O57" i="8" l="1"/>
  <c r="O58" i="8" l="1"/>
  <c r="O59" i="8" l="1"/>
  <c r="O60" i="8" l="1"/>
  <c r="O61" i="8" l="1"/>
  <c r="O62" i="8" l="1"/>
  <c r="O63" i="8" l="1"/>
  <c r="O64" i="8" l="1"/>
  <c r="O65" i="8" l="1"/>
  <c r="O66" i="8" l="1"/>
  <c r="O67" i="8" l="1"/>
  <c r="O68" i="8" l="1"/>
  <c r="O69" i="8" l="1"/>
  <c r="O70" i="8" l="1"/>
  <c r="O71" i="8" l="1"/>
  <c r="G13" i="2" l="1"/>
  <c r="O72" i="8"/>
  <c r="H13" i="2" l="1"/>
  <c r="I13" i="2" s="1"/>
  <c r="O73" i="8"/>
  <c r="G17" i="2" l="1"/>
  <c r="H17" i="2" s="1"/>
  <c r="I17" i="2" s="1"/>
  <c r="J13" i="2"/>
  <c r="K13" i="2"/>
  <c r="O74" i="8"/>
  <c r="G23" i="2"/>
  <c r="H23" i="2" l="1"/>
  <c r="I23" i="2" s="1"/>
  <c r="J17" i="2"/>
  <c r="K17" i="2"/>
  <c r="G27" i="2"/>
  <c r="O75" i="8"/>
  <c r="J23" i="2" l="1"/>
  <c r="K23" i="2"/>
  <c r="H27" i="2"/>
  <c r="I27" i="2" s="1"/>
  <c r="K27" i="2" s="1"/>
  <c r="O76" i="8"/>
  <c r="G31" i="2"/>
  <c r="J27" i="2" l="1"/>
  <c r="H31" i="2"/>
  <c r="I31" i="2" s="1"/>
  <c r="G35" i="2"/>
  <c r="G39" i="2"/>
  <c r="J31" i="2" l="1"/>
  <c r="K31" i="2"/>
  <c r="H39" i="2"/>
  <c r="I39" i="2" s="1"/>
  <c r="K39" i="2" s="1"/>
  <c r="H35" i="2"/>
  <c r="I35" i="2" s="1"/>
  <c r="K35" i="2" l="1"/>
  <c r="J35" i="2"/>
  <c r="J39" i="2"/>
</calcChain>
</file>

<file path=xl/comments1.xml><?xml version="1.0" encoding="utf-8"?>
<comments xmlns="http://schemas.openxmlformats.org/spreadsheetml/2006/main">
  <authors>
    <author>Rex Cardan, Ph.D.</author>
  </authors>
  <commentList>
    <comment ref="F3" authorId="0" shapeId="0">
      <text>
        <r>
          <rPr>
            <b/>
            <sz val="9"/>
            <color indexed="81"/>
            <rFont val="Tahoma"/>
            <family val="2"/>
          </rPr>
          <t>Rex Cardan, Ph.D.:</t>
        </r>
        <r>
          <rPr>
            <sz val="9"/>
            <color indexed="81"/>
            <rFont val="Tahoma"/>
            <family val="2"/>
          </rPr>
          <t xml:space="preserve">
Assumption is that you will use the  300V for measurements. Invert measurements if positive voltage is used.</t>
        </r>
      </text>
    </comment>
  </commentList>
</comments>
</file>

<file path=xl/comments2.xml><?xml version="1.0" encoding="utf-8"?>
<comments xmlns="http://schemas.openxmlformats.org/spreadsheetml/2006/main">
  <authors>
    <author>Rex Cardan</author>
    <author>Rex Cardan, Ph.D.</author>
  </authors>
  <commentList>
    <comment ref="F12" authorId="0" shapeId="0">
      <text>
        <r>
          <rPr>
            <b/>
            <sz val="9"/>
            <color indexed="81"/>
            <rFont val="Tahoma"/>
            <family val="2"/>
          </rPr>
          <t>Rex Cardan:</t>
        </r>
        <r>
          <rPr>
            <sz val="9"/>
            <color indexed="81"/>
            <rFont val="Tahoma"/>
            <family val="2"/>
          </rPr>
          <t xml:space="preserve">
The correction values are dependent on the machine and electrometer selected at the top of the page.</t>
        </r>
      </text>
    </comment>
    <comment ref="H12" authorId="0" shapeId="0">
      <text>
        <r>
          <rPr>
            <b/>
            <sz val="9"/>
            <color indexed="81"/>
            <rFont val="Tahoma"/>
            <family val="2"/>
          </rPr>
          <t>Rex Cardan:</t>
        </r>
        <r>
          <rPr>
            <sz val="9"/>
            <color indexed="81"/>
            <rFont val="Tahoma"/>
            <family val="2"/>
          </rPr>
          <t xml:space="preserve">
The value depends on the ion chamber selected. It is looked up via the "Chambers" tab</t>
        </r>
      </text>
    </comment>
    <comment ref="I12" authorId="0" shapeId="0">
      <text>
        <r>
          <rPr>
            <b/>
            <sz val="9"/>
            <color indexed="81"/>
            <rFont val="Tahoma"/>
            <family val="2"/>
          </rPr>
          <t>Rex Cardan:</t>
        </r>
        <r>
          <rPr>
            <sz val="9"/>
            <color indexed="81"/>
            <rFont val="Tahoma"/>
            <family val="2"/>
          </rPr>
          <t xml:space="preserve">
Rex Cardan:
Looking at the current accelerator PDD (10) value from the "Machines" tab. Compares to within 2%</t>
        </r>
      </text>
    </comment>
    <comment ref="B23"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 ref="B27"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 ref="B31"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 ref="B35"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 ref="B39"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List>
</comments>
</file>

<file path=xl/comments3.xml><?xml version="1.0" encoding="utf-8"?>
<comments xmlns="http://schemas.openxmlformats.org/spreadsheetml/2006/main">
  <authors>
    <author>Rex Cardan, Ph.D.</author>
  </authors>
  <commentList>
    <comment ref="J2" authorId="0" shapeId="0">
      <text>
        <r>
          <rPr>
            <b/>
            <sz val="9"/>
            <color indexed="81"/>
            <rFont val="Tahoma"/>
            <family val="2"/>
          </rPr>
          <t>Rex Cardan, Ph.D.:</t>
        </r>
        <r>
          <rPr>
            <sz val="9"/>
            <color indexed="81"/>
            <rFont val="Tahoma"/>
            <family val="2"/>
          </rPr>
          <t xml:space="preserve">
These values will change based on the machine you choose on the Measure tab.</t>
        </r>
      </text>
    </comment>
  </commentList>
</comments>
</file>

<file path=xl/comments4.xml><?xml version="1.0" encoding="utf-8"?>
<comments xmlns="http://schemas.openxmlformats.org/spreadsheetml/2006/main">
  <authors>
    <author>Rex Cardan, Ph.D.</author>
  </authors>
  <commentList>
    <comment ref="K3" authorId="0" shapeId="0">
      <text>
        <r>
          <rPr>
            <b/>
            <sz val="9"/>
            <color indexed="81"/>
            <rFont val="Tahoma"/>
            <family val="2"/>
          </rPr>
          <t>Rex Cardan, Ph.D.:</t>
        </r>
        <r>
          <rPr>
            <sz val="9"/>
            <color indexed="81"/>
            <rFont val="Tahoma"/>
            <family val="2"/>
          </rPr>
          <t xml:space="preserve">
This is the clinical TMR(10,10x10) or PDD (10,10x10) that is
 used to move the dose from 10cm depth to dmax. If the machine is calibrated for 1cHy/MU at dmax, this value should be the TMR (10), otherwise it should be the PDD(10).</t>
        </r>
      </text>
    </comment>
    <comment ref="AG3" authorId="0" shapeId="0">
      <text>
        <r>
          <rPr>
            <b/>
            <sz val="9"/>
            <color indexed="81"/>
            <rFont val="Tahoma"/>
            <family val="2"/>
          </rPr>
          <t>Rex Cardan, Ph.D.:</t>
        </r>
        <r>
          <rPr>
            <sz val="9"/>
            <color indexed="81"/>
            <rFont val="Tahoma"/>
            <family val="2"/>
          </rPr>
          <t xml:space="preserve">
This is in place to adjust the electron measurements in the case the A10 cone is not used. If the A10 is used, just put in 1.0</t>
        </r>
      </text>
    </comment>
  </commentList>
</comments>
</file>

<file path=xl/comments5.xml><?xml version="1.0" encoding="utf-8"?>
<comments xmlns="http://schemas.openxmlformats.org/spreadsheetml/2006/main">
  <authors>
    <author>Rex Cardan, Ph.D.</author>
  </authors>
  <commentList>
    <comment ref="B27" authorId="0" shapeId="0">
      <text>
        <r>
          <rPr>
            <b/>
            <sz val="9"/>
            <color indexed="81"/>
            <rFont val="Tahoma"/>
            <family val="2"/>
          </rPr>
          <t>Rex Cardan, Ph.D.:</t>
        </r>
        <r>
          <rPr>
            <sz val="9"/>
            <color indexed="81"/>
            <rFont val="Tahoma"/>
            <family val="2"/>
          </rPr>
          <t xml:space="preserve">
This is the clinical TMR(10,10x10) or PDD (10,10x10) that is
 used to move the dose from 10cm depth to dmax. If the machine is calibrated for 1cHy/MU at dmax, this value should be the TMR (10), otherwise it should be the PDD(10).</t>
        </r>
      </text>
    </comment>
  </commentList>
</comments>
</file>

<file path=xl/sharedStrings.xml><?xml version="1.0" encoding="utf-8"?>
<sst xmlns="http://schemas.openxmlformats.org/spreadsheetml/2006/main" count="392" uniqueCount="116">
  <si>
    <t>OK?</t>
  </si>
  <si>
    <t>Depth (cm)</t>
  </si>
  <si>
    <t>Pion</t>
  </si>
  <si>
    <t>Bias</t>
  </si>
  <si>
    <t>Read 1</t>
  </si>
  <si>
    <t>Read 2</t>
  </si>
  <si>
    <t>Average</t>
  </si>
  <si>
    <t>6E</t>
  </si>
  <si>
    <t>9E</t>
  </si>
  <si>
    <t>12E</t>
  </si>
  <si>
    <t>15E</t>
  </si>
  <si>
    <t>18E</t>
  </si>
  <si>
    <t>Ppol</t>
  </si>
  <si>
    <t>dref (cm)</t>
  </si>
  <si>
    <t>kQ</t>
  </si>
  <si>
    <t>Dose Conversion</t>
  </si>
  <si>
    <t>Temperature</t>
  </si>
  <si>
    <t>Pressure</t>
  </si>
  <si>
    <t>Physicist</t>
  </si>
  <si>
    <t>Date</t>
  </si>
  <si>
    <t>C</t>
  </si>
  <si>
    <t>mmHg</t>
  </si>
  <si>
    <t>Ctp</t>
  </si>
  <si>
    <t>kecal</t>
  </si>
  <si>
    <t>k'R50</t>
  </si>
  <si>
    <t>Dose Conversion (kR50)</t>
  </si>
  <si>
    <t>M(dref) /PDD(dref)</t>
  </si>
  <si>
    <t>%dd(10)x</t>
  </si>
  <si>
    <t>kQ Calc (from Table 1 - TG51)</t>
  </si>
  <si>
    <t>rcav (cm)</t>
  </si>
  <si>
    <t>Chamber Label</t>
  </si>
  <si>
    <t>Machine Label</t>
  </si>
  <si>
    <t>iX HSF 5326 AR</t>
  </si>
  <si>
    <t>21EX 1833 HSF AR</t>
  </si>
  <si>
    <t>High X</t>
  </si>
  <si>
    <t>Low X</t>
  </si>
  <si>
    <t>E1</t>
  </si>
  <si>
    <t>E2</t>
  </si>
  <si>
    <t>E3</t>
  </si>
  <si>
    <t>E4</t>
  </si>
  <si>
    <t>E5</t>
  </si>
  <si>
    <t>ENERGIES SUPPORTED</t>
  </si>
  <si>
    <t>Electron Depth Dose at dref</t>
  </si>
  <si>
    <t>I50 (cm)</t>
  </si>
  <si>
    <t>CHAMBERS</t>
  </si>
  <si>
    <t>Ndw-Co60</t>
  </si>
  <si>
    <t>*Ndw - Co60</t>
  </si>
  <si>
    <t>*kQ</t>
  </si>
  <si>
    <t>CORRECTION FACTOR WORKSHEET (MACHINE AND CHAMBER SPECIFIC)</t>
  </si>
  <si>
    <t>Selected Chamber</t>
  </si>
  <si>
    <t>Selection Index</t>
  </si>
  <si>
    <t>Name</t>
  </si>
  <si>
    <t>Rex Cardan, Ph.D.</t>
  </si>
  <si>
    <t>PHYSICISTS</t>
  </si>
  <si>
    <t>Mraw (nC)</t>
  </si>
  <si>
    <t>M (nC)</t>
  </si>
  <si>
    <t>Number of MU Used</t>
  </si>
  <si>
    <t>Output (cGy/MU)</t>
  </si>
  <si>
    <t>Extradin A12 (XA023335) - AR</t>
  </si>
  <si>
    <t>PTW TN30013 (1937) - RMC</t>
  </si>
  <si>
    <t>ELECTROMETERS</t>
  </si>
  <si>
    <t>Electrometer Label</t>
  </si>
  <si>
    <t>Electrometer Factor</t>
  </si>
  <si>
    <t>Selected Electrometer</t>
  </si>
  <si>
    <t>Factor</t>
  </si>
  <si>
    <t>Mraw*Ppol*Pion*Ctp*Pelec</t>
  </si>
  <si>
    <t>PTW 10005 (T111067|High Mode) -AR</t>
  </si>
  <si>
    <t>SI Max 4000  (E021141 | High) - RMC</t>
  </si>
  <si>
    <t>*kecal*k'R50/CF</t>
  </si>
  <si>
    <t>Cone Factor</t>
  </si>
  <si>
    <t>MACHINES                                                                                                                                                                                                   MACHINES                                                                                                                                                                 MACHINES</t>
  </si>
  <si>
    <t>PHOTON INFORMATION</t>
  </si>
  <si>
    <t>BASIC INFORMATION</t>
  </si>
  <si>
    <t>ELECTRON INFORMATION</t>
  </si>
  <si>
    <t>Richard Popple, Ph.D.</t>
  </si>
  <si>
    <t>Prem Pareek, Ph.D.</t>
  </si>
  <si>
    <t>Ivan Brezovich, Ph.D.</t>
  </si>
  <si>
    <t>Last ADCL Calibration</t>
  </si>
  <si>
    <t>Calibration Date</t>
  </si>
  <si>
    <t>Extradin A12 (XA022324) - HSROC</t>
  </si>
  <si>
    <t>Jun Duan, Ph.D.</t>
  </si>
  <si>
    <t>Sui Shen, Ph.D.</t>
  </si>
  <si>
    <t>Xingen, Wu, Ph.D.</t>
  </si>
  <si>
    <t>iX 5867 RMC</t>
  </si>
  <si>
    <t>Extradin A12 (XA132053) - RMC</t>
  </si>
  <si>
    <t>SI Max 4000 PLUS - AR</t>
  </si>
  <si>
    <t>The point of this page is to provide a tool for calculating and storing correction values Pion and Ppol during the annual QA. When you click the button at the bottom "PUSH TO SELECTED…." it stores all of these correction values for monthly use for the year. Specifically it stores them on the "Machines" tab under the selected accelerator from the "Measure" tab. A Pgrad tool is included but shifts are performed to the chamber in this worksheet so Pgrad is not actually used.</t>
  </si>
  <si>
    <t>The purpose of this tab is to maintain a list of physicists which can be selected on the "Measure" tab. If a new name is added, it will be available via the dropdown box on the "Measure" tab.</t>
  </si>
  <si>
    <t>The purpose of this tab is to keep a list of electrometers which can be used for the monthly QA. The date of the most recent ADCL calibration is also stored, so as to alert a user on the "Measure" tab when 1) It is a few months away from needed calibration and 2) Its calibration is expired</t>
  </si>
  <si>
    <t>Energy</t>
  </si>
  <si>
    <t>Mode</t>
  </si>
  <si>
    <t>MU</t>
  </si>
  <si>
    <t>Accessory</t>
  </si>
  <si>
    <t>X1</t>
  </si>
  <si>
    <t>X2</t>
  </si>
  <si>
    <t>Y1</t>
  </si>
  <si>
    <t>Y2</t>
  </si>
  <si>
    <t>RepRate</t>
  </si>
  <si>
    <t>Depth mm</t>
  </si>
  <si>
    <t>N</t>
  </si>
  <si>
    <t>M1</t>
  </si>
  <si>
    <t>M2</t>
  </si>
  <si>
    <t>M3</t>
  </si>
  <si>
    <t>6X</t>
  </si>
  <si>
    <t>FIXED</t>
  </si>
  <si>
    <t>15X</t>
  </si>
  <si>
    <t>A10</t>
  </si>
  <si>
    <t>Alert</t>
  </si>
  <si>
    <t>Make sure SSD is 90cm</t>
  </si>
  <si>
    <t>Make sure SSD is 100 cm</t>
  </si>
  <si>
    <t>TG 51 Annual Calibration |</t>
  </si>
  <si>
    <t>Photons (Bias +300V) | 90SSD</t>
  </si>
  <si>
    <t>Electrons (Bias +300V) | 100SSD</t>
  </si>
  <si>
    <t>Clinical TMR</t>
  </si>
  <si>
    <t>R50</t>
  </si>
  <si>
    <t>R50 (cm)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</si>
</sst>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0.00000"/>
    <numFmt numFmtId="166" formatCode="0.000E+00"/>
    <numFmt numFmtId="167" formatCode="0.0000"/>
  </numFmts>
  <fonts count="23" x14ac:knownFonts="1">
    <font>
      <sz val="11"/>
      <color theme="1"/>
      <name val="Century Gothic"/>
      <family val="2"/>
      <scheme val="minor"/>
    </font>
    <font>
      <sz val="11"/>
      <color theme="0"/>
      <name val="Century Gothic"/>
      <family val="2"/>
      <scheme val="minor"/>
    </font>
    <font>
      <sz val="11"/>
      <color rgb="FF9C6500"/>
      <name val="Century Gothic"/>
      <family val="2"/>
      <scheme val="minor"/>
    </font>
    <font>
      <b/>
      <sz val="11"/>
      <color rgb="FF3F3F3F"/>
      <name val="Century Gothic"/>
      <family val="2"/>
      <scheme val="minor"/>
    </font>
    <font>
      <sz val="11"/>
      <color theme="1"/>
      <name val="Century Gothic"/>
      <family val="2"/>
      <scheme val="minor"/>
    </font>
    <font>
      <b/>
      <sz val="11"/>
      <color rgb="FFFA7D00"/>
      <name val="Century Gothic"/>
      <family val="2"/>
      <scheme val="minor"/>
    </font>
    <font>
      <b/>
      <sz val="11"/>
      <color theme="0"/>
      <name val="Century Gothic"/>
      <family val="2"/>
      <scheme val="minor"/>
    </font>
    <font>
      <b/>
      <sz val="11"/>
      <color theme="1"/>
      <name val="Century Gothic"/>
      <family val="2"/>
      <scheme val="minor"/>
    </font>
    <font>
      <b/>
      <sz val="11"/>
      <color rgb="FF9C6500"/>
      <name val="Century Gothic"/>
      <family val="2"/>
      <scheme val="minor"/>
    </font>
    <font>
      <b/>
      <sz val="20"/>
      <color theme="1"/>
      <name val="Century Gothic"/>
      <family val="2"/>
      <scheme val="major"/>
    </font>
    <font>
      <sz val="9"/>
      <color indexed="81"/>
      <name val="Tahoma"/>
      <family val="2"/>
    </font>
    <font>
      <b/>
      <sz val="9"/>
      <color indexed="81"/>
      <name val="Tahoma"/>
      <family val="2"/>
    </font>
    <font>
      <sz val="11"/>
      <color rgb="FFFF0000"/>
      <name val="Century Gothic"/>
      <family val="2"/>
      <scheme val="minor"/>
    </font>
    <font>
      <b/>
      <sz val="11"/>
      <color theme="1" tint="0.249977111117893"/>
      <name val="Century Gothic"/>
      <family val="2"/>
      <scheme val="minor"/>
    </font>
    <font>
      <b/>
      <sz val="12"/>
      <name val="Century Gothic"/>
      <family val="1"/>
      <scheme val="major"/>
    </font>
    <font>
      <b/>
      <sz val="18"/>
      <name val="Century Gothic"/>
      <family val="2"/>
      <scheme val="major"/>
    </font>
    <font>
      <b/>
      <sz val="17"/>
      <name val="Century Gothic"/>
      <family val="2"/>
      <scheme val="major"/>
    </font>
    <font>
      <b/>
      <sz val="14"/>
      <color theme="1" tint="0.14996795556505021"/>
      <name val="Century Gothic"/>
      <family val="1"/>
      <scheme val="major"/>
    </font>
    <font>
      <b/>
      <sz val="16"/>
      <color theme="0"/>
      <name val="Century Gothic"/>
      <family val="1"/>
      <scheme val="major"/>
    </font>
    <font>
      <b/>
      <sz val="14"/>
      <color theme="1"/>
      <name val="Century Gothic"/>
      <family val="1"/>
      <scheme val="major"/>
    </font>
    <font>
      <sz val="11"/>
      <color theme="1"/>
      <name val="Century Gothic"/>
      <family val="1"/>
      <scheme val="minor"/>
    </font>
    <font>
      <b/>
      <sz val="11"/>
      <color rgb="FF2B579A"/>
      <name val="Century Gothic"/>
      <family val="2"/>
    </font>
    <font>
      <b/>
      <i/>
      <sz val="11"/>
      <color rgb="FFFFFFFF"/>
      <name val="Century Gothic"/>
      <family val="2"/>
    </font>
  </fonts>
  <fills count="24">
    <fill>
      <patternFill patternType="none"/>
    </fill>
    <fill>
      <patternFill patternType="gray125"/>
    </fill>
    <fill>
      <patternFill patternType="solid">
        <fgColor rgb="FFF2F2F2"/>
      </patternFill>
    </fill>
    <fill>
      <patternFill patternType="solid">
        <fgColor theme="0" tint="-4.9989318521683403E-2"/>
        <bgColor indexed="64"/>
      </patternFill>
    </fill>
    <fill>
      <gradientFill degree="90">
        <stop position="0">
          <color rgb="FFF58427"/>
        </stop>
        <stop position="1">
          <color theme="9" tint="-0.25098422193060094"/>
        </stop>
      </gradientFill>
    </fill>
    <fill>
      <patternFill patternType="solid">
        <fgColor theme="6" tint="0.59999389629810485"/>
        <bgColor indexed="65"/>
      </patternFill>
    </fill>
    <fill>
      <gradientFill degree="90">
        <stop position="0">
          <color theme="0" tint="-5.0965910824915313E-2"/>
        </stop>
        <stop position="1">
          <color theme="0" tint="-5.0965910824915313E-2"/>
        </stop>
      </gradientFill>
    </fill>
    <fill>
      <gradientFill degree="135">
        <stop position="0">
          <color theme="0"/>
        </stop>
        <stop position="1">
          <color theme="0" tint="-0.25098422193060094"/>
        </stop>
      </gradientFill>
    </fill>
    <fill>
      <patternFill patternType="solid">
        <fgColor theme="0" tint="-0.14996795556505021"/>
        <bgColor indexed="64"/>
      </patternFill>
    </fill>
    <fill>
      <patternFill patternType="solid">
        <fgColor rgb="FFFFFFCC"/>
      </patternFill>
    </fill>
    <fill>
      <patternFill patternType="solid">
        <fgColor rgb="FFFFEB9C"/>
      </patternFill>
    </fill>
    <fill>
      <gradientFill degree="90">
        <stop position="0">
          <color theme="0"/>
        </stop>
        <stop position="1">
          <color theme="6" tint="0.80001220740379042"/>
        </stop>
      </gradientFill>
    </fill>
    <fill>
      <patternFill patternType="solid">
        <fgColor theme="4"/>
      </patternFill>
    </fill>
    <fill>
      <patternFill patternType="solid">
        <fgColor theme="5"/>
      </patternFill>
    </fill>
    <fill>
      <patternFill patternType="solid">
        <fgColor theme="9"/>
      </patternFill>
    </fill>
    <fill>
      <patternFill patternType="solid">
        <fgColor theme="6" tint="0.39997558519241921"/>
        <bgColor indexed="65"/>
      </patternFill>
    </fill>
    <fill>
      <patternFill patternType="solid">
        <fgColor rgb="FFFF3B3B"/>
        <bgColor indexed="64"/>
      </patternFill>
    </fill>
    <fill>
      <patternFill patternType="solid">
        <fgColor rgb="FFE7E7E7"/>
        <bgColor indexed="64"/>
      </patternFill>
    </fill>
    <fill>
      <patternFill patternType="solid">
        <fgColor theme="0"/>
        <bgColor indexed="64"/>
      </patternFill>
    </fill>
    <fill>
      <gradientFill degree="90">
        <stop position="0">
          <color rgb="FF71E462"/>
        </stop>
        <stop position="0.5">
          <color rgb="FF44DC30"/>
        </stop>
        <stop position="1">
          <color rgb="FF71E462"/>
        </stop>
      </gradientFill>
    </fill>
    <fill>
      <patternFill patternType="solid">
        <fgColor theme="1" tint="0.249977111117893"/>
        <bgColor indexed="64"/>
      </patternFill>
    </fill>
    <fill>
      <patternFill patternType="solid">
        <fgColor theme="5" tint="0.79998168889431442"/>
        <bgColor indexed="64"/>
      </patternFill>
    </fill>
    <fill>
      <patternFill patternType="solid">
        <fgColor indexed="1"/>
        <bgColor indexed="64"/>
      </patternFill>
    </fill>
    <fill>
      <patternFill patternType="solid">
        <fgColor theme="1"/>
        <bgColor theme="0"/>
      </patternFill>
    </fill>
  </fills>
  <borders count="99">
    <border>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medium">
        <color theme="9" tint="-0.24994659260841701"/>
      </left>
      <right style="medium">
        <color theme="9" tint="-0.24994659260841701"/>
      </right>
      <top style="medium">
        <color theme="9" tint="-0.24994659260841701"/>
      </top>
      <bottom style="medium">
        <color theme="9" tint="-0.24994659260841701"/>
      </bottom>
      <diagonal/>
    </border>
    <border>
      <left style="thin">
        <color theme="0" tint="-0.499984740745262"/>
      </left>
      <right/>
      <top style="thin">
        <color theme="0" tint="-0.499984740745262"/>
      </top>
      <bottom style="thin">
        <color theme="0" tint="-0.499984740745262"/>
      </bottom>
      <diagonal/>
    </border>
    <border>
      <left/>
      <right/>
      <top/>
      <bottom style="thin">
        <color rgb="FFB2B2B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medium">
        <color theme="0" tint="-0.499984740745262"/>
      </left>
      <right/>
      <top style="medium">
        <color theme="0" tint="-0.499984740745262"/>
      </top>
      <bottom style="medium">
        <color theme="0" tint="-0.499984740745262"/>
      </bottom>
      <diagonal/>
    </border>
    <border>
      <left style="thin">
        <color rgb="FFFF0000"/>
      </left>
      <right style="thin">
        <color rgb="FFFF0000"/>
      </right>
      <top style="thin">
        <color rgb="FFFF0000"/>
      </top>
      <bottom style="thin">
        <color rgb="FFFF0000"/>
      </bottom>
      <diagonal/>
    </border>
    <border>
      <left/>
      <right style="medium">
        <color rgb="FF2B579A"/>
      </right>
      <top/>
      <bottom style="medium">
        <color rgb="FF2B579A"/>
      </bottom>
      <diagonal/>
    </border>
    <border>
      <left/>
      <right style="thin">
        <color theme="0" tint="-0.34998626667073579"/>
      </right>
      <top/>
      <bottom/>
      <diagonal/>
    </border>
    <border>
      <left style="thin">
        <color theme="0" tint="-0.34998626667073579"/>
      </left>
      <right/>
      <top/>
      <bottom/>
      <diagonal/>
    </border>
    <border>
      <left style="thin">
        <color theme="0" tint="-0.34998626667073579"/>
      </left>
      <right/>
      <top/>
      <bottom style="thin">
        <color theme="0" tint="-0.34998626667073579"/>
      </bottom>
      <diagonal/>
    </border>
    <border>
      <left style="thin">
        <color rgb="FF7F7F7F"/>
      </left>
      <right style="thin">
        <color rgb="FF7F7F7F"/>
      </right>
      <top style="thin">
        <color rgb="FF7F7F7F"/>
      </top>
      <bottom style="thin">
        <color theme="0" tint="-0.34998626667073579"/>
      </bottom>
      <diagonal/>
    </border>
    <border>
      <left style="thin">
        <color rgb="FF3F3F3F"/>
      </left>
      <right style="thin">
        <color rgb="FF3F3F3F"/>
      </right>
      <top style="thin">
        <color rgb="FF3F3F3F"/>
      </top>
      <bottom style="thin">
        <color theme="0" tint="-0.34998626667073579"/>
      </bottom>
      <diagonal/>
    </border>
    <border>
      <left style="thin">
        <color rgb="FF7F7F7F"/>
      </left>
      <right style="thin">
        <color rgb="FF7F7F7F"/>
      </right>
      <top style="thin">
        <color rgb="FF7F7F7F"/>
      </top>
      <bottom/>
      <diagonal/>
    </border>
    <border>
      <left style="thin">
        <color rgb="FF3F3F3F"/>
      </left>
      <right style="thin">
        <color rgb="FF3F3F3F"/>
      </right>
      <top style="thin">
        <color rgb="FF3F3F3F"/>
      </top>
      <bottom/>
      <diagonal/>
    </border>
    <border>
      <left style="thin">
        <color theme="0" tint="-0.34998626667073579"/>
      </left>
      <right/>
      <top/>
      <bottom style="thin">
        <color rgb="FFB2B2B2"/>
      </bottom>
      <diagonal/>
    </border>
    <border>
      <left style="thin">
        <color rgb="FF7F7F7F"/>
      </left>
      <right/>
      <top style="thin">
        <color rgb="FF7F7F7F"/>
      </top>
      <bottom style="thin">
        <color rgb="FF7F7F7F"/>
      </bottom>
      <diagonal/>
    </border>
    <border>
      <left/>
      <right style="thin">
        <color rgb="FF3F3F3F"/>
      </right>
      <top style="thin">
        <color rgb="FF3F3F3F"/>
      </top>
      <bottom style="thin">
        <color rgb="FF3F3F3F"/>
      </bottom>
      <diagonal/>
    </border>
    <border>
      <left/>
      <right style="thin">
        <color theme="0" tint="-0.34998626667073579"/>
      </right>
      <top/>
      <bottom style="thin">
        <color rgb="FFB2B2B2"/>
      </bottom>
      <diagonal/>
    </border>
    <border>
      <left style="thin">
        <color theme="0" tint="-0.34998626667073579"/>
      </left>
      <right style="thin">
        <color rgb="FF7F7F7F"/>
      </right>
      <top style="thin">
        <color rgb="FF7F7F7F"/>
      </top>
      <bottom style="thin">
        <color rgb="FF7F7F7F"/>
      </bottom>
      <diagonal/>
    </border>
    <border>
      <left style="thin">
        <color rgb="FF7F7F7F"/>
      </left>
      <right style="thin">
        <color theme="0" tint="-0.34998626667073579"/>
      </right>
      <top style="thin">
        <color rgb="FF7F7F7F"/>
      </top>
      <bottom style="thin">
        <color rgb="FF7F7F7F"/>
      </bottom>
      <diagonal/>
    </border>
    <border>
      <left style="thin">
        <color theme="0" tint="-0.34998626667073579"/>
      </left>
      <right style="thin">
        <color rgb="FF7F7F7F"/>
      </right>
      <top style="thin">
        <color rgb="FF7F7F7F"/>
      </top>
      <bottom style="thin">
        <color theme="0" tint="-0.34998626667073579"/>
      </bottom>
      <diagonal/>
    </border>
    <border>
      <left style="thin">
        <color rgb="FF7F7F7F"/>
      </left>
      <right style="thin">
        <color theme="0" tint="-0.34998626667073579"/>
      </right>
      <top style="thin">
        <color rgb="FF7F7F7F"/>
      </top>
      <bottom style="thin">
        <color theme="0" tint="-0.34998626667073579"/>
      </bottom>
      <diagonal/>
    </border>
    <border>
      <left style="thin">
        <color theme="0" tint="-0.34998626667073579"/>
      </left>
      <right style="thin">
        <color theme="0" tint="-0.34998626667073579"/>
      </right>
      <top/>
      <bottom style="thin">
        <color rgb="FFB2B2B2"/>
      </bottom>
      <diagonal/>
    </border>
    <border>
      <left style="thin">
        <color theme="2" tint="-0.499984740745262"/>
      </left>
      <right/>
      <top style="thin">
        <color theme="2" tint="-0.499984740745262"/>
      </top>
      <bottom style="thin">
        <color theme="2" tint="-0.499984740745262"/>
      </bottom>
      <diagonal/>
    </border>
    <border>
      <left style="thin">
        <color rgb="FF7F7F7F"/>
      </left>
      <right/>
      <top style="thin">
        <color rgb="FF7F7F7F"/>
      </top>
      <bottom style="thin">
        <color theme="0" tint="-0.34998626667073579"/>
      </bottom>
      <diagonal/>
    </border>
    <border>
      <left/>
      <right/>
      <top style="thin">
        <color theme="0" tint="-0.34998626667073579"/>
      </top>
      <bottom/>
      <diagonal/>
    </border>
    <border>
      <left/>
      <right/>
      <top/>
      <bottom style="thin">
        <color theme="0" tint="-0.34998626667073579"/>
      </bottom>
      <diagonal/>
    </border>
    <border>
      <left/>
      <right/>
      <top style="thin">
        <color theme="0" tint="-0.34998626667073579"/>
      </top>
      <bottom style="thin">
        <color rgb="FFB2B2B2"/>
      </bottom>
      <diagonal/>
    </border>
    <border>
      <left/>
      <right style="thin">
        <color theme="0" tint="-0.34998626667073579"/>
      </right>
      <top style="thin">
        <color theme="0" tint="-0.34998626667073579"/>
      </top>
      <bottom style="thin">
        <color theme="0" tint="-0.34998626667073579"/>
      </bottom>
      <diagonal/>
    </border>
    <border>
      <left style="thin">
        <color theme="2" tint="-0.499984740745262"/>
      </left>
      <right/>
      <top style="thin">
        <color theme="2" tint="-0.499984740745262"/>
      </top>
      <bottom style="thin">
        <color rgb="FF7F7F7F"/>
      </bottom>
      <diagonal/>
    </border>
    <border>
      <left style="thin">
        <color theme="0" tint="-0.34998626667073579"/>
      </left>
      <right style="thin">
        <color theme="2" tint="-0.499984740745262"/>
      </right>
      <top style="thin">
        <color theme="0" tint="-0.34998626667073579"/>
      </top>
      <bottom style="thin">
        <color theme="0" tint="-0.34998626667073579"/>
      </bottom>
      <diagonal/>
    </border>
    <border>
      <left/>
      <right style="thin">
        <color rgb="FF7F7F7F"/>
      </right>
      <top style="thin">
        <color rgb="FF7F7F7F"/>
      </top>
      <bottom style="thin">
        <color rgb="FF7F7F7F"/>
      </bottom>
      <diagonal/>
    </border>
    <border>
      <left/>
      <right style="thin">
        <color rgb="FF7F7F7F"/>
      </right>
      <top style="thin">
        <color rgb="FF7F7F7F"/>
      </top>
      <bottom style="thin">
        <color theme="0" tint="-0.34998626667073579"/>
      </bottom>
      <diagonal/>
    </border>
    <border>
      <left style="thin">
        <color rgb="FF7F7F7F"/>
      </left>
      <right style="thin">
        <color theme="1" tint="0.249977111117893"/>
      </right>
      <top style="thin">
        <color rgb="FF7F7F7F"/>
      </top>
      <bottom style="thin">
        <color rgb="FF7F7F7F"/>
      </bottom>
      <diagonal/>
    </border>
    <border>
      <left/>
      <right style="thin">
        <color theme="1" tint="0.249977111117893"/>
      </right>
      <top style="thin">
        <color theme="0" tint="-0.34998626667073579"/>
      </top>
      <bottom style="thin">
        <color rgb="FFB2B2B2"/>
      </bottom>
      <diagonal/>
    </border>
    <border>
      <left style="thin">
        <color rgb="FF7F7F7F"/>
      </left>
      <right style="thin">
        <color theme="1" tint="0.249977111117893"/>
      </right>
      <top style="thin">
        <color rgb="FF7F7F7F"/>
      </top>
      <bottom style="thin">
        <color theme="0" tint="-0.34998626667073579"/>
      </bottom>
      <diagonal/>
    </border>
    <border>
      <left style="thin">
        <color rgb="FF3F3F3F"/>
      </left>
      <right/>
      <top style="thin">
        <color rgb="FF3F3F3F"/>
      </top>
      <bottom style="thin">
        <color rgb="FF3F3F3F"/>
      </bottom>
      <diagonal/>
    </border>
    <border>
      <left style="medium">
        <color theme="1" tint="0.499984740745262"/>
      </left>
      <right style="medium">
        <color theme="1" tint="0.499984740745262"/>
      </right>
      <top style="medium">
        <color theme="1" tint="0.499984740745262"/>
      </top>
      <bottom/>
      <diagonal/>
    </border>
    <border>
      <left style="medium">
        <color theme="1" tint="0.499984740745262"/>
      </left>
      <right style="medium">
        <color theme="1" tint="0.499984740745262"/>
      </right>
      <top style="thin">
        <color theme="0" tint="-0.499984740745262"/>
      </top>
      <bottom style="medium">
        <color theme="1" tint="0.499984740745262"/>
      </bottom>
      <diagonal/>
    </border>
    <border>
      <left style="medium">
        <color theme="1" tint="0.499984740745262"/>
      </left>
      <right style="medium">
        <color theme="1" tint="0.499984740745262"/>
      </right>
      <top style="thin">
        <color rgb="FF44DC30"/>
      </top>
      <bottom style="medium">
        <color theme="1" tint="0.499984740745262"/>
      </bottom>
      <diagonal/>
    </border>
    <border>
      <left style="medium">
        <color theme="1" tint="0.499984740745262"/>
      </left>
      <right style="medium">
        <color theme="1" tint="0.499984740745262"/>
      </right>
      <top style="medium">
        <color theme="1" tint="0.499984740745262"/>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rgb="FFB2B2B2"/>
      </bottom>
      <diagonal/>
    </border>
    <border>
      <left style="medium">
        <color indexed="64"/>
      </left>
      <right style="thin">
        <color indexed="64"/>
      </right>
      <top style="thin">
        <color indexed="64"/>
      </top>
      <bottom/>
      <diagonal/>
    </border>
    <border>
      <left style="thin">
        <color indexed="64"/>
      </left>
      <right/>
      <top/>
      <bottom style="thin">
        <color rgb="FFB2B2B2"/>
      </bottom>
      <diagonal/>
    </border>
    <border>
      <left style="medium">
        <color indexed="64"/>
      </left>
      <right style="thin">
        <color indexed="64"/>
      </right>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theme="0" tint="-0.34998626667073579"/>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thin">
        <color theme="2" tint="-0.499984740745262"/>
      </left>
      <right style="thin">
        <color theme="2" tint="-0.499984740745262"/>
      </right>
      <top/>
      <bottom style="thin">
        <color theme="2" tint="-0.499984740745262"/>
      </bottom>
      <diagonal/>
    </border>
    <border>
      <left style="medium">
        <color indexed="64"/>
      </left>
      <right style="medium">
        <color indexed="64"/>
      </right>
      <top style="medium">
        <color indexed="64"/>
      </top>
      <bottom style="medium">
        <color indexed="64"/>
      </bottom>
      <diagonal/>
    </border>
    <border>
      <left style="medium">
        <color theme="1" tint="0.499984740745262"/>
      </left>
      <right style="medium">
        <color theme="1" tint="0.499984740745262"/>
      </right>
      <top/>
      <bottom/>
      <diagonal/>
    </border>
    <border>
      <left style="medium">
        <color theme="1" tint="0.499984740745262"/>
      </left>
      <right style="medium">
        <color theme="1" tint="0.499984740745262"/>
      </right>
      <top style="thin">
        <color rgb="FF44DC30"/>
      </top>
      <bottom/>
      <diagonal/>
    </border>
    <border>
      <left style="medium">
        <color theme="1" tint="0.499984740745262"/>
      </left>
      <right style="medium">
        <color theme="1" tint="0.499984740745262"/>
      </right>
      <top style="thin">
        <color theme="0" tint="-0.34998626667073579"/>
      </top>
      <bottom/>
      <diagonal/>
    </border>
    <border>
      <left/>
      <right/>
      <top style="thin">
        <color theme="2" tint="-0.499984740745262"/>
      </top>
      <bottom style="thin">
        <color rgb="FFB2B2B2"/>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right style="thin">
        <color rgb="FF7F7F7F"/>
      </right>
      <top/>
      <bottom/>
      <diagonal/>
    </border>
    <border>
      <left style="thin">
        <color theme="0" tint="-0.34998626667073579"/>
      </left>
      <right/>
      <top/>
      <bottom style="thin">
        <color theme="2" tint="-0.499984740745262"/>
      </bottom>
      <diagonal/>
    </border>
    <border>
      <left/>
      <right/>
      <top/>
      <bottom style="thin">
        <color theme="2" tint="-0.499984740745262"/>
      </bottom>
      <diagonal/>
    </border>
    <border>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right style="thin">
        <color theme="2" tint="-0.499984740745262"/>
      </right>
      <top style="thin">
        <color theme="0" tint="-0.34998626667073579"/>
      </top>
      <bottom style="thin">
        <color theme="0" tint="-0.34998626667073579"/>
      </bottom>
      <diagonal/>
    </border>
    <border>
      <left style="thin">
        <color theme="2" tint="-0.499984740745262"/>
      </left>
      <right/>
      <top style="thin">
        <color theme="0" tint="-0.34998626667073579"/>
      </top>
      <bottom style="thin">
        <color theme="0" tint="-0.3499862666707357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theme="1" tint="0.249977111117893"/>
      </right>
      <top style="thin">
        <color theme="0" tint="-0.34998626667073579"/>
      </top>
      <bottom style="thin">
        <color theme="0" tint="-0.34998626667073579"/>
      </bottom>
      <diagonal/>
    </border>
    <border>
      <left style="thin">
        <color theme="2" tint="-0.499984740745262"/>
      </left>
      <right style="thin">
        <color theme="2" tint="-0.499984740745262"/>
      </right>
      <top style="thin">
        <color theme="0" tint="-0.34998626667073579"/>
      </top>
      <bottom style="thin">
        <color theme="0" tint="-0.34998626667073579"/>
      </bottom>
      <diagonal/>
    </border>
    <border>
      <left style="thin">
        <color theme="2" tint="-0.499984740745262"/>
      </left>
      <right style="thin">
        <color theme="0" tint="-0.34998626667073579"/>
      </right>
      <top style="thin">
        <color theme="0" tint="-0.34998626667073579"/>
      </top>
      <bottom style="thin">
        <color theme="0" tint="-0.34998626667073579"/>
      </bottom>
      <diagonal/>
    </border>
    <border>
      <left style="thin">
        <color theme="2" tint="-0.499984740745262"/>
      </left>
      <right style="thin">
        <color theme="1" tint="0.249977111117893"/>
      </right>
      <top style="thin">
        <color theme="0" tint="-0.34998626667073579"/>
      </top>
      <bottom style="thin">
        <color theme="0" tint="-0.34998626667073579"/>
      </bottom>
      <diagonal/>
    </border>
    <border>
      <left style="thin">
        <color theme="1" tint="0.249977111117893"/>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rgb="FFB2B2B2"/>
      </bottom>
      <diagonal/>
    </border>
    <border>
      <left/>
      <right style="thin">
        <color theme="0" tint="-0.34998626667073579"/>
      </right>
      <top style="thin">
        <color theme="0" tint="-0.34998626667073579"/>
      </top>
      <bottom style="thin">
        <color rgb="FFB2B2B2"/>
      </bottom>
      <diagonal/>
    </border>
    <border>
      <left style="thin">
        <color theme="0" tint="-0.34998626667073579"/>
      </left>
      <right style="thin">
        <color theme="2" tint="-0.499984740745262"/>
      </right>
      <top style="thin">
        <color theme="0" tint="-0.34998626667073579"/>
      </top>
      <bottom style="thin">
        <color theme="2" tint="-0.499984740745262"/>
      </bottom>
      <diagonal/>
    </border>
    <border>
      <left style="thin">
        <color theme="2" tint="-0.499984740745262"/>
      </left>
      <right style="thin">
        <color theme="2" tint="-0.499984740745262"/>
      </right>
      <top style="thin">
        <color theme="0" tint="-0.34998626667073579"/>
      </top>
      <bottom style="thin">
        <color theme="2" tint="-0.499984740745262"/>
      </bottom>
      <diagonal/>
    </border>
    <border>
      <left style="thin">
        <color theme="2" tint="-0.499984740745262"/>
      </left>
      <right/>
      <top style="thin">
        <color theme="0" tint="-0.34998626667073579"/>
      </top>
      <bottom style="thin">
        <color theme="2" tint="-0.499984740745262"/>
      </bottom>
      <diagonal/>
    </border>
    <border>
      <left style="thin">
        <color theme="2" tint="-0.499984740745262"/>
      </left>
      <right style="thin">
        <color theme="0" tint="-0.34998626667073579"/>
      </right>
      <top style="thin">
        <color theme="0" tint="-0.34998626667073579"/>
      </top>
      <bottom style="thin">
        <color theme="2" tint="-0.499984740745262"/>
      </bottom>
      <diagonal/>
    </border>
    <border>
      <left style="thin">
        <color indexed="64"/>
      </left>
      <right style="thin">
        <color indexed="64"/>
      </right>
      <top style="thin">
        <color indexed="64"/>
      </top>
      <bottom style="thin">
        <color theme="2" tint="-0.499984740745262"/>
      </bottom>
      <diagonal/>
    </border>
    <border>
      <left style="thin">
        <color indexed="64"/>
      </left>
      <right style="thin">
        <color indexed="64"/>
      </right>
      <top style="thin">
        <color theme="0" tint="-0.34998626667073579"/>
      </top>
      <bottom style="thin">
        <color theme="2" tint="-0.499984740745262"/>
      </bottom>
      <diagonal/>
    </border>
    <border>
      <left style="thin">
        <color indexed="64"/>
      </left>
      <right style="thin">
        <color indexed="64"/>
      </right>
      <top style="thin">
        <color theme="0" tint="-0.34998626667073579"/>
      </top>
      <bottom style="thin">
        <color theme="0" tint="-0.34998626667073579"/>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diagonal/>
    </border>
    <border>
      <left/>
      <right/>
      <top style="thin">
        <color rgb="FF3F3F3F"/>
      </top>
      <bottom style="thin">
        <color rgb="FF3F3F3F"/>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style="thin">
        <color theme="0" tint="-0.34998626667073579"/>
      </top>
      <bottom/>
      <diagonal/>
    </border>
    <border>
      <left/>
      <right style="thin">
        <color indexed="64"/>
      </right>
      <top/>
      <bottom/>
      <diagonal/>
    </border>
    <border>
      <left/>
      <right style="thin">
        <color indexed="64"/>
      </right>
      <top/>
      <bottom style="thin">
        <color theme="0" tint="-0.34998626667073579"/>
      </bottom>
      <diagonal/>
    </border>
    <border>
      <left/>
      <right style="thin">
        <color indexed="64"/>
      </right>
      <top style="thin">
        <color theme="0" tint="-0.34998626667073579"/>
      </top>
      <bottom style="thin">
        <color theme="0" tint="-0.34998626667073579"/>
      </bottom>
      <diagonal/>
    </border>
    <border>
      <left/>
      <right style="thin">
        <color indexed="64"/>
      </right>
      <top/>
      <bottom style="thin">
        <color rgb="FFB2B2B2"/>
      </bottom>
      <diagonal/>
    </border>
    <border>
      <left/>
      <right style="thin">
        <color indexed="64"/>
      </right>
      <top style="thin">
        <color rgb="FF3F3F3F"/>
      </top>
      <bottom style="thin">
        <color rgb="FF3F3F3F"/>
      </bottom>
      <diagonal/>
    </border>
  </borders>
  <cellStyleXfs count="19">
    <xf numFmtId="0" fontId="0" fillId="0" borderId="0"/>
    <xf numFmtId="0" fontId="3" fillId="2" borderId="1" applyNumberFormat="0" applyAlignment="0" applyProtection="0"/>
    <xf numFmtId="0" fontId="5" fillId="2" borderId="2" applyNumberFormat="0" applyAlignment="0" applyProtection="0"/>
    <xf numFmtId="0" fontId="4" fillId="3" borderId="0"/>
    <xf numFmtId="0" fontId="6" fillId="4" borderId="3">
      <alignment horizontal="center" vertical="center"/>
    </xf>
    <xf numFmtId="0" fontId="4" fillId="5" borderId="4" applyBorder="0"/>
    <xf numFmtId="0" fontId="14" fillId="6" borderId="5">
      <alignment horizontal="center"/>
    </xf>
    <xf numFmtId="0" fontId="17" fillId="7" borderId="6">
      <alignment horizontal="center" vertical="center"/>
    </xf>
    <xf numFmtId="0" fontId="1" fillId="8" borderId="0" applyFont="0" applyBorder="0" applyAlignment="0"/>
    <xf numFmtId="0" fontId="4" fillId="9" borderId="7" applyBorder="0">
      <alignment horizontal="center"/>
    </xf>
    <xf numFmtId="164" fontId="2" fillId="10" borderId="2"/>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2" fillId="0" borderId="0" applyNumberFormat="0" applyBorder="0" applyAlignment="0" applyProtection="0"/>
    <xf numFmtId="0" fontId="1" fillId="15" borderId="0" applyNumberFormat="0" applyBorder="0" applyAlignment="0" applyProtection="0"/>
    <xf numFmtId="0" fontId="22" fillId="16" borderId="8"/>
    <xf numFmtId="0" fontId="21" fillId="17" borderId="9">
      <alignment horizontal="center" vertical="center"/>
    </xf>
  </cellStyleXfs>
  <cellXfs count="187">
    <xf numFmtId="0" fontId="0" fillId="0" borderId="0" xfId="0"/>
    <xf numFmtId="0" fontId="14" fillId="6" borderId="5" xfId="6" applyFont="1" applyFill="1" applyBorder="1" applyAlignment="1">
      <alignment horizontal="center"/>
    </xf>
    <xf numFmtId="0" fontId="17" fillId="7" borderId="6" xfId="7" applyFont="1" applyFill="1" applyBorder="1" applyAlignment="1">
      <alignment horizontal="center" vertical="center"/>
    </xf>
    <xf numFmtId="164" fontId="2" fillId="10" borderId="2" xfId="10" applyNumberFormat="1" applyFont="1" applyFill="1" applyBorder="1"/>
    <xf numFmtId="0" fontId="3" fillId="2" borderId="1" xfId="1" applyFont="1" applyFill="1" applyBorder="1"/>
    <xf numFmtId="0" fontId="4" fillId="5" borderId="0" xfId="5" applyFill="1" applyBorder="1"/>
    <xf numFmtId="0" fontId="0" fillId="5" borderId="0" xfId="5" applyFont="1" applyFill="1" applyBorder="1"/>
    <xf numFmtId="0" fontId="0" fillId="5" borderId="0" xfId="5" applyFont="1" applyFill="1" applyBorder="1" applyAlignment="1">
      <alignment horizontal="center"/>
    </xf>
    <xf numFmtId="0" fontId="4" fillId="5" borderId="10" xfId="5" applyFill="1" applyBorder="1"/>
    <xf numFmtId="0" fontId="7" fillId="5" borderId="11" xfId="5" applyFont="1" applyFill="1" applyBorder="1" applyAlignment="1">
      <alignment horizontal="center"/>
    </xf>
    <xf numFmtId="0" fontId="7" fillId="5" borderId="0" xfId="5" applyFont="1" applyFill="1" applyBorder="1" applyAlignment="1">
      <alignment horizontal="center"/>
    </xf>
    <xf numFmtId="0" fontId="7" fillId="5" borderId="10" xfId="5" applyFont="1" applyFill="1" applyBorder="1" applyAlignment="1">
      <alignment horizontal="center"/>
    </xf>
    <xf numFmtId="0" fontId="7" fillId="5" borderId="0" xfId="5" applyFont="1" applyFill="1" applyBorder="1"/>
    <xf numFmtId="0" fontId="7" fillId="5" borderId="10" xfId="5" applyFont="1" applyFill="1" applyBorder="1"/>
    <xf numFmtId="0" fontId="4" fillId="5" borderId="11" xfId="5" applyFill="1" applyBorder="1"/>
    <xf numFmtId="164" fontId="8" fillId="10" borderId="2" xfId="10" applyNumberFormat="1" applyFont="1" applyFill="1" applyBorder="1"/>
    <xf numFmtId="0" fontId="4" fillId="5" borderId="12" xfId="5" applyFill="1" applyBorder="1"/>
    <xf numFmtId="164" fontId="2" fillId="10" borderId="13" xfId="10" applyNumberFormat="1" applyFont="1" applyFill="1" applyBorder="1"/>
    <xf numFmtId="0" fontId="3" fillId="2" borderId="14" xfId="1" applyFont="1" applyFill="1" applyBorder="1"/>
    <xf numFmtId="164" fontId="2" fillId="10" borderId="15" xfId="10" applyNumberFormat="1" applyFont="1" applyFill="1" applyBorder="1"/>
    <xf numFmtId="0" fontId="3" fillId="2" borderId="16" xfId="1" applyFont="1" applyFill="1" applyBorder="1"/>
    <xf numFmtId="0" fontId="14" fillId="6" borderId="17" xfId="6" applyFont="1" applyFill="1" applyBorder="1" applyAlignment="1">
      <alignment horizontal="center"/>
    </xf>
    <xf numFmtId="0" fontId="14" fillId="6" borderId="5" xfId="6" applyFont="1" applyFill="1" applyBorder="1" applyAlignment="1">
      <alignment horizontal="center"/>
    </xf>
    <xf numFmtId="164" fontId="3" fillId="2" borderId="1" xfId="1" applyNumberFormat="1" applyFont="1" applyFill="1" applyBorder="1"/>
    <xf numFmtId="164" fontId="2" fillId="10" borderId="18" xfId="10" applyNumberFormat="1" applyFont="1" applyFill="1" applyBorder="1"/>
    <xf numFmtId="164" fontId="3" fillId="2" borderId="19" xfId="1" applyNumberFormat="1" applyFont="1" applyFill="1" applyBorder="1"/>
    <xf numFmtId="0" fontId="14" fillId="6" borderId="20" xfId="6" applyFont="1" applyFill="1" applyBorder="1" applyAlignment="1">
      <alignment horizontal="center"/>
    </xf>
    <xf numFmtId="164" fontId="2" fillId="10" borderId="21" xfId="10" applyNumberFormat="1" applyFont="1" applyFill="1" applyBorder="1"/>
    <xf numFmtId="164" fontId="2" fillId="10" borderId="22" xfId="10" applyNumberFormat="1" applyFont="1" applyFill="1" applyBorder="1"/>
    <xf numFmtId="164" fontId="2" fillId="10" borderId="23" xfId="10" applyNumberFormat="1" applyFont="1" applyFill="1" applyBorder="1"/>
    <xf numFmtId="164" fontId="2" fillId="10" borderId="24" xfId="10" applyNumberFormat="1" applyFont="1" applyFill="1" applyBorder="1"/>
    <xf numFmtId="0" fontId="14" fillId="6" borderId="25" xfId="6" applyFont="1" applyFill="1" applyBorder="1" applyAlignment="1">
      <alignment horizontal="center"/>
    </xf>
    <xf numFmtId="0" fontId="7" fillId="5" borderId="0" xfId="5" applyFont="1" applyFill="1" applyBorder="1" applyAlignment="1">
      <alignment horizontal="left"/>
    </xf>
    <xf numFmtId="0" fontId="7" fillId="5" borderId="17" xfId="5" applyFont="1" applyFill="1" applyBorder="1"/>
    <xf numFmtId="0" fontId="7" fillId="5" borderId="5" xfId="5" applyFont="1" applyFill="1" applyBorder="1"/>
    <xf numFmtId="0" fontId="17" fillId="7" borderId="26" xfId="7" applyFont="1" applyFill="1" applyBorder="1" applyAlignment="1">
      <alignment horizontal="center" vertical="center"/>
    </xf>
    <xf numFmtId="0" fontId="4" fillId="18" borderId="0" xfId="5" applyFill="1" applyBorder="1"/>
    <xf numFmtId="0" fontId="4" fillId="18" borderId="0" xfId="5" applyFill="1" applyBorder="1" applyAlignment="1">
      <alignment horizontal="right"/>
    </xf>
    <xf numFmtId="0" fontId="0" fillId="18" borderId="0" xfId="5" applyFont="1" applyFill="1" applyBorder="1" applyAlignment="1">
      <alignment horizontal="right"/>
    </xf>
    <xf numFmtId="0" fontId="0" fillId="18" borderId="0" xfId="0" applyFill="1"/>
    <xf numFmtId="164" fontId="2" fillId="10" borderId="27" xfId="10" applyNumberFormat="1" applyFont="1" applyFill="1" applyBorder="1"/>
    <xf numFmtId="165" fontId="2" fillId="10" borderId="22" xfId="10" applyNumberFormat="1" applyFont="1" applyFill="1" applyBorder="1"/>
    <xf numFmtId="165" fontId="2" fillId="10" borderId="24" xfId="10" applyNumberFormat="1" applyFont="1" applyFill="1" applyBorder="1"/>
    <xf numFmtId="166" fontId="2" fillId="10" borderId="18" xfId="10" applyNumberFormat="1" applyFont="1" applyFill="1" applyBorder="1"/>
    <xf numFmtId="0" fontId="7" fillId="5" borderId="28" xfId="5" applyFont="1" applyFill="1" applyBorder="1"/>
    <xf numFmtId="0" fontId="7" fillId="5" borderId="29" xfId="5" applyFont="1" applyFill="1" applyBorder="1"/>
    <xf numFmtId="0" fontId="7" fillId="5" borderId="30" xfId="5" applyFont="1" applyFill="1" applyBorder="1"/>
    <xf numFmtId="2" fontId="4" fillId="5" borderId="11" xfId="5" applyNumberFormat="1" applyFill="1" applyBorder="1" applyAlignment="1">
      <alignment horizontal="right"/>
    </xf>
    <xf numFmtId="0" fontId="17" fillId="7" borderId="32" xfId="7" applyFont="1" applyFill="1" applyBorder="1" applyAlignment="1">
      <alignment vertical="center"/>
    </xf>
    <xf numFmtId="167" fontId="3" fillId="2" borderId="1" xfId="1" applyNumberFormat="1" applyFont="1" applyFill="1" applyBorder="1"/>
    <xf numFmtId="0" fontId="17" fillId="7" borderId="33" xfId="7" applyFont="1" applyFill="1" applyBorder="1" applyAlignment="1">
      <alignment horizontal="center" vertical="center"/>
    </xf>
    <xf numFmtId="0" fontId="14" fillId="6" borderId="5" xfId="6" applyFont="1" applyFill="1" applyBorder="1" applyAlignment="1">
      <alignment horizontal="center"/>
    </xf>
    <xf numFmtId="0" fontId="14" fillId="6" borderId="30" xfId="6" applyFont="1" applyFill="1" applyBorder="1" applyAlignment="1">
      <alignment horizontal="center"/>
    </xf>
    <xf numFmtId="164" fontId="2" fillId="10" borderId="34" xfId="10" applyNumberFormat="1" applyFont="1" applyFill="1" applyBorder="1"/>
    <xf numFmtId="164" fontId="2" fillId="10" borderId="35" xfId="10" applyNumberFormat="1" applyFont="1" applyFill="1" applyBorder="1"/>
    <xf numFmtId="164" fontId="8" fillId="10" borderId="2" xfId="10" applyNumberFormat="1" applyFont="1" applyFill="1" applyBorder="1" applyAlignment="1">
      <alignment horizontal="right"/>
    </xf>
    <xf numFmtId="1" fontId="2" fillId="10" borderId="2" xfId="10" applyNumberFormat="1" applyFont="1" applyFill="1" applyBorder="1"/>
    <xf numFmtId="0" fontId="14" fillId="6" borderId="37" xfId="6" applyFont="1" applyFill="1" applyBorder="1" applyAlignment="1">
      <alignment horizontal="center"/>
    </xf>
    <xf numFmtId="1" fontId="2" fillId="10" borderId="36" xfId="10" applyNumberFormat="1" applyFont="1" applyFill="1" applyBorder="1"/>
    <xf numFmtId="165" fontId="2" fillId="10" borderId="36" xfId="10" applyNumberFormat="1" applyFont="1" applyFill="1" applyBorder="1"/>
    <xf numFmtId="165" fontId="2" fillId="10" borderId="38" xfId="10" applyNumberFormat="1" applyFont="1" applyFill="1" applyBorder="1"/>
    <xf numFmtId="0" fontId="14" fillId="6" borderId="40" xfId="6" applyFont="1" applyFill="1" applyBorder="1" applyAlignment="1">
      <alignment horizontal="center" vertical="center"/>
    </xf>
    <xf numFmtId="0" fontId="14" fillId="6" borderId="43" xfId="6" applyFont="1" applyFill="1" applyBorder="1" applyAlignment="1">
      <alignment horizontal="center" vertical="center"/>
    </xf>
    <xf numFmtId="0" fontId="17" fillId="7" borderId="6" xfId="7" applyFont="1" applyFill="1" applyBorder="1" applyAlignment="1">
      <alignment horizontal="center" vertical="center"/>
    </xf>
    <xf numFmtId="0" fontId="4" fillId="5" borderId="2" xfId="5" applyFill="1" applyBorder="1"/>
    <xf numFmtId="14" fontId="2" fillId="10" borderId="2" xfId="10" applyNumberFormat="1" applyFont="1" applyFill="1" applyBorder="1"/>
    <xf numFmtId="14" fontId="3" fillId="2" borderId="1" xfId="1" applyNumberFormat="1" applyFont="1" applyFill="1" applyBorder="1"/>
    <xf numFmtId="0" fontId="3" fillId="2" borderId="1" xfId="1" applyFont="1" applyFill="1" applyBorder="1" applyAlignment="1">
      <alignment horizontal="center"/>
    </xf>
    <xf numFmtId="0" fontId="4" fillId="5" borderId="45" xfId="5" applyFill="1" applyBorder="1"/>
    <xf numFmtId="0" fontId="12" fillId="0" borderId="46" xfId="15" applyFont="1" applyBorder="1"/>
    <xf numFmtId="0" fontId="4" fillId="5" borderId="47" xfId="5" applyFill="1" applyBorder="1"/>
    <xf numFmtId="0" fontId="12" fillId="0" borderId="48" xfId="15" applyFont="1" applyBorder="1"/>
    <xf numFmtId="0" fontId="4" fillId="5" borderId="49" xfId="5" applyFill="1" applyBorder="1"/>
    <xf numFmtId="0" fontId="12" fillId="0" borderId="50" xfId="15" applyFont="1" applyBorder="1"/>
    <xf numFmtId="0" fontId="20" fillId="8" borderId="51" xfId="8" applyFont="1" applyFill="1" applyBorder="1"/>
    <xf numFmtId="0" fontId="19" fillId="8" borderId="52" xfId="8" applyFont="1" applyFill="1" applyBorder="1" applyAlignment="1">
      <alignment vertical="center"/>
    </xf>
    <xf numFmtId="0" fontId="19" fillId="8" borderId="53" xfId="8" applyFont="1" applyFill="1" applyBorder="1" applyAlignment="1">
      <alignment vertical="center"/>
    </xf>
    <xf numFmtId="0" fontId="12" fillId="0" borderId="54" xfId="15" applyFont="1" applyBorder="1" applyAlignment="1">
      <alignment horizontal="right"/>
    </xf>
    <xf numFmtId="0" fontId="1" fillId="15" borderId="55" xfId="16" applyFont="1" applyFill="1" applyBorder="1" applyAlignment="1">
      <alignment horizontal="center" vertical="center"/>
    </xf>
    <xf numFmtId="0" fontId="0" fillId="21" borderId="56" xfId="0" applyFill="1" applyBorder="1" applyAlignment="1">
      <alignment vertical="center" wrapText="1"/>
    </xf>
    <xf numFmtId="0" fontId="0" fillId="0" borderId="0" xfId="0" applyNumberFormat="1" applyFont="1" applyFill="1" applyBorder="1"/>
    <xf numFmtId="0" fontId="0" fillId="22" borderId="0" xfId="0" applyNumberFormat="1" applyFont="1" applyFill="1" applyBorder="1"/>
    <xf numFmtId="0" fontId="14" fillId="6" borderId="57" xfId="6" applyFont="1" applyFill="1" applyBorder="1" applyAlignment="1">
      <alignment horizontal="center" vertical="center"/>
    </xf>
    <xf numFmtId="0" fontId="14" fillId="6" borderId="57" xfId="6" applyFont="1" applyFill="1" applyBorder="1" applyAlignment="1">
      <alignment horizontal="center" vertical="center"/>
    </xf>
    <xf numFmtId="0" fontId="14" fillId="6" borderId="57" xfId="6" applyFont="1" applyFill="1" applyBorder="1" applyAlignment="1">
      <alignment horizontal="center" vertical="center"/>
    </xf>
    <xf numFmtId="0" fontId="14" fillId="6" borderId="57" xfId="6" applyFont="1" applyFill="1" applyBorder="1" applyAlignment="1">
      <alignment horizontal="center" vertical="center"/>
    </xf>
    <xf numFmtId="0" fontId="14" fillId="6" borderId="57" xfId="6" applyFont="1" applyFill="1" applyBorder="1" applyAlignment="1">
      <alignment horizontal="center" vertical="center"/>
    </xf>
    <xf numFmtId="0" fontId="14" fillId="6" borderId="57" xfId="6" applyFont="1" applyFill="1" applyBorder="1" applyAlignment="1">
      <alignment horizontal="center" vertical="center"/>
    </xf>
    <xf numFmtId="0" fontId="14" fillId="6" borderId="59" xfId="6" applyFont="1" applyFill="1" applyBorder="1" applyAlignment="1">
      <alignment horizontal="center" vertical="center"/>
    </xf>
    <xf numFmtId="0" fontId="14" fillId="6" borderId="5" xfId="6" applyFont="1" applyFill="1" applyBorder="1" applyAlignment="1">
      <alignment horizontal="center"/>
    </xf>
    <xf numFmtId="0" fontId="0" fillId="22" borderId="0" xfId="0" applyNumberFormat="1" applyFill="1" applyBorder="1"/>
    <xf numFmtId="0" fontId="17" fillId="7" borderId="61" xfId="7" applyFont="1" applyFill="1" applyBorder="1" applyAlignment="1">
      <alignment horizontal="center" vertical="center"/>
    </xf>
    <xf numFmtId="0" fontId="17" fillId="7" borderId="62" xfId="7" applyFont="1" applyFill="1" applyBorder="1" applyAlignment="1">
      <alignment horizontal="center" vertical="center"/>
    </xf>
    <xf numFmtId="0" fontId="17" fillId="7" borderId="10" xfId="7" applyFont="1" applyFill="1" applyBorder="1" applyAlignment="1">
      <alignment horizontal="center" vertical="center"/>
    </xf>
    <xf numFmtId="0" fontId="14" fillId="6" borderId="5" xfId="6" applyFont="1" applyFill="1" applyBorder="1" applyAlignment="1">
      <alignment horizontal="center"/>
    </xf>
    <xf numFmtId="0" fontId="17" fillId="7" borderId="66" xfId="7" applyFont="1" applyFill="1" applyBorder="1" applyAlignment="1">
      <alignment horizontal="center" vertical="center"/>
    </xf>
    <xf numFmtId="0" fontId="17" fillId="7" borderId="67" xfId="7" applyFont="1" applyFill="1" applyBorder="1" applyAlignment="1">
      <alignment horizontal="center" vertical="center"/>
    </xf>
    <xf numFmtId="0" fontId="17" fillId="7" borderId="63" xfId="7" applyFont="1" applyFill="1" applyBorder="1" applyAlignment="1">
      <alignment horizontal="center" vertical="center"/>
    </xf>
    <xf numFmtId="0" fontId="9" fillId="18" borderId="0" xfId="0" applyFont="1" applyFill="1" applyAlignment="1">
      <alignment horizontal="right" vertical="center"/>
    </xf>
    <xf numFmtId="0" fontId="9" fillId="18" borderId="0" xfId="0" applyFont="1" applyFill="1" applyAlignment="1">
      <alignment horizontal="left" vertical="center"/>
    </xf>
    <xf numFmtId="0" fontId="14" fillId="6" borderId="60" xfId="6" applyFont="1" applyFill="1" applyBorder="1" applyAlignment="1">
      <alignment horizontal="center"/>
    </xf>
    <xf numFmtId="0" fontId="18" fillId="23" borderId="61" xfId="6" applyFont="1" applyFill="1" applyBorder="1" applyAlignment="1">
      <alignment horizontal="center"/>
    </xf>
    <xf numFmtId="0" fontId="18" fillId="23" borderId="62" xfId="6" applyFont="1" applyFill="1" applyBorder="1" applyAlignment="1">
      <alignment horizontal="center"/>
    </xf>
    <xf numFmtId="0" fontId="18" fillId="23" borderId="31" xfId="6" applyFont="1" applyFill="1" applyBorder="1" applyAlignment="1">
      <alignment horizontal="center"/>
    </xf>
    <xf numFmtId="0" fontId="18" fillId="23" borderId="64" xfId="6" applyFont="1" applyFill="1" applyBorder="1" applyAlignment="1">
      <alignment horizontal="center"/>
    </xf>
    <xf numFmtId="0" fontId="18" fillId="23" borderId="28" xfId="6" applyFont="1" applyFill="1" applyBorder="1" applyAlignment="1">
      <alignment horizontal="center"/>
    </xf>
    <xf numFmtId="0" fontId="18" fillId="23" borderId="63" xfId="6" applyFont="1" applyFill="1" applyBorder="1" applyAlignment="1">
      <alignment horizontal="center"/>
    </xf>
    <xf numFmtId="0" fontId="17" fillId="7" borderId="26" xfId="7" applyFont="1" applyFill="1" applyBorder="1" applyAlignment="1">
      <alignment horizontal="center" vertical="center"/>
    </xf>
    <xf numFmtId="0" fontId="17" fillId="7" borderId="68" xfId="7" applyFont="1" applyFill="1" applyBorder="1" applyAlignment="1">
      <alignment horizontal="center" vertical="center"/>
    </xf>
    <xf numFmtId="0" fontId="17" fillId="7" borderId="69" xfId="7" applyFont="1" applyFill="1" applyBorder="1" applyAlignment="1">
      <alignment horizontal="center" vertical="center"/>
    </xf>
    <xf numFmtId="0" fontId="15" fillId="11" borderId="67" xfId="11" applyFont="1" applyFill="1" applyBorder="1" applyAlignment="1">
      <alignment horizontal="center" vertical="center"/>
    </xf>
    <xf numFmtId="0" fontId="17" fillId="7" borderId="70" xfId="7" applyFont="1" applyFill="1" applyBorder="1" applyAlignment="1">
      <alignment horizontal="center" vertical="center"/>
    </xf>
    <xf numFmtId="0" fontId="17" fillId="7" borderId="71" xfId="7" applyFont="1" applyFill="1" applyBorder="1" applyAlignment="1">
      <alignment horizontal="center" vertical="center"/>
    </xf>
    <xf numFmtId="0" fontId="1" fillId="15" borderId="67" xfId="16" applyFont="1" applyFill="1" applyBorder="1" applyAlignment="1">
      <alignment horizontal="center" vertical="center"/>
    </xf>
    <xf numFmtId="0" fontId="0" fillId="21" borderId="72" xfId="0" applyFill="1" applyBorder="1" applyAlignment="1">
      <alignment horizontal="center" vertical="center" wrapText="1"/>
    </xf>
    <xf numFmtId="0" fontId="0" fillId="21" borderId="73" xfId="0" applyFill="1" applyBorder="1" applyAlignment="1">
      <alignment horizontal="center" vertical="center" wrapText="1"/>
    </xf>
    <xf numFmtId="0" fontId="0" fillId="21" borderId="54" xfId="0" applyFill="1" applyBorder="1" applyAlignment="1">
      <alignment horizontal="center" vertical="center" wrapText="1"/>
    </xf>
    <xf numFmtId="0" fontId="17" fillId="7" borderId="75" xfId="7" applyFont="1" applyFill="1" applyBorder="1" applyAlignment="1">
      <alignment horizontal="center" vertical="center"/>
    </xf>
    <xf numFmtId="0" fontId="17" fillId="7" borderId="76" xfId="7" applyFont="1" applyFill="1" applyBorder="1" applyAlignment="1">
      <alignment horizontal="center" vertical="center"/>
    </xf>
    <xf numFmtId="0" fontId="17" fillId="7" borderId="33" xfId="7" applyFont="1" applyFill="1" applyBorder="1" applyAlignment="1">
      <alignment horizontal="center" vertical="center"/>
    </xf>
    <xf numFmtId="0" fontId="17" fillId="7" borderId="77" xfId="7" applyFont="1" applyFill="1" applyBorder="1" applyAlignment="1">
      <alignment horizontal="center" vertical="center"/>
    </xf>
    <xf numFmtId="0" fontId="17" fillId="7" borderId="31" xfId="7" applyFont="1" applyFill="1" applyBorder="1" applyAlignment="1">
      <alignment horizontal="center" vertical="center"/>
    </xf>
    <xf numFmtId="0" fontId="17" fillId="7" borderId="78" xfId="7" applyFont="1" applyFill="1" applyBorder="1" applyAlignment="1">
      <alignment horizontal="center" vertical="center"/>
    </xf>
    <xf numFmtId="0" fontId="6" fillId="14" borderId="78" xfId="14" applyFont="1" applyFill="1" applyBorder="1" applyAlignment="1">
      <alignment horizontal="center" vertical="center"/>
    </xf>
    <xf numFmtId="0" fontId="6" fillId="14" borderId="62" xfId="14" applyFont="1" applyFill="1" applyBorder="1" applyAlignment="1">
      <alignment horizontal="center" vertical="center"/>
    </xf>
    <xf numFmtId="0" fontId="17" fillId="7" borderId="74" xfId="7" applyFont="1" applyFill="1" applyBorder="1" applyAlignment="1">
      <alignment horizontal="center" vertical="center"/>
    </xf>
    <xf numFmtId="0" fontId="6" fillId="12" borderId="62" xfId="12" applyFont="1" applyFill="1" applyBorder="1" applyAlignment="1">
      <alignment horizontal="center" vertical="center"/>
    </xf>
    <xf numFmtId="0" fontId="6" fillId="12" borderId="74" xfId="12" applyFont="1" applyFill="1" applyBorder="1" applyAlignment="1">
      <alignment horizontal="center" vertical="center"/>
    </xf>
    <xf numFmtId="0" fontId="5" fillId="2" borderId="2" xfId="2" applyFont="1" applyFill="1" applyBorder="1" applyAlignment="1">
      <alignment horizontal="center" vertical="center"/>
    </xf>
    <xf numFmtId="0" fontId="14" fillId="6" borderId="79" xfId="6" applyFont="1" applyFill="1" applyBorder="1" applyAlignment="1">
      <alignment horizontal="center"/>
    </xf>
    <xf numFmtId="0" fontId="14" fillId="6" borderId="30" xfId="6" applyFont="1" applyFill="1" applyBorder="1" applyAlignment="1">
      <alignment horizontal="center"/>
    </xf>
    <xf numFmtId="0" fontId="14" fillId="6" borderId="17" xfId="6" applyFont="1" applyFill="1" applyBorder="1" applyAlignment="1">
      <alignment horizontal="center"/>
    </xf>
    <xf numFmtId="0" fontId="14" fillId="6" borderId="80" xfId="6" applyFont="1" applyFill="1" applyBorder="1" applyAlignment="1">
      <alignment horizontal="center"/>
    </xf>
    <xf numFmtId="0" fontId="17" fillId="7" borderId="81" xfId="7" applyFont="1" applyFill="1" applyBorder="1" applyAlignment="1">
      <alignment horizontal="center" vertical="center"/>
    </xf>
    <xf numFmtId="0" fontId="17" fillId="7" borderId="82" xfId="7" applyFont="1" applyFill="1" applyBorder="1" applyAlignment="1">
      <alignment horizontal="center" vertical="center"/>
    </xf>
    <xf numFmtId="0" fontId="17" fillId="7" borderId="84" xfId="7" applyFont="1" applyFill="1" applyBorder="1" applyAlignment="1">
      <alignment horizontal="center" vertical="center"/>
    </xf>
    <xf numFmtId="0" fontId="14" fillId="6" borderId="20" xfId="6" applyFont="1" applyFill="1" applyBorder="1" applyAlignment="1">
      <alignment horizontal="center"/>
    </xf>
    <xf numFmtId="0" fontId="16" fillId="11" borderId="29" xfId="11" applyFont="1" applyFill="1" applyBorder="1" applyAlignment="1">
      <alignment horizontal="center" vertical="center"/>
    </xf>
    <xf numFmtId="0" fontId="0" fillId="0" borderId="28" xfId="0" applyBorder="1" applyAlignment="1">
      <alignment horizontal="center"/>
    </xf>
    <xf numFmtId="0" fontId="0" fillId="0" borderId="0" xfId="0" applyAlignment="1">
      <alignment horizontal="center"/>
    </xf>
    <xf numFmtId="0" fontId="17" fillId="7" borderId="83" xfId="7" applyFont="1" applyFill="1" applyBorder="1" applyAlignment="1">
      <alignment horizontal="center" vertical="center"/>
    </xf>
    <xf numFmtId="14" fontId="3" fillId="2" borderId="19" xfId="1" applyNumberFormat="1" applyFont="1" applyFill="1" applyBorder="1" applyAlignment="1">
      <alignment horizontal="center"/>
    </xf>
    <xf numFmtId="14" fontId="3" fillId="2" borderId="1" xfId="1" applyNumberFormat="1" applyFont="1" applyFill="1" applyBorder="1" applyAlignment="1">
      <alignment horizontal="center"/>
    </xf>
    <xf numFmtId="0" fontId="19" fillId="8" borderId="85" xfId="8" applyFont="1" applyFill="1" applyBorder="1" applyAlignment="1">
      <alignment horizontal="center" vertical="center"/>
    </xf>
    <xf numFmtId="0" fontId="19" fillId="8" borderId="86" xfId="8" applyFont="1" applyFill="1" applyBorder="1" applyAlignment="1">
      <alignment horizontal="center" vertical="center"/>
    </xf>
    <xf numFmtId="0" fontId="19" fillId="8" borderId="87" xfId="8" applyFont="1" applyFill="1" applyBorder="1" applyAlignment="1">
      <alignment horizontal="center" vertical="center"/>
    </xf>
    <xf numFmtId="0" fontId="17" fillId="7" borderId="88" xfId="7" applyFont="1" applyFill="1" applyBorder="1" applyAlignment="1">
      <alignment horizontal="center" vertical="center"/>
    </xf>
    <xf numFmtId="0" fontId="17" fillId="7" borderId="89" xfId="7" applyFont="1" applyFill="1" applyBorder="1" applyAlignment="1">
      <alignment horizontal="center" vertical="center"/>
    </xf>
    <xf numFmtId="0" fontId="3" fillId="2" borderId="90" xfId="1" applyFont="1" applyFill="1" applyBorder="1" applyAlignment="1">
      <alignment horizontal="center"/>
    </xf>
    <xf numFmtId="0" fontId="3" fillId="2" borderId="19" xfId="1" applyFont="1" applyFill="1" applyBorder="1" applyAlignment="1">
      <alignment horizontal="center"/>
    </xf>
    <xf numFmtId="0" fontId="14" fillId="6" borderId="91" xfId="6" applyFont="1" applyFill="1" applyBorder="1" applyAlignment="1">
      <alignment horizontal="center" vertical="center" wrapText="1"/>
    </xf>
    <xf numFmtId="0" fontId="14" fillId="6" borderId="44" xfId="6" applyFont="1" applyFill="1" applyBorder="1" applyAlignment="1">
      <alignment horizontal="center" vertical="center" wrapText="1"/>
    </xf>
    <xf numFmtId="0" fontId="0" fillId="5" borderId="72" xfId="5" applyFont="1" applyFill="1" applyBorder="1" applyAlignment="1">
      <alignment horizontal="center"/>
    </xf>
    <xf numFmtId="0" fontId="0" fillId="5" borderId="92" xfId="5" applyFont="1" applyFill="1" applyBorder="1" applyAlignment="1">
      <alignment horizontal="center"/>
    </xf>
    <xf numFmtId="0" fontId="0" fillId="18" borderId="0" xfId="5" applyFont="1" applyFill="1" applyBorder="1" applyAlignment="1"/>
    <xf numFmtId="0" fontId="0" fillId="18" borderId="0" xfId="5" applyFont="1" applyFill="1" applyBorder="1" applyAlignment="1">
      <alignment horizontal="center"/>
    </xf>
    <xf numFmtId="0" fontId="0" fillId="18" borderId="65" xfId="5" applyFont="1" applyFill="1" applyBorder="1" applyAlignment="1">
      <alignment horizontal="center"/>
    </xf>
    <xf numFmtId="0" fontId="0" fillId="18" borderId="65" xfId="5" applyFont="1" applyFill="1" applyBorder="1" applyAlignment="1"/>
    <xf numFmtId="166" fontId="2" fillId="10" borderId="2" xfId="10" applyNumberFormat="1" applyFont="1" applyFill="1" applyBorder="1"/>
    <xf numFmtId="166" fontId="2" fillId="10" borderId="13" xfId="10" applyNumberFormat="1" applyFont="1" applyFill="1" applyBorder="1"/>
    <xf numFmtId="166" fontId="2" fillId="10" borderId="15" xfId="10" applyNumberFormat="1" applyFont="1" applyFill="1" applyBorder="1"/>
    <xf numFmtId="0" fontId="6" fillId="13" borderId="62" xfId="13" applyFont="1" applyFill="1" applyBorder="1" applyAlignment="1">
      <alignment vertical="center"/>
    </xf>
    <xf numFmtId="0" fontId="14" fillId="6" borderId="53" xfId="6" applyFont="1" applyFill="1" applyBorder="1" applyAlignment="1">
      <alignment horizontal="center" vertical="center" wrapText="1"/>
    </xf>
    <xf numFmtId="0" fontId="14" fillId="6" borderId="51" xfId="6" applyFont="1" applyFill="1" applyBorder="1" applyAlignment="1">
      <alignment horizontal="center" vertical="center" wrapText="1"/>
    </xf>
    <xf numFmtId="0" fontId="6" fillId="13" borderId="93" xfId="13" applyFont="1" applyFill="1" applyBorder="1" applyAlignment="1">
      <alignment horizontal="center" vertical="center"/>
    </xf>
    <xf numFmtId="0" fontId="6" fillId="13" borderId="94" xfId="13" applyFont="1" applyFill="1" applyBorder="1" applyAlignment="1">
      <alignment horizontal="center" vertical="center"/>
    </xf>
    <xf numFmtId="0" fontId="6" fillId="14" borderId="93" xfId="14" applyFont="1" applyFill="1" applyBorder="1" applyAlignment="1">
      <alignment horizontal="center" vertical="center"/>
    </xf>
    <xf numFmtId="0" fontId="6" fillId="14" borderId="94" xfId="14" applyFont="1" applyFill="1" applyBorder="1" applyAlignment="1">
      <alignment horizontal="center" vertical="center"/>
    </xf>
    <xf numFmtId="0" fontId="6" fillId="14" borderId="95" xfId="14" applyFont="1" applyFill="1" applyBorder="1" applyAlignment="1">
      <alignment horizontal="center" vertical="center"/>
    </xf>
    <xf numFmtId="0" fontId="17" fillId="7" borderId="96" xfId="7" applyFont="1" applyFill="1" applyBorder="1" applyAlignment="1">
      <alignment horizontal="center" vertical="center"/>
    </xf>
    <xf numFmtId="0" fontId="14" fillId="6" borderId="97" xfId="6" applyFont="1" applyFill="1" applyBorder="1" applyAlignment="1">
      <alignment horizontal="center"/>
    </xf>
    <xf numFmtId="164" fontId="3" fillId="2" borderId="98" xfId="1" applyNumberFormat="1" applyFont="1" applyFill="1" applyBorder="1"/>
    <xf numFmtId="0" fontId="15" fillId="11" borderId="29" xfId="11" applyFont="1" applyFill="1" applyBorder="1" applyAlignment="1">
      <alignment horizontal="center" vertical="center"/>
    </xf>
    <xf numFmtId="164" fontId="3" fillId="2" borderId="1" xfId="1" applyNumberFormat="1" applyFont="1" applyFill="1" applyBorder="1" applyProtection="1"/>
    <xf numFmtId="0" fontId="13" fillId="20" borderId="1" xfId="1" applyFont="1" applyFill="1" applyBorder="1" applyProtection="1"/>
    <xf numFmtId="164" fontId="3" fillId="2" borderId="39" xfId="1" applyNumberFormat="1" applyFont="1" applyFill="1" applyBorder="1" applyAlignment="1" applyProtection="1">
      <alignment horizontal="right"/>
    </xf>
    <xf numFmtId="0" fontId="6" fillId="19" borderId="41" xfId="2" applyFont="1" applyFill="1" applyBorder="1" applyProtection="1"/>
    <xf numFmtId="0" fontId="6" fillId="19" borderId="42" xfId="2" applyFont="1" applyFill="1" applyBorder="1" applyProtection="1"/>
    <xf numFmtId="0" fontId="3" fillId="2" borderId="1" xfId="1" applyFont="1" applyFill="1" applyBorder="1" applyProtection="1"/>
    <xf numFmtId="0" fontId="13" fillId="20" borderId="16" xfId="1" applyFont="1" applyFill="1" applyBorder="1" applyProtection="1"/>
    <xf numFmtId="0" fontId="6" fillId="19" borderId="58" xfId="2" applyFont="1" applyFill="1" applyBorder="1" applyProtection="1"/>
    <xf numFmtId="0" fontId="13" fillId="20" borderId="14" xfId="1" applyFont="1" applyFill="1" applyBorder="1" applyProtection="1"/>
    <xf numFmtId="164" fontId="2" fillId="10" borderId="2" xfId="10" applyNumberFormat="1" applyFont="1" applyFill="1" applyBorder="1" applyProtection="1">
      <protection locked="0"/>
    </xf>
    <xf numFmtId="164" fontId="2" fillId="10" borderId="18" xfId="10" applyNumberFormat="1" applyFont="1" applyFill="1" applyBorder="1" applyAlignment="1" applyProtection="1">
      <alignment horizontal="right"/>
      <protection locked="0"/>
    </xf>
    <xf numFmtId="164" fontId="2" fillId="10" borderId="34" xfId="10" applyNumberFormat="1" applyFont="1" applyFill="1" applyBorder="1" applyAlignment="1" applyProtection="1">
      <alignment horizontal="right"/>
      <protection locked="0"/>
    </xf>
    <xf numFmtId="14" fontId="2" fillId="10" borderId="18" xfId="10" applyNumberFormat="1" applyFont="1" applyFill="1" applyBorder="1" applyAlignment="1" applyProtection="1">
      <alignment horizontal="right"/>
      <protection locked="0"/>
    </xf>
    <xf numFmtId="14" fontId="2" fillId="10" borderId="34" xfId="10" applyNumberFormat="1" applyFont="1" applyFill="1" applyBorder="1" applyAlignment="1" applyProtection="1">
      <alignment horizontal="right"/>
      <protection locked="0"/>
    </xf>
  </cellXfs>
  <cellStyles count="19">
    <cellStyle name="60% - Accent3" xfId="16" builtinId="40"/>
    <cellStyle name="Accent1" xfId="12" builtinId="29"/>
    <cellStyle name="Accent2" xfId="13" builtinId="33"/>
    <cellStyle name="Accent3" xfId="11" builtinId="37"/>
    <cellStyle name="Accent6" xfId="14" builtinId="49"/>
    <cellStyle name="Calculation" xfId="2" builtinId="22"/>
    <cellStyle name="ConditionalFormatStyle" xfId="17"/>
    <cellStyle name="Conditions" xfId="9"/>
    <cellStyle name="Header 3" xfId="8"/>
    <cellStyle name="HeaderStyle" xfId="18"/>
    <cellStyle name="MainHeader" xfId="7"/>
    <cellStyle name="Normal" xfId="0" builtinId="0"/>
    <cellStyle name="Null" xfId="3"/>
    <cellStyle name="NumberInput" xfId="10"/>
    <cellStyle name="OK?" xfId="4"/>
    <cellStyle name="Output" xfId="1" builtinId="21"/>
    <cellStyle name="Subheader" xfId="6"/>
    <cellStyle name="SubMenu" xfId="5"/>
    <cellStyle name="Warning Text" xfId="15" builtinId="11"/>
  </cellStyles>
  <dxfs count="17">
    <dxf>
      <font>
        <color theme="0" tint="-4.9989318521683403E-2"/>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4.9989318521683403E-2"/>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4.9989318521683403E-2"/>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4.9989318521683403E-2"/>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4.9989318521683403E-2"/>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158328</xdr:colOff>
      <xdr:row>0</xdr:row>
      <xdr:rowOff>209211</xdr:rowOff>
    </xdr:from>
    <xdr:to>
      <xdr:col>2</xdr:col>
      <xdr:colOff>259954</xdr:colOff>
      <xdr:row>6</xdr:row>
      <xdr:rowOff>71289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96995" y="209211"/>
          <a:ext cx="980042" cy="1068578"/>
        </a:xfrm>
        <a:prstGeom prst="rect">
          <a:avLst/>
        </a:prstGeom>
        <a:noFill/>
      </xdr:spPr>
    </xdr:pic>
    <xdr:clientData/>
  </xdr:twoCellAnchor>
</xdr:wsDr>
</file>

<file path=xl/theme/theme1.xml><?xml version="1.0" encoding="utf-8"?>
<a:theme xmlns:a="http://schemas.openxmlformats.org/drawingml/2006/main" name="Theme1">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ustin">
      <a:maj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workbookViewId="0">
      <selection activeCell="G27" sqref="G27"/>
    </sheetView>
  </sheetViews>
  <sheetFormatPr defaultColWidth="8.625" defaultRowHeight="16.5" x14ac:dyDescent="0.3"/>
  <cols>
    <col min="1" max="2" width="8.625" style="80" customWidth="1"/>
    <col min="3" max="3" width="10.375" style="80" customWidth="1"/>
    <col min="4" max="8" width="8.625" style="80" customWidth="1"/>
    <col min="9" max="9" width="12" style="80" customWidth="1"/>
    <col min="10" max="10" width="15" style="80" customWidth="1"/>
    <col min="11" max="11" width="9" style="80" customWidth="1"/>
    <col min="12" max="12" width="10.25" style="80" customWidth="1"/>
    <col min="13" max="13" width="8.625" style="80" customWidth="1"/>
    <col min="14" max="16384" width="8.625" style="80"/>
  </cols>
  <sheetData>
    <row r="1" spans="1:16" x14ac:dyDescent="0.3">
      <c r="A1" s="80" t="s">
        <v>89</v>
      </c>
      <c r="B1" s="80" t="s">
        <v>90</v>
      </c>
      <c r="C1" s="80" t="s">
        <v>91</v>
      </c>
      <c r="D1" s="80" t="s">
        <v>92</v>
      </c>
      <c r="E1" s="80" t="s">
        <v>93</v>
      </c>
      <c r="F1" s="80" t="s">
        <v>94</v>
      </c>
      <c r="G1" s="80" t="s">
        <v>95</v>
      </c>
      <c r="H1" s="80" t="s">
        <v>96</v>
      </c>
      <c r="I1" s="80" t="s">
        <v>97</v>
      </c>
      <c r="J1" s="80" t="s">
        <v>98</v>
      </c>
      <c r="K1" s="80" t="s">
        <v>3</v>
      </c>
      <c r="L1" s="80" t="s">
        <v>99</v>
      </c>
      <c r="M1" s="80" t="s">
        <v>100</v>
      </c>
      <c r="N1" s="80" t="s">
        <v>101</v>
      </c>
      <c r="O1" s="80" t="s">
        <v>102</v>
      </c>
      <c r="P1" s="80" t="s">
        <v>107</v>
      </c>
    </row>
    <row r="2" spans="1:16" x14ac:dyDescent="0.3">
      <c r="A2" s="81" t="s">
        <v>103</v>
      </c>
      <c r="B2" s="81" t="s">
        <v>104</v>
      </c>
      <c r="C2" s="81">
        <v>100</v>
      </c>
      <c r="D2" s="81"/>
      <c r="E2" s="81">
        <v>5</v>
      </c>
      <c r="F2" s="81">
        <v>5</v>
      </c>
      <c r="G2" s="81">
        <v>5</v>
      </c>
      <c r="H2" s="81">
        <v>5</v>
      </c>
      <c r="I2" s="81">
        <v>600</v>
      </c>
      <c r="J2" s="81">
        <v>100</v>
      </c>
      <c r="K2" s="81">
        <v>150</v>
      </c>
      <c r="L2" s="81">
        <v>2</v>
      </c>
      <c r="M2" s="81"/>
      <c r="N2" s="81"/>
      <c r="O2" s="81"/>
      <c r="P2" s="90" t="s">
        <v>108</v>
      </c>
    </row>
    <row r="3" spans="1:16" x14ac:dyDescent="0.3">
      <c r="A3" s="81" t="s">
        <v>103</v>
      </c>
      <c r="B3" s="81" t="s">
        <v>104</v>
      </c>
      <c r="C3" s="81">
        <v>100</v>
      </c>
      <c r="D3" s="81"/>
      <c r="E3" s="81">
        <v>5</v>
      </c>
      <c r="F3" s="81">
        <v>5</v>
      </c>
      <c r="G3" s="81">
        <v>5</v>
      </c>
      <c r="H3" s="81">
        <v>5</v>
      </c>
      <c r="I3" s="81">
        <v>600</v>
      </c>
      <c r="J3" s="81">
        <v>100</v>
      </c>
      <c r="K3" s="81">
        <v>300</v>
      </c>
      <c r="L3" s="81">
        <v>2</v>
      </c>
      <c r="M3" s="81"/>
      <c r="N3" s="81"/>
      <c r="O3" s="81"/>
      <c r="P3" s="90"/>
    </row>
    <row r="4" spans="1:16" x14ac:dyDescent="0.3">
      <c r="A4" s="81" t="s">
        <v>103</v>
      </c>
      <c r="B4" s="81" t="s">
        <v>104</v>
      </c>
      <c r="C4" s="81">
        <v>100</v>
      </c>
      <c r="D4" s="81"/>
      <c r="E4" s="81">
        <v>5</v>
      </c>
      <c r="F4" s="81">
        <v>5</v>
      </c>
      <c r="G4" s="81">
        <v>5</v>
      </c>
      <c r="H4" s="81">
        <v>5</v>
      </c>
      <c r="I4" s="81">
        <v>600</v>
      </c>
      <c r="J4" s="81">
        <v>100</v>
      </c>
      <c r="K4" s="81">
        <v>-300</v>
      </c>
      <c r="L4" s="81">
        <v>2</v>
      </c>
      <c r="M4" s="81"/>
      <c r="N4" s="81"/>
      <c r="O4" s="81"/>
      <c r="P4" s="90"/>
    </row>
    <row r="5" spans="1:16" x14ac:dyDescent="0.3">
      <c r="A5" s="90" t="s">
        <v>105</v>
      </c>
      <c r="B5" s="81" t="s">
        <v>104</v>
      </c>
      <c r="C5" s="81">
        <v>100</v>
      </c>
      <c r="D5" s="81"/>
      <c r="E5" s="81">
        <v>5</v>
      </c>
      <c r="F5" s="81">
        <v>5</v>
      </c>
      <c r="G5" s="81">
        <v>5</v>
      </c>
      <c r="H5" s="81">
        <v>5</v>
      </c>
      <c r="I5" s="81">
        <v>600</v>
      </c>
      <c r="J5" s="81">
        <v>100</v>
      </c>
      <c r="K5" s="81">
        <v>150</v>
      </c>
      <c r="L5" s="81">
        <v>2</v>
      </c>
      <c r="M5" s="81"/>
      <c r="N5" s="81"/>
      <c r="O5" s="81"/>
      <c r="P5" s="90"/>
    </row>
    <row r="6" spans="1:16" x14ac:dyDescent="0.3">
      <c r="A6" s="90" t="s">
        <v>105</v>
      </c>
      <c r="B6" s="81" t="s">
        <v>104</v>
      </c>
      <c r="C6" s="81">
        <v>100</v>
      </c>
      <c r="D6" s="81"/>
      <c r="E6" s="81">
        <v>5</v>
      </c>
      <c r="F6" s="81">
        <v>5</v>
      </c>
      <c r="G6" s="81">
        <v>5</v>
      </c>
      <c r="H6" s="81">
        <v>5</v>
      </c>
      <c r="I6" s="81">
        <v>600</v>
      </c>
      <c r="J6" s="81">
        <v>100</v>
      </c>
      <c r="K6" s="81">
        <v>300</v>
      </c>
      <c r="L6" s="81">
        <v>2</v>
      </c>
      <c r="M6" s="81"/>
      <c r="N6" s="81"/>
      <c r="O6" s="81"/>
      <c r="P6" s="90"/>
    </row>
    <row r="7" spans="1:16" x14ac:dyDescent="0.3">
      <c r="A7" s="90" t="s">
        <v>105</v>
      </c>
      <c r="B7" s="81" t="s">
        <v>104</v>
      </c>
      <c r="C7" s="81">
        <v>100</v>
      </c>
      <c r="D7" s="81"/>
      <c r="E7" s="81">
        <v>5</v>
      </c>
      <c r="F7" s="81">
        <v>5</v>
      </c>
      <c r="G7" s="81">
        <v>5</v>
      </c>
      <c r="H7" s="81">
        <v>5</v>
      </c>
      <c r="I7" s="81">
        <v>600</v>
      </c>
      <c r="J7" s="81">
        <v>100</v>
      </c>
      <c r="K7" s="81">
        <v>-300</v>
      </c>
      <c r="L7" s="81">
        <v>2</v>
      </c>
      <c r="M7" s="81"/>
      <c r="N7" s="81"/>
      <c r="O7" s="81"/>
      <c r="P7" s="81"/>
    </row>
    <row r="8" spans="1:16" x14ac:dyDescent="0.3">
      <c r="A8" s="81" t="s">
        <v>7</v>
      </c>
      <c r="B8" s="81" t="s">
        <v>104</v>
      </c>
      <c r="C8" s="81">
        <v>100</v>
      </c>
      <c r="D8" s="81" t="s">
        <v>106</v>
      </c>
      <c r="E8" s="81"/>
      <c r="F8" s="81"/>
      <c r="G8" s="81"/>
      <c r="H8" s="81"/>
      <c r="I8" s="81">
        <v>600</v>
      </c>
      <c r="J8" s="81">
        <v>14.8</v>
      </c>
      <c r="K8" s="81">
        <v>150</v>
      </c>
      <c r="L8" s="81">
        <v>2</v>
      </c>
      <c r="M8" s="81"/>
      <c r="N8" s="81"/>
      <c r="O8" s="81"/>
      <c r="P8" s="90" t="s">
        <v>109</v>
      </c>
    </row>
    <row r="9" spans="1:16" x14ac:dyDescent="0.3">
      <c r="A9" s="81" t="s">
        <v>7</v>
      </c>
      <c r="B9" s="81" t="s">
        <v>104</v>
      </c>
      <c r="C9" s="81">
        <v>100</v>
      </c>
      <c r="D9" s="81" t="s">
        <v>106</v>
      </c>
      <c r="E9" s="81"/>
      <c r="F9" s="81"/>
      <c r="G9" s="81"/>
      <c r="H9" s="81"/>
      <c r="I9" s="81">
        <v>600</v>
      </c>
      <c r="J9" s="81">
        <v>14.8</v>
      </c>
      <c r="K9" s="81">
        <v>300</v>
      </c>
      <c r="L9" s="81">
        <v>2</v>
      </c>
      <c r="M9" s="81"/>
      <c r="N9" s="81"/>
      <c r="O9" s="81"/>
      <c r="P9" s="90"/>
    </row>
    <row r="10" spans="1:16" x14ac:dyDescent="0.3">
      <c r="A10" s="81" t="s">
        <v>7</v>
      </c>
      <c r="B10" s="81" t="s">
        <v>104</v>
      </c>
      <c r="C10" s="81">
        <v>100</v>
      </c>
      <c r="D10" s="81" t="s">
        <v>106</v>
      </c>
      <c r="E10" s="81"/>
      <c r="F10" s="81"/>
      <c r="G10" s="81"/>
      <c r="H10" s="81"/>
      <c r="I10" s="81">
        <v>600</v>
      </c>
      <c r="J10" s="81">
        <v>14.8</v>
      </c>
      <c r="K10" s="81">
        <v>-300</v>
      </c>
      <c r="L10" s="81">
        <v>2</v>
      </c>
      <c r="M10" s="81"/>
      <c r="N10" s="81"/>
      <c r="O10" s="81"/>
      <c r="P10" s="90"/>
    </row>
    <row r="11" spans="1:16" x14ac:dyDescent="0.3">
      <c r="A11" s="81" t="s">
        <v>8</v>
      </c>
      <c r="B11" s="81" t="s">
        <v>104</v>
      </c>
      <c r="C11" s="81">
        <v>100</v>
      </c>
      <c r="D11" s="81" t="s">
        <v>106</v>
      </c>
      <c r="E11" s="81"/>
      <c r="F11" s="81"/>
      <c r="G11" s="81"/>
      <c r="H11" s="81"/>
      <c r="I11" s="81">
        <v>600</v>
      </c>
      <c r="J11" s="81">
        <v>22.1</v>
      </c>
      <c r="K11" s="81">
        <v>150</v>
      </c>
      <c r="L11" s="81">
        <v>2</v>
      </c>
      <c r="M11" s="81"/>
      <c r="N11" s="81"/>
      <c r="O11" s="81"/>
      <c r="P11" s="81"/>
    </row>
    <row r="12" spans="1:16" x14ac:dyDescent="0.3">
      <c r="A12" s="81" t="s">
        <v>8</v>
      </c>
      <c r="B12" s="81" t="s">
        <v>104</v>
      </c>
      <c r="C12" s="81">
        <v>100</v>
      </c>
      <c r="D12" s="81" t="s">
        <v>106</v>
      </c>
      <c r="E12" s="81"/>
      <c r="F12" s="81"/>
      <c r="G12" s="81"/>
      <c r="H12" s="81"/>
      <c r="I12" s="81">
        <v>600</v>
      </c>
      <c r="J12" s="81">
        <v>22.1</v>
      </c>
      <c r="K12" s="81">
        <v>300</v>
      </c>
      <c r="L12" s="81">
        <v>2</v>
      </c>
      <c r="M12" s="81"/>
      <c r="N12" s="81"/>
      <c r="O12" s="81"/>
      <c r="P12" s="81"/>
    </row>
    <row r="13" spans="1:16" x14ac:dyDescent="0.3">
      <c r="A13" s="81" t="s">
        <v>8</v>
      </c>
      <c r="B13" s="81" t="s">
        <v>104</v>
      </c>
      <c r="C13" s="81">
        <v>100</v>
      </c>
      <c r="D13" s="81" t="s">
        <v>106</v>
      </c>
      <c r="E13" s="81"/>
      <c r="F13" s="81"/>
      <c r="G13" s="81"/>
      <c r="H13" s="81"/>
      <c r="I13" s="81">
        <v>600</v>
      </c>
      <c r="J13" s="81">
        <v>22.1</v>
      </c>
      <c r="K13" s="81">
        <v>-300</v>
      </c>
      <c r="L13" s="81">
        <v>2</v>
      </c>
      <c r="M13" s="81"/>
      <c r="N13" s="81"/>
      <c r="O13" s="81"/>
      <c r="P13" s="81"/>
    </row>
    <row r="14" spans="1:16" x14ac:dyDescent="0.3">
      <c r="A14" s="81" t="s">
        <v>9</v>
      </c>
      <c r="B14" s="81" t="s">
        <v>104</v>
      </c>
      <c r="C14" s="81">
        <v>100</v>
      </c>
      <c r="D14" s="81" t="s">
        <v>106</v>
      </c>
      <c r="E14" s="81"/>
      <c r="F14" s="81"/>
      <c r="G14" s="81"/>
      <c r="H14" s="81"/>
      <c r="I14" s="81">
        <v>600</v>
      </c>
      <c r="J14" s="81">
        <v>30.8</v>
      </c>
      <c r="K14" s="81">
        <v>150</v>
      </c>
      <c r="L14" s="81">
        <v>2</v>
      </c>
      <c r="M14" s="81"/>
      <c r="N14" s="81"/>
      <c r="O14" s="81"/>
      <c r="P14" s="81"/>
    </row>
    <row r="15" spans="1:16" x14ac:dyDescent="0.3">
      <c r="A15" s="81" t="s">
        <v>9</v>
      </c>
      <c r="B15" s="81" t="s">
        <v>104</v>
      </c>
      <c r="C15" s="81">
        <v>100</v>
      </c>
      <c r="D15" s="81" t="s">
        <v>106</v>
      </c>
      <c r="E15" s="81"/>
      <c r="F15" s="81"/>
      <c r="G15" s="81"/>
      <c r="H15" s="81"/>
      <c r="I15" s="81">
        <v>600</v>
      </c>
      <c r="J15" s="81">
        <v>30.8</v>
      </c>
      <c r="K15" s="81">
        <v>300</v>
      </c>
      <c r="L15" s="81">
        <v>2</v>
      </c>
      <c r="M15" s="81"/>
      <c r="N15" s="81"/>
      <c r="O15" s="81"/>
      <c r="P15" s="81"/>
    </row>
    <row r="16" spans="1:16" x14ac:dyDescent="0.3">
      <c r="A16" s="81" t="s">
        <v>9</v>
      </c>
      <c r="B16" s="81" t="s">
        <v>104</v>
      </c>
      <c r="C16" s="81">
        <v>100</v>
      </c>
      <c r="D16" s="81" t="s">
        <v>106</v>
      </c>
      <c r="E16" s="81"/>
      <c r="F16" s="81"/>
      <c r="G16" s="81"/>
      <c r="H16" s="81"/>
      <c r="I16" s="81">
        <v>600</v>
      </c>
      <c r="J16" s="81">
        <v>30.8</v>
      </c>
      <c r="K16" s="81">
        <v>-300</v>
      </c>
      <c r="L16" s="81">
        <v>2</v>
      </c>
      <c r="M16" s="81"/>
      <c r="N16" s="81"/>
      <c r="O16" s="81"/>
      <c r="P16" s="81"/>
    </row>
    <row r="17" spans="1:16" x14ac:dyDescent="0.3">
      <c r="A17" s="81" t="s">
        <v>10</v>
      </c>
      <c r="B17" s="81" t="s">
        <v>104</v>
      </c>
      <c r="C17" s="81">
        <v>100</v>
      </c>
      <c r="D17" s="81" t="s">
        <v>106</v>
      </c>
      <c r="E17" s="81"/>
      <c r="F17" s="81"/>
      <c r="G17" s="81"/>
      <c r="H17" s="81"/>
      <c r="I17" s="81">
        <v>600</v>
      </c>
      <c r="J17" s="81">
        <v>38.700000000000003</v>
      </c>
      <c r="K17" s="81">
        <v>150</v>
      </c>
      <c r="L17" s="81">
        <v>2</v>
      </c>
      <c r="M17" s="81"/>
      <c r="N17" s="81"/>
      <c r="O17" s="81"/>
      <c r="P17" s="81"/>
    </row>
    <row r="18" spans="1:16" x14ac:dyDescent="0.3">
      <c r="A18" s="81" t="s">
        <v>10</v>
      </c>
      <c r="B18" s="81" t="s">
        <v>104</v>
      </c>
      <c r="C18" s="81">
        <v>100</v>
      </c>
      <c r="D18" s="81" t="s">
        <v>106</v>
      </c>
      <c r="E18" s="81"/>
      <c r="F18" s="81"/>
      <c r="G18" s="81"/>
      <c r="H18" s="81"/>
      <c r="I18" s="81">
        <v>600</v>
      </c>
      <c r="J18" s="81">
        <v>38.700000000000003</v>
      </c>
      <c r="K18" s="81">
        <v>300</v>
      </c>
      <c r="L18" s="81">
        <v>2</v>
      </c>
      <c r="M18" s="81"/>
      <c r="N18" s="81"/>
      <c r="O18" s="81"/>
      <c r="P18" s="81"/>
    </row>
    <row r="19" spans="1:16" x14ac:dyDescent="0.3">
      <c r="A19" s="81" t="s">
        <v>10</v>
      </c>
      <c r="B19" s="81" t="s">
        <v>104</v>
      </c>
      <c r="C19" s="81">
        <v>100</v>
      </c>
      <c r="D19" s="81" t="s">
        <v>106</v>
      </c>
      <c r="E19" s="81"/>
      <c r="F19" s="81"/>
      <c r="G19" s="81"/>
      <c r="H19" s="81"/>
      <c r="I19" s="81">
        <v>600</v>
      </c>
      <c r="J19" s="81">
        <v>38.700000000000003</v>
      </c>
      <c r="K19" s="81">
        <v>-300</v>
      </c>
      <c r="L19" s="81">
        <v>2</v>
      </c>
      <c r="M19" s="81"/>
      <c r="N19" s="81"/>
      <c r="O19" s="81"/>
      <c r="P19" s="81"/>
    </row>
    <row r="20" spans="1:16" x14ac:dyDescent="0.3">
      <c r="A20" s="81" t="s">
        <v>11</v>
      </c>
      <c r="B20" s="81" t="s">
        <v>104</v>
      </c>
      <c r="C20" s="81">
        <v>100</v>
      </c>
      <c r="D20" s="81" t="s">
        <v>106</v>
      </c>
      <c r="E20" s="81"/>
      <c r="F20" s="81"/>
      <c r="G20" s="81"/>
      <c r="H20" s="81"/>
      <c r="I20" s="81">
        <v>600</v>
      </c>
      <c r="J20" s="81">
        <v>46.9</v>
      </c>
      <c r="K20" s="81">
        <v>150</v>
      </c>
      <c r="L20" s="81">
        <v>2</v>
      </c>
      <c r="M20" s="81"/>
      <c r="N20" s="81"/>
      <c r="O20" s="81"/>
      <c r="P20" s="81"/>
    </row>
    <row r="21" spans="1:16" x14ac:dyDescent="0.3">
      <c r="A21" s="81" t="s">
        <v>11</v>
      </c>
      <c r="B21" s="81" t="s">
        <v>104</v>
      </c>
      <c r="C21" s="81">
        <v>100</v>
      </c>
      <c r="D21" s="81" t="s">
        <v>106</v>
      </c>
      <c r="E21" s="81"/>
      <c r="F21" s="81"/>
      <c r="G21" s="81"/>
      <c r="H21" s="81"/>
      <c r="I21" s="81">
        <v>600</v>
      </c>
      <c r="J21" s="81">
        <v>46.9</v>
      </c>
      <c r="K21" s="81">
        <v>300</v>
      </c>
      <c r="L21" s="81">
        <v>2</v>
      </c>
      <c r="M21" s="81"/>
      <c r="N21" s="81"/>
      <c r="O21" s="81"/>
      <c r="P21" s="81"/>
    </row>
    <row r="22" spans="1:16" x14ac:dyDescent="0.3">
      <c r="A22" s="81" t="s">
        <v>11</v>
      </c>
      <c r="B22" s="81" t="s">
        <v>104</v>
      </c>
      <c r="C22" s="81">
        <v>100</v>
      </c>
      <c r="D22" s="81" t="s">
        <v>106</v>
      </c>
      <c r="E22" s="81"/>
      <c r="F22" s="81"/>
      <c r="G22" s="81"/>
      <c r="H22" s="81"/>
      <c r="I22" s="81">
        <v>600</v>
      </c>
      <c r="J22" s="81">
        <v>46.9</v>
      </c>
      <c r="K22" s="81">
        <v>-300</v>
      </c>
      <c r="L22" s="81">
        <v>2</v>
      </c>
      <c r="M22" s="81"/>
      <c r="N22" s="81"/>
      <c r="O22" s="81"/>
      <c r="P22" s="81"/>
    </row>
  </sheetData>
  <pageMargins left="0.7" right="0.7"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27"/>
  </sheetPr>
  <dimension ref="A1:P34"/>
  <sheetViews>
    <sheetView zoomScale="85" workbookViewId="0">
      <selection activeCell="C30" sqref="C30"/>
    </sheetView>
  </sheetViews>
  <sheetFormatPr defaultColWidth="9" defaultRowHeight="16.5" x14ac:dyDescent="0.3"/>
  <cols>
    <col min="1" max="1" width="10.375" customWidth="1"/>
    <col min="2" max="2" width="11.75" customWidth="1"/>
    <col min="3" max="3" width="10.875" customWidth="1"/>
    <col min="4" max="4" width="12.625" customWidth="1"/>
    <col min="7" max="8" width="9.625" bestFit="1" customWidth="1"/>
    <col min="10" max="10" width="12.875" customWidth="1"/>
    <col min="11" max="11" width="24.125" customWidth="1"/>
    <col min="12" max="12" width="13" customWidth="1"/>
    <col min="14" max="14" width="8.875" customWidth="1"/>
    <col min="15" max="15" width="12.25" customWidth="1"/>
    <col min="16" max="16" width="17.375" customWidth="1"/>
  </cols>
  <sheetData>
    <row r="1" spans="1:16" ht="56.25" customHeight="1" thickBot="1" x14ac:dyDescent="0.35">
      <c r="A1" s="114" t="s">
        <v>86</v>
      </c>
      <c r="B1" s="115"/>
      <c r="C1" s="115"/>
      <c r="D1" s="115"/>
      <c r="E1" s="115"/>
      <c r="F1" s="115"/>
      <c r="G1" s="115"/>
      <c r="H1" s="115"/>
      <c r="I1" s="115"/>
      <c r="J1" s="115"/>
      <c r="K1" s="115"/>
      <c r="L1" s="115"/>
      <c r="M1" s="115"/>
      <c r="N1" s="115"/>
      <c r="O1" s="115"/>
      <c r="P1" s="116"/>
    </row>
    <row r="2" spans="1:16" ht="25.5" customHeight="1" x14ac:dyDescent="0.3">
      <c r="A2" s="137" t="s">
        <v>48</v>
      </c>
      <c r="B2" s="137"/>
      <c r="C2" s="137"/>
      <c r="D2" s="137"/>
      <c r="E2" s="137"/>
      <c r="F2" s="137"/>
      <c r="G2" s="137"/>
      <c r="H2" s="137"/>
      <c r="I2" s="137"/>
      <c r="J2" s="137"/>
    </row>
    <row r="3" spans="1:16" ht="18" x14ac:dyDescent="0.3">
      <c r="A3" s="133" t="s">
        <v>2</v>
      </c>
      <c r="B3" s="134"/>
      <c r="C3" s="134"/>
      <c r="D3" s="134"/>
      <c r="E3" s="135"/>
      <c r="F3" s="133" t="s">
        <v>12</v>
      </c>
      <c r="G3" s="134"/>
      <c r="H3" s="134"/>
      <c r="I3" s="134"/>
      <c r="J3" s="140"/>
    </row>
    <row r="4" spans="1:16" x14ac:dyDescent="0.3">
      <c r="A4" s="131" t="str">
        <f>INDEX(Machines!A5:AF20,MATCH(MEASURE!H1,Machines,0),2)&amp;"X"</f>
        <v>6X</v>
      </c>
      <c r="B4" s="94"/>
      <c r="C4" s="94"/>
      <c r="D4" s="94"/>
      <c r="E4" s="136"/>
      <c r="F4" s="131" t="str">
        <f>INDEX(Machines!A5:AF20,MATCH(MEASURE!H1,Machines,0),2)&amp;"X"</f>
        <v>6X</v>
      </c>
      <c r="G4" s="94"/>
      <c r="H4" s="94"/>
      <c r="I4" s="94"/>
      <c r="J4" s="94"/>
    </row>
    <row r="5" spans="1:16" x14ac:dyDescent="0.3">
      <c r="A5" s="14" t="s">
        <v>3</v>
      </c>
      <c r="B5" s="5" t="s">
        <v>4</v>
      </c>
      <c r="C5" s="5" t="s">
        <v>5</v>
      </c>
      <c r="D5" s="5" t="s">
        <v>6</v>
      </c>
      <c r="E5" s="8"/>
      <c r="F5" s="14" t="s">
        <v>3</v>
      </c>
      <c r="G5" s="5" t="s">
        <v>4</v>
      </c>
      <c r="H5" s="5" t="s">
        <v>5</v>
      </c>
      <c r="I5" s="5" t="s">
        <v>6</v>
      </c>
      <c r="J5" s="5"/>
    </row>
    <row r="6" spans="1:16" x14ac:dyDescent="0.3">
      <c r="A6" s="14">
        <v>150</v>
      </c>
      <c r="B6" s="158">
        <f>Autodrive!M2</f>
        <v>0</v>
      </c>
      <c r="C6" s="158">
        <f>Autodrive!N2</f>
        <v>0</v>
      </c>
      <c r="D6" s="4">
        <f>IFERROR(AVERAGE(B6:C6),"")</f>
        <v>0</v>
      </c>
      <c r="E6" s="128" t="e">
        <f>(1-A7/A6)/(D7/D6-A7/A6)</f>
        <v>#DIV/0!</v>
      </c>
      <c r="F6" s="14">
        <v>300</v>
      </c>
      <c r="G6" s="160">
        <f>Autodrive!M3</f>
        <v>0</v>
      </c>
      <c r="H6" s="160">
        <f>Autodrive!N3</f>
        <v>0</v>
      </c>
      <c r="I6" s="4">
        <f>IFERROR(AVERAGE(G6:H6),"")</f>
        <v>0</v>
      </c>
      <c r="J6" s="128" t="e">
        <f>(I7-I6)/ABS(2*I6)</f>
        <v>#DIV/0!</v>
      </c>
    </row>
    <row r="7" spans="1:16" x14ac:dyDescent="0.3">
      <c r="A7" s="14">
        <v>300</v>
      </c>
      <c r="B7" s="158">
        <f>Autodrive!M3</f>
        <v>0</v>
      </c>
      <c r="C7" s="158">
        <f>Autodrive!N3</f>
        <v>0</v>
      </c>
      <c r="D7" s="20">
        <f>IFERROR(AVERAGE(B7:C7),"")</f>
        <v>0</v>
      </c>
      <c r="E7" s="128"/>
      <c r="F7" s="14">
        <v>-300</v>
      </c>
      <c r="G7" s="160">
        <f>Autodrive!M4</f>
        <v>0</v>
      </c>
      <c r="H7" s="160">
        <f>Autodrive!N4</f>
        <v>0</v>
      </c>
      <c r="I7" s="20">
        <f>IFERROR(AVERAGE(G7:H7),"")</f>
        <v>0</v>
      </c>
      <c r="J7" s="128"/>
    </row>
    <row r="8" spans="1:16" x14ac:dyDescent="0.3">
      <c r="A8" s="129" t="str">
        <f>INDEX(Machines!A5:AF20,MATCH(MEASURE!H1,Machines,0),3)&amp;"X"</f>
        <v>15X</v>
      </c>
      <c r="B8" s="130"/>
      <c r="C8" s="130"/>
      <c r="D8" s="130"/>
      <c r="E8" s="132"/>
      <c r="F8" s="129" t="str">
        <f>INDEX(Machines!A5:AF20,MATCH(MEASURE!H1,Machines,0),3)&amp;"X"</f>
        <v>15X</v>
      </c>
      <c r="G8" s="130"/>
      <c r="H8" s="130"/>
      <c r="I8" s="130"/>
      <c r="J8" s="130"/>
    </row>
    <row r="9" spans="1:16" x14ac:dyDescent="0.3">
      <c r="A9" s="14" t="s">
        <v>3</v>
      </c>
      <c r="B9" s="5" t="s">
        <v>4</v>
      </c>
      <c r="C9" s="5" t="s">
        <v>5</v>
      </c>
      <c r="D9" s="5" t="s">
        <v>6</v>
      </c>
      <c r="E9" s="8"/>
      <c r="F9" s="14" t="s">
        <v>3</v>
      </c>
      <c r="G9" s="5" t="s">
        <v>4</v>
      </c>
      <c r="H9" s="5" t="s">
        <v>5</v>
      </c>
      <c r="I9" s="5" t="s">
        <v>6</v>
      </c>
      <c r="J9" s="5"/>
    </row>
    <row r="10" spans="1:16" x14ac:dyDescent="0.3">
      <c r="A10" s="14">
        <v>150</v>
      </c>
      <c r="B10" s="158">
        <f>Autodrive!M5</f>
        <v>0</v>
      </c>
      <c r="C10" s="158">
        <f>Autodrive!N5</f>
        <v>0</v>
      </c>
      <c r="D10" s="4">
        <f>IFERROR(AVERAGE(B10:C10),"")</f>
        <v>0</v>
      </c>
      <c r="E10" s="128" t="e">
        <f>(1-A11/A10)/(D11/D10-A11/A10)</f>
        <v>#DIV/0!</v>
      </c>
      <c r="F10" s="14">
        <v>300</v>
      </c>
      <c r="G10" s="160">
        <f>Autodrive!M6</f>
        <v>0</v>
      </c>
      <c r="H10" s="160">
        <f>Autodrive!N6</f>
        <v>0</v>
      </c>
      <c r="I10" s="4">
        <f>IFERROR(AVERAGE(G10:H10),"")</f>
        <v>0</v>
      </c>
      <c r="J10" s="128" t="e">
        <f>(I11-I10)/ABS(2*I10)</f>
        <v>#DIV/0!</v>
      </c>
    </row>
    <row r="11" spans="1:16" x14ac:dyDescent="0.3">
      <c r="A11" s="14">
        <v>300</v>
      </c>
      <c r="B11" s="158">
        <f>Autodrive!M6</f>
        <v>0</v>
      </c>
      <c r="C11" s="158">
        <f>Autodrive!N6</f>
        <v>0</v>
      </c>
      <c r="D11" s="20">
        <f>IFERROR(AVERAGE(B11:C11),"")</f>
        <v>0</v>
      </c>
      <c r="E11" s="128"/>
      <c r="F11" s="14">
        <v>-300</v>
      </c>
      <c r="G11" s="160">
        <f>Autodrive!M7</f>
        <v>0</v>
      </c>
      <c r="H11" s="160">
        <f>Autodrive!N7</f>
        <v>0</v>
      </c>
      <c r="I11" s="20">
        <f>IFERROR(AVERAGE(G11:H11),"")</f>
        <v>0</v>
      </c>
      <c r="J11" s="128"/>
    </row>
    <row r="12" spans="1:16" x14ac:dyDescent="0.3">
      <c r="A12" s="129" t="s">
        <v>7</v>
      </c>
      <c r="B12" s="130"/>
      <c r="C12" s="130"/>
      <c r="D12" s="130"/>
      <c r="E12" s="132"/>
      <c r="F12" s="129" t="s">
        <v>7</v>
      </c>
      <c r="G12" s="130"/>
      <c r="H12" s="130"/>
      <c r="I12" s="130"/>
      <c r="J12" s="130"/>
    </row>
    <row r="13" spans="1:16" x14ac:dyDescent="0.3">
      <c r="A13" s="14" t="s">
        <v>3</v>
      </c>
      <c r="B13" s="5" t="s">
        <v>4</v>
      </c>
      <c r="C13" s="5" t="s">
        <v>5</v>
      </c>
      <c r="D13" s="5" t="s">
        <v>6</v>
      </c>
      <c r="E13" s="8"/>
      <c r="F13" s="14" t="s">
        <v>3</v>
      </c>
      <c r="G13" s="5" t="s">
        <v>4</v>
      </c>
      <c r="H13" s="5" t="s">
        <v>5</v>
      </c>
      <c r="I13" s="5" t="s">
        <v>6</v>
      </c>
      <c r="J13" s="5"/>
    </row>
    <row r="14" spans="1:16" x14ac:dyDescent="0.3">
      <c r="A14" s="14">
        <v>150</v>
      </c>
      <c r="B14" s="158">
        <f>Autodrive!M8</f>
        <v>0</v>
      </c>
      <c r="C14" s="158">
        <f>Autodrive!N8</f>
        <v>0</v>
      </c>
      <c r="D14" s="4">
        <f>IFERROR(AVERAGE(B14:C14),"")</f>
        <v>0</v>
      </c>
      <c r="E14" s="128" t="e">
        <f>(1-A15/A14)/(D15/D14-A15/A14)</f>
        <v>#DIV/0!</v>
      </c>
      <c r="F14" s="14">
        <v>300</v>
      </c>
      <c r="G14" s="159">
        <f>Autodrive!M9</f>
        <v>0</v>
      </c>
      <c r="H14" s="159">
        <f>Autodrive!N9</f>
        <v>0</v>
      </c>
      <c r="I14" s="4">
        <f>IFERROR(AVERAGE(G14:H14),"")</f>
        <v>0</v>
      </c>
      <c r="J14" s="128" t="e">
        <f>(I15-I14)/ABS(2*I14)</f>
        <v>#DIV/0!</v>
      </c>
    </row>
    <row r="15" spans="1:16" x14ac:dyDescent="0.3">
      <c r="A15" s="16">
        <v>300</v>
      </c>
      <c r="B15" s="158">
        <f>Autodrive!M9</f>
        <v>0</v>
      </c>
      <c r="C15" s="158">
        <f>Autodrive!N9</f>
        <v>0</v>
      </c>
      <c r="D15" s="18">
        <f>IFERROR(AVERAGE(B15:C15),"")</f>
        <v>0</v>
      </c>
      <c r="E15" s="128"/>
      <c r="F15" s="14">
        <v>-300</v>
      </c>
      <c r="G15" s="159">
        <f>Autodrive!M10</f>
        <v>0</v>
      </c>
      <c r="H15" s="159">
        <f>Autodrive!N10</f>
        <v>0</v>
      </c>
      <c r="I15" s="18">
        <f>IFERROR(AVERAGE(G15:H15),"")</f>
        <v>0</v>
      </c>
      <c r="J15" s="128"/>
    </row>
    <row r="16" spans="1:16" x14ac:dyDescent="0.3">
      <c r="A16" s="129" t="s">
        <v>8</v>
      </c>
      <c r="B16" s="130"/>
      <c r="C16" s="130"/>
      <c r="D16" s="130"/>
      <c r="E16" s="132"/>
      <c r="F16" s="129" t="s">
        <v>8</v>
      </c>
      <c r="G16" s="130"/>
      <c r="H16" s="130"/>
      <c r="I16" s="130"/>
      <c r="J16" s="130"/>
    </row>
    <row r="17" spans="1:10" x14ac:dyDescent="0.3">
      <c r="A17" s="14" t="s">
        <v>3</v>
      </c>
      <c r="B17" s="5" t="s">
        <v>4</v>
      </c>
      <c r="C17" s="5" t="s">
        <v>5</v>
      </c>
      <c r="D17" s="5" t="s">
        <v>6</v>
      </c>
      <c r="E17" s="8"/>
      <c r="F17" s="14" t="s">
        <v>3</v>
      </c>
      <c r="G17" s="5" t="s">
        <v>4</v>
      </c>
      <c r="H17" s="5" t="s">
        <v>5</v>
      </c>
      <c r="I17" s="5" t="s">
        <v>6</v>
      </c>
      <c r="J17" s="5"/>
    </row>
    <row r="18" spans="1:10" x14ac:dyDescent="0.3">
      <c r="A18" s="14">
        <v>150</v>
      </c>
      <c r="B18" s="158">
        <f>Autodrive!M11</f>
        <v>0</v>
      </c>
      <c r="C18" s="158">
        <f>Autodrive!N11</f>
        <v>0</v>
      </c>
      <c r="D18" s="4">
        <f>IFERROR(AVERAGE(B18:C18),"")</f>
        <v>0</v>
      </c>
      <c r="E18" s="128" t="e">
        <f>(1-A19/A18)/(D19/D18-A19/A18)</f>
        <v>#DIV/0!</v>
      </c>
      <c r="F18" s="14">
        <v>300</v>
      </c>
      <c r="G18" s="159">
        <f>Autodrive!N12</f>
        <v>0</v>
      </c>
      <c r="H18" s="159">
        <f>Autodrive!O12</f>
        <v>0</v>
      </c>
      <c r="I18" s="4">
        <f>IFERROR(AVERAGE(G18:H18),"")</f>
        <v>0</v>
      </c>
      <c r="J18" s="128" t="e">
        <f>(I19-I18)/ABS(2*I18)</f>
        <v>#DIV/0!</v>
      </c>
    </row>
    <row r="19" spans="1:10" x14ac:dyDescent="0.3">
      <c r="A19" s="16">
        <v>300</v>
      </c>
      <c r="B19" s="158">
        <f>Autodrive!M12</f>
        <v>0</v>
      </c>
      <c r="C19" s="158">
        <f>Autodrive!N12</f>
        <v>0</v>
      </c>
      <c r="D19" s="18">
        <f>IFERROR(AVERAGE(B19:C19),"")</f>
        <v>0</v>
      </c>
      <c r="E19" s="128"/>
      <c r="F19" s="14">
        <v>-300</v>
      </c>
      <c r="G19" s="159">
        <f>Autodrive!N13</f>
        <v>0</v>
      </c>
      <c r="H19" s="159">
        <f>Autodrive!O13</f>
        <v>0</v>
      </c>
      <c r="I19" s="18">
        <f>IFERROR(AVERAGE(G19:H19),"")</f>
        <v>0</v>
      </c>
      <c r="J19" s="128"/>
    </row>
    <row r="20" spans="1:10" x14ac:dyDescent="0.3">
      <c r="A20" s="129" t="s">
        <v>9</v>
      </c>
      <c r="B20" s="130"/>
      <c r="C20" s="130"/>
      <c r="D20" s="130"/>
      <c r="E20" s="132"/>
      <c r="F20" s="129" t="s">
        <v>9</v>
      </c>
      <c r="G20" s="130"/>
      <c r="H20" s="130"/>
      <c r="I20" s="130"/>
      <c r="J20" s="130"/>
    </row>
    <row r="21" spans="1:10" x14ac:dyDescent="0.3">
      <c r="A21" s="14" t="s">
        <v>3</v>
      </c>
      <c r="B21" s="5" t="s">
        <v>4</v>
      </c>
      <c r="C21" s="5" t="s">
        <v>5</v>
      </c>
      <c r="D21" s="5" t="s">
        <v>6</v>
      </c>
      <c r="E21" s="8"/>
      <c r="F21" s="14" t="s">
        <v>3</v>
      </c>
      <c r="G21" s="5" t="s">
        <v>4</v>
      </c>
      <c r="H21" s="5" t="s">
        <v>5</v>
      </c>
      <c r="I21" s="5" t="s">
        <v>6</v>
      </c>
      <c r="J21" s="5"/>
    </row>
    <row r="22" spans="1:10" x14ac:dyDescent="0.3">
      <c r="A22" s="14">
        <v>150</v>
      </c>
      <c r="B22" s="158">
        <f>Autodrive!M14</f>
        <v>0</v>
      </c>
      <c r="C22" s="158">
        <f>Autodrive!N14</f>
        <v>0</v>
      </c>
      <c r="D22" s="4">
        <f>IFERROR(AVERAGE(B22:C22),"")</f>
        <v>0</v>
      </c>
      <c r="E22" s="128" t="e">
        <f>(1-A23/A22)/(D23/D22-A23/A22)</f>
        <v>#DIV/0!</v>
      </c>
      <c r="F22" s="14">
        <v>300</v>
      </c>
      <c r="G22" s="159">
        <f>Autodrive!M15</f>
        <v>0</v>
      </c>
      <c r="H22" s="159">
        <f>Autodrive!N15</f>
        <v>0</v>
      </c>
      <c r="I22" s="4">
        <f>IFERROR(AVERAGE(G22:H22),"")</f>
        <v>0</v>
      </c>
      <c r="J22" s="128" t="e">
        <f>(I23-I22)/ABS(2*I22)</f>
        <v>#DIV/0!</v>
      </c>
    </row>
    <row r="23" spans="1:10" x14ac:dyDescent="0.3">
      <c r="A23" s="16">
        <v>300</v>
      </c>
      <c r="B23" s="158">
        <f>Autodrive!M15</f>
        <v>0</v>
      </c>
      <c r="C23" s="158">
        <f>Autodrive!N15</f>
        <v>0</v>
      </c>
      <c r="D23" s="18">
        <f>IFERROR(AVERAGE(B23:C23),"")</f>
        <v>0</v>
      </c>
      <c r="E23" s="128"/>
      <c r="F23" s="14">
        <v>-300</v>
      </c>
      <c r="G23" s="159">
        <f>Autodrive!M16</f>
        <v>0</v>
      </c>
      <c r="H23" s="159">
        <f>Autodrive!N16</f>
        <v>0</v>
      </c>
      <c r="I23" s="18">
        <f>IFERROR(AVERAGE(G23:H23),"")</f>
        <v>0</v>
      </c>
      <c r="J23" s="128"/>
    </row>
    <row r="24" spans="1:10" x14ac:dyDescent="0.3">
      <c r="A24" s="129" t="s">
        <v>10</v>
      </c>
      <c r="B24" s="130"/>
      <c r="C24" s="130"/>
      <c r="D24" s="130"/>
      <c r="E24" s="132"/>
      <c r="F24" s="129" t="s">
        <v>10</v>
      </c>
      <c r="G24" s="130"/>
      <c r="H24" s="130"/>
      <c r="I24" s="130"/>
      <c r="J24" s="130"/>
    </row>
    <row r="25" spans="1:10" x14ac:dyDescent="0.3">
      <c r="A25" s="14" t="s">
        <v>3</v>
      </c>
      <c r="B25" s="5" t="s">
        <v>4</v>
      </c>
      <c r="C25" s="5" t="s">
        <v>5</v>
      </c>
      <c r="D25" s="5" t="s">
        <v>6</v>
      </c>
      <c r="E25" s="8"/>
      <c r="F25" s="14" t="s">
        <v>3</v>
      </c>
      <c r="G25" s="5" t="s">
        <v>4</v>
      </c>
      <c r="H25" s="5" t="s">
        <v>5</v>
      </c>
      <c r="I25" s="5" t="s">
        <v>6</v>
      </c>
      <c r="J25" s="5"/>
    </row>
    <row r="26" spans="1:10" x14ac:dyDescent="0.3">
      <c r="A26" s="14">
        <v>150</v>
      </c>
      <c r="B26" s="158">
        <f>Autodrive!M17</f>
        <v>0</v>
      </c>
      <c r="C26" s="158">
        <f>Autodrive!N17</f>
        <v>0</v>
      </c>
      <c r="D26" s="4">
        <f>IFERROR(AVERAGE(B26:C26),"")</f>
        <v>0</v>
      </c>
      <c r="E26" s="128" t="e">
        <f>(1-A27/A26)/(D27/D26-A27/A26)</f>
        <v>#DIV/0!</v>
      </c>
      <c r="F26" s="14">
        <v>300</v>
      </c>
      <c r="G26" s="159">
        <f>Autodrive!M18</f>
        <v>0</v>
      </c>
      <c r="H26" s="159">
        <f>Autodrive!N18</f>
        <v>0</v>
      </c>
      <c r="I26" s="4">
        <f>IFERROR(AVERAGE(G26:H26),"")</f>
        <v>0</v>
      </c>
      <c r="J26" s="128" t="e">
        <f>(I27-I26)/ABS(2*I26)</f>
        <v>#DIV/0!</v>
      </c>
    </row>
    <row r="27" spans="1:10" x14ac:dyDescent="0.3">
      <c r="A27" s="16">
        <v>300</v>
      </c>
      <c r="B27" s="158">
        <f>Autodrive!M18</f>
        <v>0</v>
      </c>
      <c r="C27" s="158">
        <f>Autodrive!N18</f>
        <v>0</v>
      </c>
      <c r="D27" s="18">
        <f>IFERROR(AVERAGE(B27:C27),"")</f>
        <v>0</v>
      </c>
      <c r="E27" s="128"/>
      <c r="F27" s="14">
        <v>-300</v>
      </c>
      <c r="G27" s="159">
        <f>Autodrive!M19</f>
        <v>0</v>
      </c>
      <c r="H27" s="159">
        <f>Autodrive!N19</f>
        <v>0</v>
      </c>
      <c r="I27" s="18">
        <f>IFERROR(AVERAGE(G27:H27),"")</f>
        <v>0</v>
      </c>
      <c r="J27" s="128"/>
    </row>
    <row r="28" spans="1:10" x14ac:dyDescent="0.3">
      <c r="A28" s="131" t="s">
        <v>11</v>
      </c>
      <c r="B28" s="94"/>
      <c r="C28" s="94"/>
      <c r="D28" s="94"/>
      <c r="E28" s="136"/>
      <c r="F28" s="131" t="s">
        <v>11</v>
      </c>
      <c r="G28" s="94"/>
      <c r="H28" s="94"/>
      <c r="I28" s="94"/>
      <c r="J28" s="94"/>
    </row>
    <row r="29" spans="1:10" x14ac:dyDescent="0.3">
      <c r="A29" s="14" t="s">
        <v>3</v>
      </c>
      <c r="B29" s="5" t="s">
        <v>4</v>
      </c>
      <c r="C29" s="5" t="s">
        <v>5</v>
      </c>
      <c r="D29" s="5" t="s">
        <v>6</v>
      </c>
      <c r="E29" s="8"/>
      <c r="F29" s="14" t="s">
        <v>3</v>
      </c>
      <c r="G29" s="5" t="s">
        <v>4</v>
      </c>
      <c r="H29" s="5" t="s">
        <v>5</v>
      </c>
      <c r="I29" s="5" t="s">
        <v>6</v>
      </c>
      <c r="J29" s="5"/>
    </row>
    <row r="30" spans="1:10" x14ac:dyDescent="0.3">
      <c r="A30" s="14">
        <v>150</v>
      </c>
      <c r="B30" s="158">
        <f>Autodrive!M20</f>
        <v>0</v>
      </c>
      <c r="C30" s="158">
        <f>Autodrive!N20</f>
        <v>0</v>
      </c>
      <c r="D30" s="4">
        <f>IFERROR(AVERAGE(B30:C30),"")</f>
        <v>0</v>
      </c>
      <c r="E30" s="128" t="e">
        <f>(1-A31/A30)/(D31/D30-A31/A30)</f>
        <v>#DIV/0!</v>
      </c>
      <c r="F30" s="14">
        <v>300</v>
      </c>
      <c r="G30" s="159">
        <f>Autodrive!M21</f>
        <v>0</v>
      </c>
      <c r="H30" s="159">
        <f>Autodrive!N21</f>
        <v>0</v>
      </c>
      <c r="I30" s="4">
        <f>IFERROR(AVERAGE(G30:H30),"")</f>
        <v>0</v>
      </c>
      <c r="J30" s="128" t="e">
        <f>(I31-I30)/ABS(2*I30)</f>
        <v>#DIV/0!</v>
      </c>
    </row>
    <row r="31" spans="1:10" x14ac:dyDescent="0.3">
      <c r="A31" s="16">
        <v>300</v>
      </c>
      <c r="B31" s="158">
        <f>Autodrive!M21</f>
        <v>0</v>
      </c>
      <c r="C31" s="158">
        <f>Autodrive!N21</f>
        <v>0</v>
      </c>
      <c r="D31" s="18">
        <f>IFERROR(AVERAGE(B31:C31),"")</f>
        <v>0</v>
      </c>
      <c r="E31" s="128"/>
      <c r="F31" s="14">
        <v>-300</v>
      </c>
      <c r="G31" s="159">
        <f>Autodrive!M22</f>
        <v>0</v>
      </c>
      <c r="H31" s="159">
        <f>Autodrive!N22</f>
        <v>0</v>
      </c>
      <c r="I31" s="18">
        <f>IFERROR(AVERAGE(G31:H31),"")</f>
        <v>0</v>
      </c>
      <c r="J31" s="128"/>
    </row>
    <row r="32" spans="1:10" x14ac:dyDescent="0.3">
      <c r="A32" s="138"/>
      <c r="B32" s="138"/>
      <c r="C32" s="138"/>
      <c r="D32" s="138"/>
      <c r="E32" s="138"/>
      <c r="F32" s="138"/>
      <c r="G32" s="138"/>
      <c r="H32" s="138"/>
      <c r="I32" s="138"/>
      <c r="J32" s="138"/>
    </row>
    <row r="33" spans="1:10" x14ac:dyDescent="0.3">
      <c r="A33" s="139"/>
      <c r="B33" s="139"/>
      <c r="C33" s="139"/>
      <c r="D33" s="139"/>
      <c r="E33" s="139"/>
      <c r="F33" s="139"/>
      <c r="G33" s="139"/>
      <c r="H33" s="139"/>
      <c r="I33" s="139"/>
      <c r="J33" s="139"/>
    </row>
    <row r="34" spans="1:10" x14ac:dyDescent="0.3">
      <c r="A34" s="139"/>
      <c r="B34" s="139"/>
      <c r="C34" s="139"/>
      <c r="D34" s="139"/>
      <c r="E34" s="139"/>
      <c r="F34" s="139"/>
      <c r="G34" s="139"/>
      <c r="H34" s="139"/>
      <c r="I34" s="139"/>
      <c r="J34" s="139"/>
    </row>
  </sheetData>
  <sheetProtection sheet="1" objects="1" scenarios="1"/>
  <mergeCells count="33">
    <mergeCell ref="F20:J20"/>
    <mergeCell ref="J18:J19"/>
    <mergeCell ref="A16:E16"/>
    <mergeCell ref="F3:J3"/>
    <mergeCell ref="F4:J4"/>
    <mergeCell ref="J6:J7"/>
    <mergeCell ref="F8:J8"/>
    <mergeCell ref="J10:J11"/>
    <mergeCell ref="F12:J12"/>
    <mergeCell ref="J14:J15"/>
    <mergeCell ref="F16:J16"/>
    <mergeCell ref="J30:J31"/>
    <mergeCell ref="A32:J34"/>
    <mergeCell ref="E30:E31"/>
    <mergeCell ref="A24:E24"/>
    <mergeCell ref="E26:E27"/>
    <mergeCell ref="A28:E28"/>
    <mergeCell ref="J22:J23"/>
    <mergeCell ref="F24:J24"/>
    <mergeCell ref="J26:J27"/>
    <mergeCell ref="F28:J28"/>
    <mergeCell ref="A1:P1"/>
    <mergeCell ref="E18:E19"/>
    <mergeCell ref="A20:E20"/>
    <mergeCell ref="E22:E23"/>
    <mergeCell ref="A3:E3"/>
    <mergeCell ref="A4:E4"/>
    <mergeCell ref="E6:E7"/>
    <mergeCell ref="A8:E8"/>
    <mergeCell ref="E10:E11"/>
    <mergeCell ref="A2:J2"/>
    <mergeCell ref="A12:E12"/>
    <mergeCell ref="E14:E15"/>
  </mergeCells>
  <pageMargins left="0.7" right="0.7" top="0.75" bottom="0.75" header="0.3" footer="0.3"/>
  <pageSetup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8"/>
  </sheetPr>
  <dimension ref="B1:L39"/>
  <sheetViews>
    <sheetView showGridLines="0" tabSelected="1" zoomScale="90" workbookViewId="0">
      <selection activeCell="O10" sqref="O10"/>
    </sheetView>
  </sheetViews>
  <sheetFormatPr defaultColWidth="9" defaultRowHeight="16.5" x14ac:dyDescent="0.3"/>
  <cols>
    <col min="1" max="1" width="4.375" customWidth="1"/>
    <col min="2" max="2" width="11.5" customWidth="1"/>
    <col min="3" max="3" width="8.125" customWidth="1"/>
    <col min="4" max="4" width="8" customWidth="1"/>
    <col min="5" max="5" width="10.375" customWidth="1"/>
    <col min="6" max="6" width="25.375" customWidth="1"/>
    <col min="7" max="7" width="15.625" customWidth="1"/>
    <col min="8" max="9" width="18.375" customWidth="1"/>
    <col min="10" max="10" width="24" customWidth="1"/>
    <col min="11" max="11" width="12.875" customWidth="1"/>
    <col min="12" max="12" width="4.625" customWidth="1"/>
    <col min="15" max="15" width="37.375" customWidth="1"/>
  </cols>
  <sheetData>
    <row r="1" spans="2:12" x14ac:dyDescent="0.3">
      <c r="B1" s="98" t="s">
        <v>110</v>
      </c>
      <c r="C1" s="98"/>
      <c r="D1" s="98"/>
      <c r="E1" s="98"/>
      <c r="F1" s="98"/>
      <c r="G1" s="98"/>
      <c r="H1" s="99" t="s">
        <v>83</v>
      </c>
      <c r="I1" s="99"/>
      <c r="J1" s="99"/>
      <c r="K1" s="99"/>
      <c r="L1" s="39"/>
    </row>
    <row r="2" spans="2:12" ht="11.25" customHeight="1" x14ac:dyDescent="0.3">
      <c r="B2" s="98"/>
      <c r="C2" s="98"/>
      <c r="D2" s="98"/>
      <c r="E2" s="98"/>
      <c r="F2" s="98"/>
      <c r="G2" s="98"/>
      <c r="H2" s="99"/>
      <c r="I2" s="99"/>
      <c r="J2" s="99"/>
      <c r="K2" s="99"/>
      <c r="L2" s="39"/>
    </row>
    <row r="3" spans="2:12" x14ac:dyDescent="0.3">
      <c r="B3" s="36"/>
      <c r="C3" s="36"/>
      <c r="D3" s="36"/>
      <c r="E3" s="36"/>
      <c r="F3" s="37" t="s">
        <v>18</v>
      </c>
      <c r="G3" s="183" t="s">
        <v>52</v>
      </c>
      <c r="H3" s="184"/>
      <c r="I3" s="38" t="s">
        <v>56</v>
      </c>
      <c r="J3" s="182">
        <v>100</v>
      </c>
      <c r="L3" s="39"/>
    </row>
    <row r="4" spans="2:12" x14ac:dyDescent="0.3">
      <c r="B4" s="36"/>
      <c r="C4" s="36"/>
      <c r="D4" s="36"/>
      <c r="E4" s="36"/>
      <c r="F4" s="37" t="s">
        <v>19</v>
      </c>
      <c r="G4" s="185"/>
      <c r="H4" s="186"/>
      <c r="I4" s="37" t="s">
        <v>16</v>
      </c>
      <c r="J4" s="182"/>
      <c r="K4" s="36" t="s">
        <v>20</v>
      </c>
      <c r="L4" s="39"/>
    </row>
    <row r="5" spans="2:12" x14ac:dyDescent="0.3">
      <c r="B5" s="36"/>
      <c r="C5" s="36"/>
      <c r="D5" s="155" t="str">
        <f>"Ion Chamber (Cal: "&amp;TEXT(Current_Chamber_CalDate,"mm/dd/yyyy")&amp;")" &amp;"| Ndw :" &amp; TEXT(Current_NdwCo60,"0.000E+0")</f>
        <v>Ion Chamber (Cal: 04/17/2017)| Ndw :4.919E+7</v>
      </c>
      <c r="E5" s="155"/>
      <c r="F5" s="156"/>
      <c r="G5" s="183" t="s">
        <v>84</v>
      </c>
      <c r="H5" s="184"/>
      <c r="I5" s="37" t="s">
        <v>17</v>
      </c>
      <c r="J5" s="182"/>
      <c r="K5" s="36" t="s">
        <v>21</v>
      </c>
      <c r="L5" s="39"/>
    </row>
    <row r="6" spans="2:12" x14ac:dyDescent="0.3">
      <c r="B6" s="36"/>
      <c r="C6" s="36"/>
      <c r="D6" s="154" t="str">
        <f>"Electrometer (Cal: "&amp;TEXT(Current_Electrometer_CalDate,"mm/dd/yyyy")&amp;")"&amp;"| Pelec : " &amp; TEXT(Current_Pelec,"0.000")</f>
        <v>Electrometer (Cal: 11/05/2015)| Pelec : 0.999</v>
      </c>
      <c r="E6" s="154"/>
      <c r="F6" s="157"/>
      <c r="G6" s="183" t="s">
        <v>85</v>
      </c>
      <c r="H6" s="184"/>
      <c r="I6" s="38" t="s">
        <v>22</v>
      </c>
      <c r="J6" s="49" t="str">
        <f>IFERROR(((273.2+T)/295.2)*760/P,"")</f>
        <v/>
      </c>
      <c r="K6" s="36"/>
      <c r="L6" s="39"/>
    </row>
    <row r="7" spans="2:12" ht="7.5" customHeight="1" x14ac:dyDescent="0.3">
      <c r="B7" s="39"/>
      <c r="C7" s="39"/>
      <c r="D7" s="39"/>
      <c r="E7" s="39"/>
      <c r="F7" s="39"/>
      <c r="G7" s="39"/>
      <c r="H7" s="39"/>
      <c r="I7" s="39"/>
      <c r="J7" s="39"/>
      <c r="K7" s="39"/>
      <c r="L7" s="39"/>
    </row>
    <row r="8" spans="2:12" ht="6.75" customHeight="1" x14ac:dyDescent="0.3">
      <c r="B8" s="39"/>
      <c r="C8" s="39"/>
      <c r="D8" s="39"/>
      <c r="E8" s="39"/>
      <c r="F8" s="39"/>
      <c r="G8" s="39"/>
      <c r="H8" s="39"/>
      <c r="I8" s="39"/>
      <c r="J8" s="39"/>
      <c r="K8" s="39"/>
      <c r="L8" s="39"/>
    </row>
    <row r="9" spans="2:12" ht="21" customHeight="1" x14ac:dyDescent="0.3">
      <c r="B9" s="104" t="s">
        <v>111</v>
      </c>
      <c r="C9" s="105"/>
      <c r="D9" s="105"/>
      <c r="E9" s="105"/>
      <c r="F9" s="105"/>
      <c r="G9" s="105"/>
      <c r="H9" s="105"/>
      <c r="I9" s="105"/>
      <c r="J9" s="105"/>
      <c r="K9" s="106"/>
    </row>
    <row r="10" spans="2:12" ht="15.75" customHeight="1" thickBot="1" x14ac:dyDescent="0.35">
      <c r="B10" s="91" t="str">
        <f>INDEX(Machines!A5:AF20,MATCH(MEASURE!H1,Machines,0),2)&amp;"X"</f>
        <v>6X</v>
      </c>
      <c r="C10" s="92"/>
      <c r="D10" s="92"/>
      <c r="E10" s="92"/>
      <c r="F10" s="92"/>
      <c r="G10" s="92"/>
      <c r="H10" s="92"/>
      <c r="I10" s="92"/>
      <c r="J10" s="92"/>
      <c r="K10" s="97"/>
    </row>
    <row r="11" spans="2:12" x14ac:dyDescent="0.3">
      <c r="B11" s="21"/>
      <c r="C11" s="94" t="s">
        <v>54</v>
      </c>
      <c r="D11" s="94"/>
      <c r="E11" s="94"/>
      <c r="F11" s="22" t="s">
        <v>55</v>
      </c>
      <c r="G11" s="94" t="s">
        <v>15</v>
      </c>
      <c r="H11" s="94"/>
      <c r="I11" s="22"/>
      <c r="J11" s="52" t="s">
        <v>57</v>
      </c>
      <c r="K11" s="61" t="s">
        <v>0</v>
      </c>
    </row>
    <row r="12" spans="2:12" x14ac:dyDescent="0.3">
      <c r="B12" s="14" t="s">
        <v>1</v>
      </c>
      <c r="C12" s="5" t="s">
        <v>4</v>
      </c>
      <c r="D12" s="5" t="s">
        <v>5</v>
      </c>
      <c r="E12" s="5" t="s">
        <v>6</v>
      </c>
      <c r="F12" s="6" t="s">
        <v>65</v>
      </c>
      <c r="G12" s="6" t="s">
        <v>46</v>
      </c>
      <c r="H12" s="7" t="s">
        <v>47</v>
      </c>
      <c r="I12" s="5"/>
      <c r="J12" s="6" t="str">
        <f>"M(10) / (TMR(10)*#MU)"</f>
        <v>M(10) / (TMR(10)*#MU)</v>
      </c>
      <c r="K12" s="85"/>
    </row>
    <row r="13" spans="2:12" ht="17.25" thickBot="1" x14ac:dyDescent="0.35">
      <c r="B13" s="14">
        <v>10</v>
      </c>
      <c r="C13" s="19">
        <f>Autodrive!M3*-100000000</f>
        <v>0</v>
      </c>
      <c r="D13" s="19" t="str">
        <f>IF(ABS(Autodrive!N3*-100000000)&gt;0,Autodrive!N3*-100000000,"")</f>
        <v/>
      </c>
      <c r="E13" s="173">
        <f>IFERROR(AVERAGE(C13:D13),"")</f>
        <v>0</v>
      </c>
      <c r="F13" s="173" t="str">
        <f>IFERROR(E13*LowX_Ppol*LowX_Pion*CTP*Current_Pelec,"")</f>
        <v/>
      </c>
      <c r="G13" s="173" t="str">
        <f>IFERROR(F13/(10000000)*Current_NdwCo60,"")</f>
        <v/>
      </c>
      <c r="H13" s="173" t="str">
        <f ca="1">IFERROR(G13*Current_kQ_LowX,"")</f>
        <v/>
      </c>
      <c r="I13" s="174" t="str">
        <f ca="1">IFERROR((H13/Current_TMR_PDD10_LowX)/MU,"")</f>
        <v/>
      </c>
      <c r="J13" s="175" t="str">
        <f ca="1">IF(I13="","",TEXT(I13,"0.000") &amp;" cGy/MU @ dmax")</f>
        <v/>
      </c>
      <c r="K13" s="176" t="str">
        <f ca="1">IFERROR(IF(ABS(I13-1)&lt;0.02,"PASSED","OUTPUT FAIL"),"")</f>
        <v/>
      </c>
    </row>
    <row r="14" spans="2:12" ht="16.5" customHeight="1" thickBot="1" x14ac:dyDescent="0.35">
      <c r="B14" s="95" t="str">
        <f>INDEX(Machines!A5:AF20,MATCH(MEASURE!H1,Machines,0),3)&amp;"X"</f>
        <v>15X</v>
      </c>
      <c r="C14" s="96"/>
      <c r="D14" s="96"/>
      <c r="E14" s="96"/>
      <c r="F14" s="96"/>
      <c r="G14" s="96"/>
      <c r="H14" s="96"/>
      <c r="I14" s="96"/>
      <c r="J14" s="96"/>
      <c r="K14" s="93"/>
    </row>
    <row r="15" spans="2:12" x14ac:dyDescent="0.3">
      <c r="B15" s="21"/>
      <c r="C15" s="94" t="s">
        <v>54</v>
      </c>
      <c r="D15" s="94"/>
      <c r="E15" s="94"/>
      <c r="F15" s="22" t="s">
        <v>55</v>
      </c>
      <c r="G15" s="100" t="s">
        <v>15</v>
      </c>
      <c r="H15" s="100"/>
      <c r="I15" s="22"/>
      <c r="J15" s="22" t="s">
        <v>57</v>
      </c>
      <c r="K15" s="61" t="s">
        <v>0</v>
      </c>
    </row>
    <row r="16" spans="2:12" x14ac:dyDescent="0.3">
      <c r="B16" s="14" t="s">
        <v>1</v>
      </c>
      <c r="C16" s="5" t="s">
        <v>4</v>
      </c>
      <c r="D16" s="5" t="s">
        <v>5</v>
      </c>
      <c r="E16" s="5" t="s">
        <v>6</v>
      </c>
      <c r="F16" s="6" t="s">
        <v>65</v>
      </c>
      <c r="G16" s="6" t="s">
        <v>46</v>
      </c>
      <c r="H16" s="7" t="s">
        <v>47</v>
      </c>
      <c r="I16" s="5"/>
      <c r="J16" s="6" t="str">
        <f>"M(10) / (TMR(10)*#MU)"</f>
        <v>M(10) / (TMR(10)*#MU)</v>
      </c>
      <c r="K16" s="86"/>
    </row>
    <row r="17" spans="2:11" ht="17.25" thickBot="1" x14ac:dyDescent="0.35">
      <c r="B17" s="14">
        <v>10</v>
      </c>
      <c r="C17" s="19">
        <f>Autodrive!M6*-100000000</f>
        <v>0</v>
      </c>
      <c r="D17" s="19" t="str">
        <f>IF(ABS(Autodrive!N6*-100000000)&gt;0,Autodrive!N6*-100000000,"")</f>
        <v/>
      </c>
      <c r="E17" s="173">
        <f>IFERROR(AVERAGE(C17:D17),"")</f>
        <v>0</v>
      </c>
      <c r="F17" s="173" t="str">
        <f>IFERROR(E17*HighX_Ppol*HighX_Pion*CTP*Current_Pelec,"")</f>
        <v/>
      </c>
      <c r="G17" s="173" t="str">
        <f>IFERROR(F17/(10000000)*Current_NdwCo60,"")</f>
        <v/>
      </c>
      <c r="H17" s="173" t="str">
        <f ca="1">IFERROR(G17*Current_kQ_HighX,"")</f>
        <v/>
      </c>
      <c r="I17" s="174" t="str">
        <f ca="1">IFERROR((H17/Current_TMR_PDD10_HighX)/MU,"")</f>
        <v/>
      </c>
      <c r="J17" s="175" t="str">
        <f ca="1">IF(I17="","",TEXT(I17,"0.000") &amp;" cGy/MU @ dmax")</f>
        <v/>
      </c>
      <c r="K17" s="177" t="str">
        <f ca="1">IFERROR(IF(ABS(I17-1)&lt;0.02,"PASSED","OUTPUT FAIL"),"")</f>
        <v/>
      </c>
    </row>
    <row r="18" spans="2:11" ht="6" customHeight="1" x14ac:dyDescent="0.3"/>
    <row r="19" spans="2:11" ht="18.75" customHeight="1" x14ac:dyDescent="0.3">
      <c r="B19" s="101" t="s">
        <v>112</v>
      </c>
      <c r="C19" s="102"/>
      <c r="D19" s="102"/>
      <c r="E19" s="102"/>
      <c r="F19" s="102"/>
      <c r="G19" s="102"/>
      <c r="H19" s="102"/>
      <c r="I19" s="102"/>
      <c r="J19" s="102"/>
      <c r="K19" s="103"/>
    </row>
    <row r="20" spans="2:11" ht="15.75" customHeight="1" thickBot="1" x14ac:dyDescent="0.35">
      <c r="B20" s="91" t="str">
        <f>INDEX(Machines!A5:AF20,MATCH(MEASURE!H1,Machines,0),4)&amp;"E"</f>
        <v>6E</v>
      </c>
      <c r="C20" s="92"/>
      <c r="D20" s="92"/>
      <c r="E20" s="92"/>
      <c r="F20" s="92"/>
      <c r="G20" s="92"/>
      <c r="H20" s="92"/>
      <c r="I20" s="92"/>
      <c r="J20" s="92"/>
      <c r="K20" s="97"/>
    </row>
    <row r="21" spans="2:11" x14ac:dyDescent="0.3">
      <c r="B21" s="21"/>
      <c r="C21" s="94" t="s">
        <v>54</v>
      </c>
      <c r="D21" s="94"/>
      <c r="E21" s="94"/>
      <c r="F21" s="22" t="s">
        <v>55</v>
      </c>
      <c r="G21" s="94" t="s">
        <v>25</v>
      </c>
      <c r="H21" s="94"/>
      <c r="I21" s="22"/>
      <c r="J21" s="22" t="s">
        <v>57</v>
      </c>
      <c r="K21" s="61" t="s">
        <v>0</v>
      </c>
    </row>
    <row r="22" spans="2:11" x14ac:dyDescent="0.3">
      <c r="B22" s="14" t="s">
        <v>1</v>
      </c>
      <c r="C22" s="5" t="s">
        <v>4</v>
      </c>
      <c r="D22" s="5" t="s">
        <v>5</v>
      </c>
      <c r="E22" s="5" t="s">
        <v>6</v>
      </c>
      <c r="F22" s="6" t="s">
        <v>65</v>
      </c>
      <c r="G22" s="6" t="s">
        <v>46</v>
      </c>
      <c r="H22" s="7" t="s">
        <v>68</v>
      </c>
      <c r="I22" s="5"/>
      <c r="J22" s="6" t="s">
        <v>26</v>
      </c>
      <c r="K22" s="87"/>
    </row>
    <row r="23" spans="2:11" x14ac:dyDescent="0.3">
      <c r="B23" s="47" t="str">
        <f>TEXT(Current_dref_E1+0.5*Current_rcav,"0.00")</f>
        <v>1.50</v>
      </c>
      <c r="C23" s="3">
        <f>Autodrive!M9*-100000000</f>
        <v>0</v>
      </c>
      <c r="D23" s="3" t="str">
        <f>IF(ABS(Autodrive!N9*-100000000)&gt;0,Autodrive!N9*-100000000,"")</f>
        <v/>
      </c>
      <c r="E23" s="173">
        <f>IFERROR(AVERAGE(C23:D23),"")</f>
        <v>0</v>
      </c>
      <c r="F23" s="178" t="str">
        <f>IFERROR(E23*E1_Ppol*E1_Pion*CTP*Current_Pelec,"")</f>
        <v/>
      </c>
      <c r="G23" s="178" t="str">
        <f>IFERROR(F23/(10000000)*Current_NdwCo60,"")</f>
        <v/>
      </c>
      <c r="H23" s="178" t="str">
        <f>IFERROR(G23*Current_kecal*Current_E1kpR50,"")</f>
        <v/>
      </c>
      <c r="I23" s="179" t="str">
        <f>IFERROR((H23/Current_elPDD_E1)/MU,"")</f>
        <v/>
      </c>
      <c r="J23" s="175" t="str">
        <f>IF(I23="","",TEXT(I23,"0.000") &amp;" cGy/MU @ dmax")</f>
        <v/>
      </c>
      <c r="K23" s="180" t="str">
        <f>IFERROR(IF(ABS(I23-1)&lt;0.02,"PASSED","OUTPUT FAIL"),"")</f>
        <v/>
      </c>
    </row>
    <row r="24" spans="2:11" ht="15.75" customHeight="1" thickBot="1" x14ac:dyDescent="0.35">
      <c r="B24" s="91" t="str">
        <f>INDEX(Machines!A5:AF20,MATCH(MEASURE!H1,Machines,0),5)&amp;"E"</f>
        <v>9E</v>
      </c>
      <c r="C24" s="92"/>
      <c r="D24" s="92"/>
      <c r="E24" s="92"/>
      <c r="F24" s="92"/>
      <c r="G24" s="92"/>
      <c r="H24" s="92"/>
      <c r="I24" s="92"/>
      <c r="J24" s="92"/>
      <c r="K24" s="93"/>
    </row>
    <row r="25" spans="2:11" x14ac:dyDescent="0.3">
      <c r="B25" s="21"/>
      <c r="C25" s="94" t="s">
        <v>54</v>
      </c>
      <c r="D25" s="94"/>
      <c r="E25" s="94"/>
      <c r="F25" s="22" t="s">
        <v>55</v>
      </c>
      <c r="G25" s="94" t="s">
        <v>25</v>
      </c>
      <c r="H25" s="94"/>
      <c r="I25" s="22"/>
      <c r="J25" s="22" t="s">
        <v>57</v>
      </c>
      <c r="K25" s="62" t="s">
        <v>0</v>
      </c>
    </row>
    <row r="26" spans="2:11" x14ac:dyDescent="0.3">
      <c r="B26" s="14" t="s">
        <v>1</v>
      </c>
      <c r="C26" s="5" t="s">
        <v>4</v>
      </c>
      <c r="D26" s="5" t="s">
        <v>5</v>
      </c>
      <c r="E26" s="5" t="s">
        <v>6</v>
      </c>
      <c r="F26" s="6" t="s">
        <v>65</v>
      </c>
      <c r="G26" s="6" t="s">
        <v>46</v>
      </c>
      <c r="H26" s="7" t="s">
        <v>68</v>
      </c>
      <c r="I26" s="5"/>
      <c r="J26" s="6" t="s">
        <v>26</v>
      </c>
      <c r="K26" s="88"/>
    </row>
    <row r="27" spans="2:11" x14ac:dyDescent="0.3">
      <c r="B27" s="47" t="str">
        <f>TEXT(Current_dref_E2+0.5*Current_rcav,"0.00")</f>
        <v>2.26</v>
      </c>
      <c r="C27" s="3">
        <f>Autodrive!M12*-100000000</f>
        <v>0</v>
      </c>
      <c r="D27" s="3" t="str">
        <f>IF(ABS(Autodrive!N12*-100000000)&gt;0,Autodrive!N12*-100000000,"")</f>
        <v/>
      </c>
      <c r="E27" s="173">
        <f>IFERROR(AVERAGE(C27:D27),"")</f>
        <v>0</v>
      </c>
      <c r="F27" s="178" t="str">
        <f>IFERROR(E27*E2_Ppol*E2_Pion*CTP*Current_Pelec,"")</f>
        <v/>
      </c>
      <c r="G27" s="178" t="str">
        <f>IFERROR(F27/(10000000)*Current_NdwCo60,"")</f>
        <v/>
      </c>
      <c r="H27" s="178" t="str">
        <f>IFERROR(G27*Current_kecal*Current_E2kpR50,"")</f>
        <v/>
      </c>
      <c r="I27" s="179" t="str">
        <f>IFERROR((H27/Current_elPDD_E2)/MU,"")</f>
        <v/>
      </c>
      <c r="J27" s="175" t="str">
        <f>IF(I27="","",TEXT(I27,"0.000") &amp;" cGy/MU @ dmax")</f>
        <v/>
      </c>
      <c r="K27" s="180" t="str">
        <f>IFERROR(IF(ABS(I27-1)&lt;0.02,"PASSED","OUTPUT FAIL"),"")</f>
        <v/>
      </c>
    </row>
    <row r="28" spans="2:11" ht="15.75" customHeight="1" thickBot="1" x14ac:dyDescent="0.35">
      <c r="B28" s="91" t="str">
        <f>INDEX(Machines!A5:AF20,MATCH(MEASURE!H1,Machines,0),6)&amp;"E"</f>
        <v>12E</v>
      </c>
      <c r="C28" s="92"/>
      <c r="D28" s="92"/>
      <c r="E28" s="92"/>
      <c r="F28" s="92"/>
      <c r="G28" s="92"/>
      <c r="H28" s="92"/>
      <c r="I28" s="92"/>
      <c r="J28" s="92"/>
      <c r="K28" s="93"/>
    </row>
    <row r="29" spans="2:11" x14ac:dyDescent="0.3">
      <c r="B29" s="21"/>
      <c r="C29" s="94" t="s">
        <v>54</v>
      </c>
      <c r="D29" s="94"/>
      <c r="E29" s="94"/>
      <c r="F29" s="22" t="s">
        <v>55</v>
      </c>
      <c r="G29" s="94" t="s">
        <v>25</v>
      </c>
      <c r="H29" s="94"/>
      <c r="I29" s="22"/>
      <c r="J29" s="22" t="s">
        <v>57</v>
      </c>
      <c r="K29" s="61" t="s">
        <v>0</v>
      </c>
    </row>
    <row r="30" spans="2:11" x14ac:dyDescent="0.3">
      <c r="B30" s="14" t="s">
        <v>1</v>
      </c>
      <c r="C30" s="5" t="s">
        <v>4</v>
      </c>
      <c r="D30" s="5" t="s">
        <v>5</v>
      </c>
      <c r="E30" s="5" t="s">
        <v>6</v>
      </c>
      <c r="F30" s="6" t="s">
        <v>65</v>
      </c>
      <c r="G30" s="6" t="s">
        <v>46</v>
      </c>
      <c r="H30" s="7" t="s">
        <v>68</v>
      </c>
      <c r="I30" s="5"/>
      <c r="J30" s="6" t="s">
        <v>26</v>
      </c>
      <c r="K30" s="82"/>
    </row>
    <row r="31" spans="2:11" x14ac:dyDescent="0.3">
      <c r="B31" s="47" t="str">
        <f>TEXT(Current_dref_E3+0.5*Current_rcav,"0.00")</f>
        <v>3.15</v>
      </c>
      <c r="C31" s="3">
        <f>Autodrive!M15*-100000000</f>
        <v>0</v>
      </c>
      <c r="D31" s="3" t="str">
        <f>IF(ABS(Autodrive!N15*-100000000)&gt;0,Autodrive!N15*-100000000,"")</f>
        <v/>
      </c>
      <c r="E31" s="173">
        <f>IFERROR(AVERAGE(C31:D31),"")</f>
        <v>0</v>
      </c>
      <c r="F31" s="178" t="str">
        <f>IFERROR(E31*E3_Ppol*E3_Pion*CTP*Current_Pelec,"")</f>
        <v/>
      </c>
      <c r="G31" s="178" t="str">
        <f>IFERROR(F31/(10000000)*Current_NdwCo60,"")</f>
        <v/>
      </c>
      <c r="H31" s="178" t="str">
        <f>IFERROR(G31*Current_kecal*Current_E3kpR50,"")</f>
        <v/>
      </c>
      <c r="I31" s="179" t="str">
        <f>IFERROR((H31/Current_elPDD_E3)/MU,"")</f>
        <v/>
      </c>
      <c r="J31" s="175" t="str">
        <f>IF(I31="","",TEXT(I31,"0.000") &amp;" cGy/MU @ dmax")</f>
        <v/>
      </c>
      <c r="K31" s="180" t="str">
        <f>IFERROR(IF(ABS(I31-1)&lt;0.02,"PASSED","OUTPUT FAIL"),"")</f>
        <v/>
      </c>
    </row>
    <row r="32" spans="2:11" ht="15.75" customHeight="1" thickBot="1" x14ac:dyDescent="0.35">
      <c r="B32" s="91" t="str">
        <f>INDEX(Machines!A5:AF20,MATCH(MEASURE!H1,Machines,0),7)&amp;"E"</f>
        <v>15E</v>
      </c>
      <c r="C32" s="92"/>
      <c r="D32" s="92"/>
      <c r="E32" s="92"/>
      <c r="F32" s="92"/>
      <c r="G32" s="92"/>
      <c r="H32" s="92"/>
      <c r="I32" s="92"/>
      <c r="J32" s="92"/>
      <c r="K32" s="93"/>
    </row>
    <row r="33" spans="2:11" x14ac:dyDescent="0.3">
      <c r="B33" s="21"/>
      <c r="C33" s="94" t="s">
        <v>54</v>
      </c>
      <c r="D33" s="94"/>
      <c r="E33" s="94"/>
      <c r="F33" s="22" t="s">
        <v>55</v>
      </c>
      <c r="G33" s="94" t="s">
        <v>25</v>
      </c>
      <c r="H33" s="94"/>
      <c r="I33" s="22"/>
      <c r="J33" s="22" t="s">
        <v>57</v>
      </c>
      <c r="K33" s="61" t="s">
        <v>0</v>
      </c>
    </row>
    <row r="34" spans="2:11" x14ac:dyDescent="0.3">
      <c r="B34" s="14" t="s">
        <v>1</v>
      </c>
      <c r="C34" s="5" t="s">
        <v>4</v>
      </c>
      <c r="D34" s="5" t="s">
        <v>5</v>
      </c>
      <c r="E34" s="5" t="s">
        <v>6</v>
      </c>
      <c r="F34" s="6" t="s">
        <v>65</v>
      </c>
      <c r="G34" s="6" t="s">
        <v>46</v>
      </c>
      <c r="H34" s="7" t="s">
        <v>68</v>
      </c>
      <c r="I34" s="5"/>
      <c r="J34" s="6" t="s">
        <v>26</v>
      </c>
      <c r="K34" s="83"/>
    </row>
    <row r="35" spans="2:11" x14ac:dyDescent="0.3">
      <c r="B35" s="47" t="str">
        <f>TEXT(Current_dref_E4+0.5*Current_rcav,"0.00")</f>
        <v>3.99</v>
      </c>
      <c r="C35" s="3">
        <f>Autodrive!M18*-100000000</f>
        <v>0</v>
      </c>
      <c r="D35" s="3" t="str">
        <f>IF(ABS(Autodrive!N18*-100000000)&gt;0,Autodrive!N18*-100000000,"")</f>
        <v/>
      </c>
      <c r="E35" s="173">
        <f>IFERROR(AVERAGE(C35:D35),"")</f>
        <v>0</v>
      </c>
      <c r="F35" s="178" t="str">
        <f>IFERROR(E35*E4_Ppol*E4_Pion*CTP*Current_Pelec,"")</f>
        <v/>
      </c>
      <c r="G35" s="178" t="str">
        <f>IFERROR(F35/(10000000)*Current_NdwCo60,"")</f>
        <v/>
      </c>
      <c r="H35" s="178" t="str">
        <f>IFERROR(G35*Current_kecal*Current_E4kpR50,"")</f>
        <v/>
      </c>
      <c r="I35" s="179" t="str">
        <f>IFERROR((H35/Current_elPDD_E4)/MU,"")</f>
        <v/>
      </c>
      <c r="J35" s="175" t="str">
        <f>IF(I35="","",TEXT(I35,"0.000") &amp;" cGy/MU @ dmax")</f>
        <v/>
      </c>
      <c r="K35" s="180" t="str">
        <f>IFERROR(IF(ABS(I35-1)&lt;0.02,"PASSED","OUTPUT FAIL"),"")</f>
        <v/>
      </c>
    </row>
    <row r="36" spans="2:11" ht="15" customHeight="1" thickBot="1" x14ac:dyDescent="0.35">
      <c r="B36" s="91" t="str">
        <f>INDEX(Machines!A5:AF20,MATCH(MEASURE!H1,Machines,0),8)&amp;"E"</f>
        <v>18E</v>
      </c>
      <c r="C36" s="92"/>
      <c r="D36" s="92"/>
      <c r="E36" s="92"/>
      <c r="F36" s="92"/>
      <c r="G36" s="92"/>
      <c r="H36" s="92"/>
      <c r="I36" s="92"/>
      <c r="J36" s="92"/>
      <c r="K36" s="93"/>
    </row>
    <row r="37" spans="2:11" x14ac:dyDescent="0.3">
      <c r="B37" s="21"/>
      <c r="C37" s="94" t="s">
        <v>54</v>
      </c>
      <c r="D37" s="94"/>
      <c r="E37" s="94"/>
      <c r="F37" s="22" t="s">
        <v>55</v>
      </c>
      <c r="G37" s="94" t="s">
        <v>25</v>
      </c>
      <c r="H37" s="94"/>
      <c r="I37" s="22"/>
      <c r="J37" s="22" t="s">
        <v>57</v>
      </c>
      <c r="K37" s="61" t="s">
        <v>0</v>
      </c>
    </row>
    <row r="38" spans="2:11" x14ac:dyDescent="0.3">
      <c r="B38" s="14" t="s">
        <v>1</v>
      </c>
      <c r="C38" s="5" t="s">
        <v>4</v>
      </c>
      <c r="D38" s="5" t="s">
        <v>5</v>
      </c>
      <c r="E38" s="5" t="s">
        <v>6</v>
      </c>
      <c r="F38" s="6" t="s">
        <v>65</v>
      </c>
      <c r="G38" s="6" t="s">
        <v>46</v>
      </c>
      <c r="H38" s="7" t="s">
        <v>68</v>
      </c>
      <c r="I38" s="5"/>
      <c r="J38" s="6" t="s">
        <v>26</v>
      </c>
      <c r="K38" s="84"/>
    </row>
    <row r="39" spans="2:11" x14ac:dyDescent="0.3">
      <c r="B39" s="47" t="str">
        <f>TEXT(Current_dref_E5+0.5*Current_rcav,"0.00")</f>
        <v>4.86</v>
      </c>
      <c r="C39" s="3">
        <f>Autodrive!M21*-100000000</f>
        <v>0</v>
      </c>
      <c r="D39" s="3" t="str">
        <f>IF(ABS(Autodrive!N21*-100000000)&gt;0,Autodrive!N21*-100000000,"")</f>
        <v/>
      </c>
      <c r="E39" s="173">
        <f>IFERROR(AVERAGE(C39:D39),"")</f>
        <v>0</v>
      </c>
      <c r="F39" s="178" t="str">
        <f>IFERROR(E39*E5_Ppol*E5_Pion*CTP*Current_Pelec,"")</f>
        <v/>
      </c>
      <c r="G39" s="178" t="str">
        <f>IFERROR(F39/(10000000)*Current_NdwCo60,"")</f>
        <v/>
      </c>
      <c r="H39" s="178" t="str">
        <f>IFERROR(G39*Current_kecal*Current_E5kpR50,"")</f>
        <v/>
      </c>
      <c r="I39" s="181" t="str">
        <f>IFERROR((H39/Current_elPDD_E5)/MU,"")</f>
        <v/>
      </c>
      <c r="J39" s="175" t="str">
        <f>IF(I39="","",TEXT(I39,"0.000") &amp;" cGy/MU @ dmax")</f>
        <v/>
      </c>
      <c r="K39" s="180" t="str">
        <f>IFERROR(IF(ABS(I39-1)&lt;0.02,"PASSED","OUTPUT FAIL"),"")</f>
        <v/>
      </c>
    </row>
  </sheetData>
  <sheetProtection sheet="1" objects="1" scenarios="1"/>
  <mergeCells count="30">
    <mergeCell ref="B1:G2"/>
    <mergeCell ref="H1:K2"/>
    <mergeCell ref="G15:H15"/>
    <mergeCell ref="C15:E15"/>
    <mergeCell ref="B19:K19"/>
    <mergeCell ref="B10:K10"/>
    <mergeCell ref="G11:H11"/>
    <mergeCell ref="C11:E11"/>
    <mergeCell ref="G4:H4"/>
    <mergeCell ref="G5:H5"/>
    <mergeCell ref="G3:H3"/>
    <mergeCell ref="G6:H6"/>
    <mergeCell ref="B9:K9"/>
    <mergeCell ref="D5:F5"/>
    <mergeCell ref="B36:K36"/>
    <mergeCell ref="C37:E37"/>
    <mergeCell ref="G37:H37"/>
    <mergeCell ref="B24:K24"/>
    <mergeCell ref="B14:K14"/>
    <mergeCell ref="B20:K20"/>
    <mergeCell ref="C21:E21"/>
    <mergeCell ref="G21:H21"/>
    <mergeCell ref="B28:K28"/>
    <mergeCell ref="C29:E29"/>
    <mergeCell ref="G29:H29"/>
    <mergeCell ref="B32:K32"/>
    <mergeCell ref="C33:E33"/>
    <mergeCell ref="G33:H33"/>
    <mergeCell ref="C25:E25"/>
    <mergeCell ref="G25:H25"/>
  </mergeCells>
  <conditionalFormatting sqref="K13">
    <cfRule type="cellIs" dxfId="16" priority="61" operator="notEqual">
      <formula>"PASSED"</formula>
    </cfRule>
  </conditionalFormatting>
  <conditionalFormatting sqref="K17">
    <cfRule type="cellIs" dxfId="15" priority="30" operator="notEqual">
      <formula>"PASSED"</formula>
    </cfRule>
  </conditionalFormatting>
  <conditionalFormatting sqref="K23">
    <cfRule type="cellIs" dxfId="14" priority="29" operator="notEqual">
      <formula>"PASSED"</formula>
    </cfRule>
  </conditionalFormatting>
  <conditionalFormatting sqref="K27">
    <cfRule type="cellIs" dxfId="13" priority="28" operator="notEqual">
      <formula>"PASSED"</formula>
    </cfRule>
  </conditionalFormatting>
  <conditionalFormatting sqref="K31">
    <cfRule type="cellIs" dxfId="12" priority="27" operator="notEqual">
      <formula>"PASSED"</formula>
    </cfRule>
  </conditionalFormatting>
  <conditionalFormatting sqref="K35">
    <cfRule type="cellIs" dxfId="11" priority="26" operator="notEqual">
      <formula>"PASSED"</formula>
    </cfRule>
  </conditionalFormatting>
  <conditionalFormatting sqref="K39">
    <cfRule type="cellIs" dxfId="10" priority="25" operator="notEqual">
      <formula>"PASSED"</formula>
    </cfRule>
  </conditionalFormatting>
  <conditionalFormatting sqref="D5">
    <cfRule type="expression" dxfId="9" priority="22">
      <formula>AND(ABS(Current_Chamber_CalDate-TODAY())&gt;665, ABS(Current_Chamber_CalDate-TODAY())&lt;695)</formula>
    </cfRule>
    <cfRule type="expression" dxfId="8" priority="23">
      <formula>ABS(Current_Chamber_CalDate-TODAY())&gt;695</formula>
    </cfRule>
  </conditionalFormatting>
  <conditionalFormatting sqref="D6">
    <cfRule type="expression" dxfId="7" priority="17">
      <formula>AND(ABS(Current_Electrometer_CalDate-TODAY())&gt;665, ABS(Current_Electrometer_CalDate-TODAY())&lt;695)</formula>
    </cfRule>
    <cfRule type="expression" dxfId="6" priority="18">
      <formula>ABS(Current_Electrometer_CalDate-TODAY())&gt;695</formula>
    </cfRule>
  </conditionalFormatting>
  <dataValidations count="4">
    <dataValidation type="list" allowBlank="1" showInputMessage="1" showErrorMessage="1" sqref="G5:H5">
      <formula1>Chambers</formula1>
    </dataValidation>
    <dataValidation type="list" allowBlank="1" showInputMessage="1" showErrorMessage="1" sqref="H1:K2">
      <formula1>Machines</formula1>
    </dataValidation>
    <dataValidation type="list" allowBlank="1" showInputMessage="1" showErrorMessage="1" sqref="G3:H3">
      <formula1>Physicists</formula1>
    </dataValidation>
    <dataValidation type="list" allowBlank="1" showInputMessage="1" showErrorMessage="1" sqref="G6:H6">
      <formula1>Electrometers</formula1>
    </dataValidation>
  </dataValidations>
  <pageMargins left="0.25" right="0.25" top="0.75" bottom="0.75" header="0.3" footer="0.3"/>
  <pageSetup scale="75" fitToWidth="0" fitToHeight="0" orientation="landscape" verticalDpi="4"/>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21"/>
  <sheetViews>
    <sheetView topLeftCell="B1" zoomScale="98" workbookViewId="0">
      <selection activeCell="L26" sqref="L26"/>
    </sheetView>
  </sheetViews>
  <sheetFormatPr defaultColWidth="9" defaultRowHeight="16.5" x14ac:dyDescent="0.3"/>
  <cols>
    <col min="1" max="1" width="31.25" customWidth="1"/>
    <col min="2" max="2" width="10.625" customWidth="1"/>
    <col min="3" max="3" width="12.125" customWidth="1"/>
    <col min="13" max="13" width="10" customWidth="1"/>
    <col min="14" max="14" width="15.125" customWidth="1"/>
    <col min="20" max="20" width="29.375" customWidth="1"/>
    <col min="21" max="21" width="4.125" customWidth="1"/>
  </cols>
  <sheetData>
    <row r="1" spans="1:21" ht="22.5" x14ac:dyDescent="0.3">
      <c r="A1" s="110" t="s">
        <v>44</v>
      </c>
      <c r="B1" s="110"/>
      <c r="C1" s="110"/>
      <c r="D1" s="110"/>
      <c r="E1" s="110"/>
      <c r="F1" s="110"/>
      <c r="G1" s="110"/>
      <c r="H1" s="110"/>
      <c r="I1" s="110"/>
      <c r="J1" s="110"/>
      <c r="K1" s="110"/>
      <c r="L1" s="110"/>
      <c r="M1" s="110"/>
      <c r="N1" s="110"/>
      <c r="O1" s="110"/>
      <c r="P1" s="110"/>
      <c r="Q1" s="110"/>
      <c r="R1" s="110"/>
      <c r="S1" s="110"/>
      <c r="T1" s="110"/>
      <c r="U1" s="110"/>
    </row>
    <row r="2" spans="1:21" ht="18" x14ac:dyDescent="0.3">
      <c r="A2" s="2" t="s">
        <v>30</v>
      </c>
      <c r="B2" s="107" t="s">
        <v>28</v>
      </c>
      <c r="C2" s="108"/>
      <c r="D2" s="108"/>
      <c r="E2" s="108"/>
      <c r="F2" s="108"/>
      <c r="G2" s="109"/>
      <c r="H2" s="111" t="s">
        <v>27</v>
      </c>
      <c r="I2" s="112"/>
      <c r="J2" s="107" t="s">
        <v>14</v>
      </c>
      <c r="K2" s="109"/>
      <c r="L2" s="2"/>
      <c r="M2" s="2"/>
      <c r="N2" s="35"/>
      <c r="O2" s="107" t="s">
        <v>24</v>
      </c>
      <c r="P2" s="108"/>
      <c r="Q2" s="108"/>
      <c r="R2" s="108"/>
      <c r="S2" s="108"/>
      <c r="T2" s="48" t="s">
        <v>77</v>
      </c>
      <c r="U2" s="63"/>
    </row>
    <row r="3" spans="1:21" x14ac:dyDescent="0.3">
      <c r="A3" s="14"/>
      <c r="B3" s="9">
        <v>58</v>
      </c>
      <c r="C3" s="10">
        <v>63</v>
      </c>
      <c r="D3" s="10">
        <v>66</v>
      </c>
      <c r="E3" s="10">
        <v>71</v>
      </c>
      <c r="F3" s="10">
        <v>81</v>
      </c>
      <c r="G3" s="11">
        <v>93</v>
      </c>
      <c r="H3" s="12" t="s">
        <v>35</v>
      </c>
      <c r="I3" s="12" t="s">
        <v>34</v>
      </c>
      <c r="J3" s="12" t="s">
        <v>35</v>
      </c>
      <c r="K3" s="12" t="s">
        <v>34</v>
      </c>
      <c r="L3" s="12" t="s">
        <v>23</v>
      </c>
      <c r="M3" s="13" t="s">
        <v>29</v>
      </c>
      <c r="N3" s="32" t="s">
        <v>45</v>
      </c>
      <c r="O3" s="33" t="str">
        <f>INDEX(MachineData,MATCH(SelectedMachine,Machines,0),3)&amp;"E"</f>
        <v>6E</v>
      </c>
      <c r="P3" s="33" t="str">
        <f>INDEX(MachineData,MATCH(SelectedMachine,Machines,0),4)&amp;"E"</f>
        <v>9E</v>
      </c>
      <c r="Q3" s="33" t="str">
        <f>INDEX(MachineData,MATCH(SelectedMachine,Machines,0),5)&amp;"E"</f>
        <v>12E</v>
      </c>
      <c r="R3" s="33" t="str">
        <f>INDEX(MachineData,MATCH(SelectedMachine,Machines,0),6)&amp;"E"</f>
        <v>15E</v>
      </c>
      <c r="S3" s="33" t="str">
        <f>INDEX(MachineData,MATCH(SelectedMachine,Machines,0),7)&amp;"E"</f>
        <v>18E</v>
      </c>
      <c r="T3" s="64"/>
      <c r="U3" s="5"/>
    </row>
    <row r="4" spans="1:21" x14ac:dyDescent="0.3">
      <c r="A4" s="15" t="s">
        <v>58</v>
      </c>
      <c r="B4" s="3">
        <v>1</v>
      </c>
      <c r="C4" s="3">
        <v>0.999</v>
      </c>
      <c r="D4" s="3">
        <v>0.996</v>
      </c>
      <c r="E4" s="3">
        <v>0.99</v>
      </c>
      <c r="F4" s="3">
        <v>0.97199999999999998</v>
      </c>
      <c r="G4" s="3">
        <v>0.94799999999999995</v>
      </c>
      <c r="H4" s="23">
        <f t="shared" ref="H4:H21" si="0">INDEX(MachineData,MATCH(SelectedMachine,Machines,0),8)</f>
        <v>66.099999999999994</v>
      </c>
      <c r="I4" s="23">
        <f t="shared" ref="I4:I21" si="1">INDEX(MachineData,MATCH(SelectedMachine,Machines,0),9)</f>
        <v>77.91</v>
      </c>
      <c r="J4" s="4">
        <f t="shared" ref="J4:K7" ca="1" si="2">FORECAST(H4,OFFSET($B4:$G4,0,MATCH(H4,$B$3:$G$3,1)-1,1,2), OFFSET($B$3:$G$3,0,MATCH(H4,$B$3:$G$3,1)-1,1,2))</f>
        <v>0.9958800000000001</v>
      </c>
      <c r="K4" s="4">
        <f t="shared" ca="1" si="2"/>
        <v>0.97756200000000004</v>
      </c>
      <c r="L4" s="3">
        <v>0.90600000000000003</v>
      </c>
      <c r="M4" s="3">
        <v>0.30499999999999999</v>
      </c>
      <c r="N4" s="43">
        <v>48270000</v>
      </c>
      <c r="O4" s="23">
        <f t="shared" ref="O4:O21" si="3">0.9905+0.071*EXP(-Current_R50_E1/3.67)</f>
        <v>1.0273639697848131</v>
      </c>
      <c r="P4" s="23">
        <f t="shared" ref="P4:P21" si="4">0.9905+0.071*EXP(-Current_R50_E2/3.67)</f>
        <v>1.0165819605771951</v>
      </c>
      <c r="Q4" s="23">
        <f t="shared" ref="Q4:Q21" si="5">0.9905+0.071*EXP(-Current_R50_E3/3.67)</f>
        <v>1.0078885562333311</v>
      </c>
      <c r="R4" s="23">
        <f t="shared" ref="R4:R21" si="6">0.9905+0.071*EXP(-Current_R50_E4/3.67)</f>
        <v>1.0023690329840249</v>
      </c>
      <c r="S4" s="23">
        <f t="shared" ref="S4:S21" si="7">0.9905+0.071*EXP(-Current_R50_E5/3.67)</f>
        <v>0.99849995572933592</v>
      </c>
      <c r="T4" s="65">
        <v>42683</v>
      </c>
      <c r="U4" s="67">
        <f t="shared" ref="U4:U21" ca="1" si="8">IF(ISBLANK(T4),"",ABS(T4-TODAY()))</f>
        <v>190</v>
      </c>
    </row>
    <row r="5" spans="1:21" x14ac:dyDescent="0.3">
      <c r="A5" s="15" t="s">
        <v>59</v>
      </c>
      <c r="B5" s="3">
        <v>1</v>
      </c>
      <c r="C5" s="3">
        <v>0.996</v>
      </c>
      <c r="D5" s="3">
        <v>0.99199999999999999</v>
      </c>
      <c r="E5" s="3">
        <v>0.98399999999999999</v>
      </c>
      <c r="F5" s="3">
        <v>0.96699999999999997</v>
      </c>
      <c r="G5" s="3">
        <v>0.94599999999999995</v>
      </c>
      <c r="H5" s="23">
        <f t="shared" si="0"/>
        <v>66.099999999999994</v>
      </c>
      <c r="I5" s="23">
        <f t="shared" si="1"/>
        <v>77.91</v>
      </c>
      <c r="J5" s="4">
        <f t="shared" ca="1" si="2"/>
        <v>0.99184000000000005</v>
      </c>
      <c r="K5" s="4">
        <f t="shared" ca="1" si="2"/>
        <v>0.97225300000000014</v>
      </c>
      <c r="L5" s="3">
        <v>0.89800000000000002</v>
      </c>
      <c r="M5" s="3">
        <v>0.27500000000000002</v>
      </c>
      <c r="N5" s="43">
        <v>54960000</v>
      </c>
      <c r="O5" s="23">
        <f t="shared" si="3"/>
        <v>1.0273639697848131</v>
      </c>
      <c r="P5" s="23">
        <f t="shared" si="4"/>
        <v>1.0165819605771951</v>
      </c>
      <c r="Q5" s="23">
        <f t="shared" si="5"/>
        <v>1.0078885562333311</v>
      </c>
      <c r="R5" s="23">
        <f t="shared" si="6"/>
        <v>1.0023690329840249</v>
      </c>
      <c r="S5" s="23">
        <f t="shared" si="7"/>
        <v>0.99849995572933592</v>
      </c>
      <c r="T5" s="65">
        <v>41017</v>
      </c>
      <c r="U5" s="67">
        <f t="shared" ca="1" si="8"/>
        <v>1856</v>
      </c>
    </row>
    <row r="6" spans="1:21" x14ac:dyDescent="0.3">
      <c r="A6" s="15" t="s">
        <v>84</v>
      </c>
      <c r="B6" s="3">
        <v>1</v>
      </c>
      <c r="C6" s="3">
        <v>0.999</v>
      </c>
      <c r="D6" s="3">
        <v>0.996</v>
      </c>
      <c r="E6" s="3">
        <v>0.99</v>
      </c>
      <c r="F6" s="3">
        <v>0.97199999999999998</v>
      </c>
      <c r="G6" s="3">
        <v>0.94799999999999995</v>
      </c>
      <c r="H6" s="23">
        <f t="shared" si="0"/>
        <v>66.099999999999994</v>
      </c>
      <c r="I6" s="23">
        <f t="shared" si="1"/>
        <v>77.91</v>
      </c>
      <c r="J6" s="4">
        <f t="shared" ca="1" si="2"/>
        <v>0.9958800000000001</v>
      </c>
      <c r="K6" s="4">
        <f t="shared" ca="1" si="2"/>
        <v>0.97756200000000004</v>
      </c>
      <c r="L6" s="3">
        <v>0.90600000000000003</v>
      </c>
      <c r="M6" s="3">
        <v>0.30499999999999999</v>
      </c>
      <c r="N6" s="43">
        <v>49190000</v>
      </c>
      <c r="O6" s="23">
        <f t="shared" si="3"/>
        <v>1.0273639697848131</v>
      </c>
      <c r="P6" s="23">
        <f t="shared" si="4"/>
        <v>1.0165819605771951</v>
      </c>
      <c r="Q6" s="23">
        <f t="shared" si="5"/>
        <v>1.0078885562333311</v>
      </c>
      <c r="R6" s="23">
        <f t="shared" si="6"/>
        <v>1.0023690329840249</v>
      </c>
      <c r="S6" s="23">
        <f t="shared" si="7"/>
        <v>0.99849995572933592</v>
      </c>
      <c r="T6" s="65">
        <v>42842</v>
      </c>
      <c r="U6" s="67">
        <f t="shared" ca="1" si="8"/>
        <v>31</v>
      </c>
    </row>
    <row r="7" spans="1:21" x14ac:dyDescent="0.3">
      <c r="A7" s="15" t="s">
        <v>79</v>
      </c>
      <c r="B7" s="3">
        <v>1</v>
      </c>
      <c r="C7" s="3">
        <v>0.999</v>
      </c>
      <c r="D7" s="3">
        <v>0.996</v>
      </c>
      <c r="E7" s="3">
        <v>0.99</v>
      </c>
      <c r="F7" s="3">
        <v>0.97199999999999998</v>
      </c>
      <c r="G7" s="3">
        <v>0.94799999999999995</v>
      </c>
      <c r="H7" s="23">
        <f t="shared" si="0"/>
        <v>66.099999999999994</v>
      </c>
      <c r="I7" s="23">
        <f t="shared" si="1"/>
        <v>77.91</v>
      </c>
      <c r="J7" s="4">
        <f t="shared" ca="1" si="2"/>
        <v>0.9958800000000001</v>
      </c>
      <c r="K7" s="4">
        <f t="shared" ca="1" si="2"/>
        <v>0.97756200000000004</v>
      </c>
      <c r="L7" s="3">
        <v>0.90600000000000003</v>
      </c>
      <c r="M7" s="3">
        <v>0.30499999999999999</v>
      </c>
      <c r="N7" s="43">
        <v>48040000</v>
      </c>
      <c r="O7" s="23">
        <f t="shared" si="3"/>
        <v>1.0273639697848131</v>
      </c>
      <c r="P7" s="23">
        <f t="shared" si="4"/>
        <v>1.0165819605771951</v>
      </c>
      <c r="Q7" s="23">
        <f t="shared" si="5"/>
        <v>1.0078885562333311</v>
      </c>
      <c r="R7" s="23">
        <f t="shared" si="6"/>
        <v>1.0023690329840249</v>
      </c>
      <c r="S7" s="23">
        <f t="shared" si="7"/>
        <v>0.99849995572933592</v>
      </c>
      <c r="T7" s="65">
        <v>42050</v>
      </c>
      <c r="U7" s="67">
        <f t="shared" ca="1" si="8"/>
        <v>823</v>
      </c>
    </row>
    <row r="8" spans="1:21" x14ac:dyDescent="0.3">
      <c r="A8" s="15"/>
      <c r="B8" s="3"/>
      <c r="C8" s="3"/>
      <c r="D8" s="3"/>
      <c r="E8" s="3"/>
      <c r="F8" s="3"/>
      <c r="G8" s="3"/>
      <c r="H8" s="23">
        <f t="shared" si="0"/>
        <v>66.099999999999994</v>
      </c>
      <c r="I8" s="23">
        <f t="shared" si="1"/>
        <v>77.91</v>
      </c>
      <c r="J8" s="4" t="e">
        <f t="shared" ref="J8:J21" ca="1" si="9">FORECAST(H8,OFFSET($B8:$G8,0,MATCH(H8,$B$3:$G$3,1)-1,1,2), OFFSET($B$3:$G$3,0,MATCH(H8,$B$3:$G$3,1)-1,1,2))</f>
        <v>#DIV/0!</v>
      </c>
      <c r="K8" s="4" t="e">
        <f t="shared" ref="K8:K21" ca="1" si="10">FORECAST(I8,OFFSET($B8:$G8,0,MATCH(I8,$B$3:$G$3,1)-1,1,2), OFFSET($B$3:$G$3,0,MATCH(I8,$B$3:$G$3,1)-1,1,2))</f>
        <v>#DIV/0!</v>
      </c>
      <c r="L8" s="3"/>
      <c r="M8" s="3"/>
      <c r="N8" s="43"/>
      <c r="O8" s="23">
        <f t="shared" si="3"/>
        <v>1.0273639697848131</v>
      </c>
      <c r="P8" s="23">
        <f t="shared" si="4"/>
        <v>1.0165819605771951</v>
      </c>
      <c r="Q8" s="23">
        <f t="shared" si="5"/>
        <v>1.0078885562333311</v>
      </c>
      <c r="R8" s="23">
        <f t="shared" si="6"/>
        <v>1.0023690329840249</v>
      </c>
      <c r="S8" s="23">
        <f t="shared" si="7"/>
        <v>0.99849995572933592</v>
      </c>
      <c r="T8" s="65"/>
      <c r="U8" s="67" t="str">
        <f t="shared" ca="1" si="8"/>
        <v/>
      </c>
    </row>
    <row r="9" spans="1:21" x14ac:dyDescent="0.3">
      <c r="A9" s="15"/>
      <c r="B9" s="3"/>
      <c r="C9" s="3"/>
      <c r="D9" s="3"/>
      <c r="E9" s="3"/>
      <c r="F9" s="3"/>
      <c r="G9" s="3"/>
      <c r="H9" s="23">
        <f t="shared" si="0"/>
        <v>66.099999999999994</v>
      </c>
      <c r="I9" s="23">
        <f t="shared" si="1"/>
        <v>77.91</v>
      </c>
      <c r="J9" s="4" t="e">
        <f t="shared" ca="1" si="9"/>
        <v>#DIV/0!</v>
      </c>
      <c r="K9" s="4" t="e">
        <f t="shared" ca="1" si="10"/>
        <v>#DIV/0!</v>
      </c>
      <c r="L9" s="3"/>
      <c r="M9" s="3"/>
      <c r="N9" s="43"/>
      <c r="O9" s="23">
        <f t="shared" si="3"/>
        <v>1.0273639697848131</v>
      </c>
      <c r="P9" s="23">
        <f t="shared" si="4"/>
        <v>1.0165819605771951</v>
      </c>
      <c r="Q9" s="23">
        <f t="shared" si="5"/>
        <v>1.0078885562333311</v>
      </c>
      <c r="R9" s="23">
        <f t="shared" si="6"/>
        <v>1.0023690329840249</v>
      </c>
      <c r="S9" s="23">
        <f t="shared" si="7"/>
        <v>0.99849995572933592</v>
      </c>
      <c r="T9" s="65"/>
      <c r="U9" s="67" t="str">
        <f t="shared" ca="1" si="8"/>
        <v/>
      </c>
    </row>
    <row r="10" spans="1:21" x14ac:dyDescent="0.3">
      <c r="A10" s="15"/>
      <c r="B10" s="3"/>
      <c r="C10" s="3"/>
      <c r="D10" s="3"/>
      <c r="E10" s="3"/>
      <c r="F10" s="3"/>
      <c r="G10" s="3"/>
      <c r="H10" s="23">
        <f t="shared" si="0"/>
        <v>66.099999999999994</v>
      </c>
      <c r="I10" s="23">
        <f t="shared" si="1"/>
        <v>77.91</v>
      </c>
      <c r="J10" s="4" t="e">
        <f t="shared" ca="1" si="9"/>
        <v>#DIV/0!</v>
      </c>
      <c r="K10" s="4" t="e">
        <f t="shared" ca="1" si="10"/>
        <v>#DIV/0!</v>
      </c>
      <c r="L10" s="3"/>
      <c r="M10" s="3"/>
      <c r="N10" s="43"/>
      <c r="O10" s="23">
        <f t="shared" si="3"/>
        <v>1.0273639697848131</v>
      </c>
      <c r="P10" s="23">
        <f t="shared" si="4"/>
        <v>1.0165819605771951</v>
      </c>
      <c r="Q10" s="23">
        <f t="shared" si="5"/>
        <v>1.0078885562333311</v>
      </c>
      <c r="R10" s="23">
        <f t="shared" si="6"/>
        <v>1.0023690329840249</v>
      </c>
      <c r="S10" s="23">
        <f t="shared" si="7"/>
        <v>0.99849995572933592</v>
      </c>
      <c r="T10" s="65"/>
      <c r="U10" s="67" t="str">
        <f t="shared" ca="1" si="8"/>
        <v/>
      </c>
    </row>
    <row r="11" spans="1:21" x14ac:dyDescent="0.3">
      <c r="A11" s="15"/>
      <c r="B11" s="3"/>
      <c r="C11" s="3"/>
      <c r="D11" s="3"/>
      <c r="E11" s="3"/>
      <c r="F11" s="3"/>
      <c r="G11" s="3"/>
      <c r="H11" s="23">
        <f t="shared" si="0"/>
        <v>66.099999999999994</v>
      </c>
      <c r="I11" s="23">
        <f t="shared" si="1"/>
        <v>77.91</v>
      </c>
      <c r="J11" s="4" t="e">
        <f t="shared" ca="1" si="9"/>
        <v>#DIV/0!</v>
      </c>
      <c r="K11" s="4" t="e">
        <f t="shared" ca="1" si="10"/>
        <v>#DIV/0!</v>
      </c>
      <c r="L11" s="3"/>
      <c r="M11" s="3"/>
      <c r="N11" s="43"/>
      <c r="O11" s="23">
        <f t="shared" si="3"/>
        <v>1.0273639697848131</v>
      </c>
      <c r="P11" s="23">
        <f t="shared" si="4"/>
        <v>1.0165819605771951</v>
      </c>
      <c r="Q11" s="23">
        <f t="shared" si="5"/>
        <v>1.0078885562333311</v>
      </c>
      <c r="R11" s="23">
        <f t="shared" si="6"/>
        <v>1.0023690329840249</v>
      </c>
      <c r="S11" s="23">
        <f t="shared" si="7"/>
        <v>0.99849995572933592</v>
      </c>
      <c r="T11" s="65"/>
      <c r="U11" s="67" t="str">
        <f t="shared" ca="1" si="8"/>
        <v/>
      </c>
    </row>
    <row r="12" spans="1:21" x14ac:dyDescent="0.3">
      <c r="A12" s="15"/>
      <c r="B12" s="3"/>
      <c r="C12" s="3"/>
      <c r="D12" s="3"/>
      <c r="E12" s="3"/>
      <c r="F12" s="3"/>
      <c r="G12" s="3"/>
      <c r="H12" s="23">
        <f t="shared" si="0"/>
        <v>66.099999999999994</v>
      </c>
      <c r="I12" s="23">
        <f t="shared" si="1"/>
        <v>77.91</v>
      </c>
      <c r="J12" s="4" t="e">
        <f t="shared" ca="1" si="9"/>
        <v>#DIV/0!</v>
      </c>
      <c r="K12" s="4" t="e">
        <f t="shared" ca="1" si="10"/>
        <v>#DIV/0!</v>
      </c>
      <c r="L12" s="3"/>
      <c r="M12" s="3"/>
      <c r="N12" s="43"/>
      <c r="O12" s="23">
        <f t="shared" si="3"/>
        <v>1.0273639697848131</v>
      </c>
      <c r="P12" s="23">
        <f t="shared" si="4"/>
        <v>1.0165819605771951</v>
      </c>
      <c r="Q12" s="23">
        <f t="shared" si="5"/>
        <v>1.0078885562333311</v>
      </c>
      <c r="R12" s="23">
        <f t="shared" si="6"/>
        <v>1.0023690329840249</v>
      </c>
      <c r="S12" s="23">
        <f t="shared" si="7"/>
        <v>0.99849995572933592</v>
      </c>
      <c r="T12" s="65"/>
      <c r="U12" s="67" t="str">
        <f t="shared" ca="1" si="8"/>
        <v/>
      </c>
    </row>
    <row r="13" spans="1:21" x14ac:dyDescent="0.3">
      <c r="A13" s="15"/>
      <c r="B13" s="3"/>
      <c r="C13" s="3"/>
      <c r="D13" s="3"/>
      <c r="E13" s="3"/>
      <c r="F13" s="3"/>
      <c r="G13" s="3"/>
      <c r="H13" s="23">
        <f t="shared" si="0"/>
        <v>66.099999999999994</v>
      </c>
      <c r="I13" s="23">
        <f t="shared" si="1"/>
        <v>77.91</v>
      </c>
      <c r="J13" s="4" t="e">
        <f t="shared" ca="1" si="9"/>
        <v>#DIV/0!</v>
      </c>
      <c r="K13" s="4" t="e">
        <f t="shared" ca="1" si="10"/>
        <v>#DIV/0!</v>
      </c>
      <c r="L13" s="3"/>
      <c r="M13" s="3"/>
      <c r="N13" s="43"/>
      <c r="O13" s="23">
        <f t="shared" si="3"/>
        <v>1.0273639697848131</v>
      </c>
      <c r="P13" s="23">
        <f t="shared" si="4"/>
        <v>1.0165819605771951</v>
      </c>
      <c r="Q13" s="23">
        <f t="shared" si="5"/>
        <v>1.0078885562333311</v>
      </c>
      <c r="R13" s="23">
        <f t="shared" si="6"/>
        <v>1.0023690329840249</v>
      </c>
      <c r="S13" s="23">
        <f t="shared" si="7"/>
        <v>0.99849995572933592</v>
      </c>
      <c r="T13" s="65"/>
      <c r="U13" s="67" t="str">
        <f t="shared" ca="1" si="8"/>
        <v/>
      </c>
    </row>
    <row r="14" spans="1:21" x14ac:dyDescent="0.3">
      <c r="A14" s="15"/>
      <c r="B14" s="3"/>
      <c r="C14" s="3"/>
      <c r="D14" s="3"/>
      <c r="E14" s="3"/>
      <c r="F14" s="3"/>
      <c r="G14" s="3"/>
      <c r="H14" s="23">
        <f t="shared" si="0"/>
        <v>66.099999999999994</v>
      </c>
      <c r="I14" s="23">
        <f t="shared" si="1"/>
        <v>77.91</v>
      </c>
      <c r="J14" s="4" t="e">
        <f t="shared" ca="1" si="9"/>
        <v>#DIV/0!</v>
      </c>
      <c r="K14" s="4" t="e">
        <f t="shared" ca="1" si="10"/>
        <v>#DIV/0!</v>
      </c>
      <c r="L14" s="3"/>
      <c r="M14" s="3"/>
      <c r="N14" s="43"/>
      <c r="O14" s="23">
        <f t="shared" si="3"/>
        <v>1.0273639697848131</v>
      </c>
      <c r="P14" s="23">
        <f t="shared" si="4"/>
        <v>1.0165819605771951</v>
      </c>
      <c r="Q14" s="23">
        <f t="shared" si="5"/>
        <v>1.0078885562333311</v>
      </c>
      <c r="R14" s="23">
        <f t="shared" si="6"/>
        <v>1.0023690329840249</v>
      </c>
      <c r="S14" s="23">
        <f t="shared" si="7"/>
        <v>0.99849995572933592</v>
      </c>
      <c r="T14" s="65"/>
      <c r="U14" s="67" t="str">
        <f t="shared" ca="1" si="8"/>
        <v/>
      </c>
    </row>
    <row r="15" spans="1:21" x14ac:dyDescent="0.3">
      <c r="A15" s="15"/>
      <c r="B15" s="3"/>
      <c r="C15" s="3"/>
      <c r="D15" s="3"/>
      <c r="E15" s="3"/>
      <c r="F15" s="3"/>
      <c r="G15" s="3"/>
      <c r="H15" s="23">
        <f t="shared" si="0"/>
        <v>66.099999999999994</v>
      </c>
      <c r="I15" s="23">
        <f t="shared" si="1"/>
        <v>77.91</v>
      </c>
      <c r="J15" s="4" t="e">
        <f t="shared" ca="1" si="9"/>
        <v>#DIV/0!</v>
      </c>
      <c r="K15" s="4" t="e">
        <f t="shared" ca="1" si="10"/>
        <v>#DIV/0!</v>
      </c>
      <c r="L15" s="3"/>
      <c r="M15" s="3"/>
      <c r="N15" s="43"/>
      <c r="O15" s="23">
        <f t="shared" si="3"/>
        <v>1.0273639697848131</v>
      </c>
      <c r="P15" s="23">
        <f t="shared" si="4"/>
        <v>1.0165819605771951</v>
      </c>
      <c r="Q15" s="23">
        <f t="shared" si="5"/>
        <v>1.0078885562333311</v>
      </c>
      <c r="R15" s="23">
        <f t="shared" si="6"/>
        <v>1.0023690329840249</v>
      </c>
      <c r="S15" s="23">
        <f t="shared" si="7"/>
        <v>0.99849995572933592</v>
      </c>
      <c r="T15" s="65"/>
      <c r="U15" s="67" t="str">
        <f t="shared" ca="1" si="8"/>
        <v/>
      </c>
    </row>
    <row r="16" spans="1:21" x14ac:dyDescent="0.3">
      <c r="A16" s="15"/>
      <c r="B16" s="3"/>
      <c r="C16" s="3"/>
      <c r="D16" s="3"/>
      <c r="E16" s="3"/>
      <c r="F16" s="3"/>
      <c r="G16" s="3"/>
      <c r="H16" s="23">
        <f t="shared" si="0"/>
        <v>66.099999999999994</v>
      </c>
      <c r="I16" s="23">
        <f t="shared" si="1"/>
        <v>77.91</v>
      </c>
      <c r="J16" s="4" t="e">
        <f t="shared" ca="1" si="9"/>
        <v>#DIV/0!</v>
      </c>
      <c r="K16" s="4" t="e">
        <f t="shared" ca="1" si="10"/>
        <v>#DIV/0!</v>
      </c>
      <c r="L16" s="3"/>
      <c r="M16" s="3"/>
      <c r="N16" s="43"/>
      <c r="O16" s="23">
        <f t="shared" si="3"/>
        <v>1.0273639697848131</v>
      </c>
      <c r="P16" s="23">
        <f t="shared" si="4"/>
        <v>1.0165819605771951</v>
      </c>
      <c r="Q16" s="23">
        <f t="shared" si="5"/>
        <v>1.0078885562333311</v>
      </c>
      <c r="R16" s="23">
        <f t="shared" si="6"/>
        <v>1.0023690329840249</v>
      </c>
      <c r="S16" s="23">
        <f t="shared" si="7"/>
        <v>0.99849995572933592</v>
      </c>
      <c r="T16" s="65"/>
      <c r="U16" s="67" t="str">
        <f t="shared" ca="1" si="8"/>
        <v/>
      </c>
    </row>
    <row r="17" spans="1:21" x14ac:dyDescent="0.3">
      <c r="A17" s="15"/>
      <c r="B17" s="3"/>
      <c r="C17" s="3"/>
      <c r="D17" s="3"/>
      <c r="E17" s="3"/>
      <c r="F17" s="3"/>
      <c r="G17" s="3"/>
      <c r="H17" s="23">
        <f t="shared" si="0"/>
        <v>66.099999999999994</v>
      </c>
      <c r="I17" s="23">
        <f t="shared" si="1"/>
        <v>77.91</v>
      </c>
      <c r="J17" s="4" t="e">
        <f t="shared" ca="1" si="9"/>
        <v>#DIV/0!</v>
      </c>
      <c r="K17" s="4" t="e">
        <f t="shared" ca="1" si="10"/>
        <v>#DIV/0!</v>
      </c>
      <c r="L17" s="3"/>
      <c r="M17" s="3"/>
      <c r="N17" s="43"/>
      <c r="O17" s="23">
        <f t="shared" si="3"/>
        <v>1.0273639697848131</v>
      </c>
      <c r="P17" s="23">
        <f t="shared" si="4"/>
        <v>1.0165819605771951</v>
      </c>
      <c r="Q17" s="23">
        <f t="shared" si="5"/>
        <v>1.0078885562333311</v>
      </c>
      <c r="R17" s="23">
        <f t="shared" si="6"/>
        <v>1.0023690329840249</v>
      </c>
      <c r="S17" s="23">
        <f t="shared" si="7"/>
        <v>0.99849995572933592</v>
      </c>
      <c r="T17" s="65"/>
      <c r="U17" s="67" t="str">
        <f t="shared" ca="1" si="8"/>
        <v/>
      </c>
    </row>
    <row r="18" spans="1:21" x14ac:dyDescent="0.3">
      <c r="A18" s="15"/>
      <c r="B18" s="3"/>
      <c r="C18" s="3"/>
      <c r="D18" s="3"/>
      <c r="E18" s="3"/>
      <c r="F18" s="3"/>
      <c r="G18" s="3"/>
      <c r="H18" s="23">
        <f t="shared" si="0"/>
        <v>66.099999999999994</v>
      </c>
      <c r="I18" s="23">
        <f t="shared" si="1"/>
        <v>77.91</v>
      </c>
      <c r="J18" s="4" t="e">
        <f t="shared" ca="1" si="9"/>
        <v>#DIV/0!</v>
      </c>
      <c r="K18" s="4" t="e">
        <f t="shared" ca="1" si="10"/>
        <v>#DIV/0!</v>
      </c>
      <c r="L18" s="3"/>
      <c r="M18" s="3"/>
      <c r="N18" s="43"/>
      <c r="O18" s="23">
        <f t="shared" si="3"/>
        <v>1.0273639697848131</v>
      </c>
      <c r="P18" s="23">
        <f t="shared" si="4"/>
        <v>1.0165819605771951</v>
      </c>
      <c r="Q18" s="23">
        <f t="shared" si="5"/>
        <v>1.0078885562333311</v>
      </c>
      <c r="R18" s="23">
        <f t="shared" si="6"/>
        <v>1.0023690329840249</v>
      </c>
      <c r="S18" s="23">
        <f t="shared" si="7"/>
        <v>0.99849995572933592</v>
      </c>
      <c r="T18" s="65"/>
      <c r="U18" s="67" t="str">
        <f t="shared" ca="1" si="8"/>
        <v/>
      </c>
    </row>
    <row r="19" spans="1:21" x14ac:dyDescent="0.3">
      <c r="A19" s="15"/>
      <c r="B19" s="3"/>
      <c r="C19" s="3"/>
      <c r="D19" s="3"/>
      <c r="E19" s="3"/>
      <c r="F19" s="3"/>
      <c r="G19" s="3"/>
      <c r="H19" s="23">
        <f t="shared" si="0"/>
        <v>66.099999999999994</v>
      </c>
      <c r="I19" s="23">
        <f t="shared" si="1"/>
        <v>77.91</v>
      </c>
      <c r="J19" s="4" t="e">
        <f t="shared" ca="1" si="9"/>
        <v>#DIV/0!</v>
      </c>
      <c r="K19" s="4" t="e">
        <f t="shared" ca="1" si="10"/>
        <v>#DIV/0!</v>
      </c>
      <c r="L19" s="3"/>
      <c r="M19" s="3"/>
      <c r="N19" s="43"/>
      <c r="O19" s="23">
        <f t="shared" si="3"/>
        <v>1.0273639697848131</v>
      </c>
      <c r="P19" s="23">
        <f t="shared" si="4"/>
        <v>1.0165819605771951</v>
      </c>
      <c r="Q19" s="23">
        <f t="shared" si="5"/>
        <v>1.0078885562333311</v>
      </c>
      <c r="R19" s="23">
        <f t="shared" si="6"/>
        <v>1.0023690329840249</v>
      </c>
      <c r="S19" s="23">
        <f t="shared" si="7"/>
        <v>0.99849995572933592</v>
      </c>
      <c r="T19" s="65"/>
      <c r="U19" s="67" t="str">
        <f t="shared" ca="1" si="8"/>
        <v/>
      </c>
    </row>
    <row r="20" spans="1:21" x14ac:dyDescent="0.3">
      <c r="A20" s="15"/>
      <c r="B20" s="3"/>
      <c r="C20" s="3"/>
      <c r="D20" s="3"/>
      <c r="E20" s="3"/>
      <c r="F20" s="3"/>
      <c r="G20" s="3"/>
      <c r="H20" s="23">
        <f t="shared" si="0"/>
        <v>66.099999999999994</v>
      </c>
      <c r="I20" s="23">
        <f t="shared" si="1"/>
        <v>77.91</v>
      </c>
      <c r="J20" s="4" t="e">
        <f t="shared" ca="1" si="9"/>
        <v>#DIV/0!</v>
      </c>
      <c r="K20" s="4" t="e">
        <f t="shared" ca="1" si="10"/>
        <v>#DIV/0!</v>
      </c>
      <c r="L20" s="3"/>
      <c r="M20" s="3"/>
      <c r="N20" s="43"/>
      <c r="O20" s="23">
        <f t="shared" si="3"/>
        <v>1.0273639697848131</v>
      </c>
      <c r="P20" s="23">
        <f t="shared" si="4"/>
        <v>1.0165819605771951</v>
      </c>
      <c r="Q20" s="23">
        <f t="shared" si="5"/>
        <v>1.0078885562333311</v>
      </c>
      <c r="R20" s="23">
        <f t="shared" si="6"/>
        <v>1.0023690329840249</v>
      </c>
      <c r="S20" s="23">
        <f t="shared" si="7"/>
        <v>0.99849995572933592</v>
      </c>
      <c r="T20" s="65"/>
      <c r="U20" s="67" t="str">
        <f t="shared" ca="1" si="8"/>
        <v/>
      </c>
    </row>
    <row r="21" spans="1:21" x14ac:dyDescent="0.3">
      <c r="A21" s="15"/>
      <c r="B21" s="3"/>
      <c r="C21" s="3"/>
      <c r="D21" s="3"/>
      <c r="E21" s="3"/>
      <c r="F21" s="3"/>
      <c r="G21" s="3"/>
      <c r="H21" s="23">
        <f t="shared" si="0"/>
        <v>66.099999999999994</v>
      </c>
      <c r="I21" s="23">
        <f t="shared" si="1"/>
        <v>77.91</v>
      </c>
      <c r="J21" s="4" t="e">
        <f t="shared" ca="1" si="9"/>
        <v>#DIV/0!</v>
      </c>
      <c r="K21" s="4" t="e">
        <f t="shared" ca="1" si="10"/>
        <v>#DIV/0!</v>
      </c>
      <c r="L21" s="3"/>
      <c r="M21" s="3"/>
      <c r="N21" s="43"/>
      <c r="O21" s="23">
        <f t="shared" si="3"/>
        <v>1.0273639697848131</v>
      </c>
      <c r="P21" s="23">
        <f t="shared" si="4"/>
        <v>1.0165819605771951</v>
      </c>
      <c r="Q21" s="23">
        <f t="shared" si="5"/>
        <v>1.0078885562333311</v>
      </c>
      <c r="R21" s="23">
        <f t="shared" si="6"/>
        <v>1.0023690329840249</v>
      </c>
      <c r="S21" s="23">
        <f t="shared" si="7"/>
        <v>0.99849995572933592</v>
      </c>
      <c r="T21" s="65"/>
      <c r="U21" s="67" t="str">
        <f t="shared" ca="1" si="8"/>
        <v/>
      </c>
    </row>
  </sheetData>
  <sheetProtection sheet="1" objects="1" scenarios="1"/>
  <mergeCells count="5">
    <mergeCell ref="B2:G2"/>
    <mergeCell ref="J2:K2"/>
    <mergeCell ref="O2:S2"/>
    <mergeCell ref="A1:U1"/>
    <mergeCell ref="H2:I2"/>
  </mergeCells>
  <conditionalFormatting sqref="T4">
    <cfRule type="expression" dxfId="5" priority="12">
      <formula>AND(NOT(ISBLANK(T4)),AND(ABS(T4-TODAY())&gt;665,ABS(T4-TODAY())&lt;695))</formula>
    </cfRule>
    <cfRule type="expression" dxfId="4" priority="13">
      <formula>AND(NOT(ISBLANK(T4)),ABS(T4-TODAY())&gt;695)</formula>
    </cfRule>
  </conditionalFormatting>
  <conditionalFormatting sqref="U4:U21">
    <cfRule type="iconSet" priority="3">
      <iconSet iconSet="3Symbols" showValue="0" reverse="1">
        <cfvo type="percent" val="0"/>
        <cfvo type="num" val="665"/>
        <cfvo type="num" val="695" gte="0"/>
      </iconSet>
    </cfRule>
  </conditionalFormatting>
  <conditionalFormatting sqref="T5:T21">
    <cfRule type="expression" dxfId="3" priority="1">
      <formula>AND(NOT(ISBLANK(T5)),AND(ABS(T5-TODAY())&gt;665,ABS(T5-TODAY())&lt;695))</formula>
    </cfRule>
    <cfRule type="expression" dxfId="2" priority="2">
      <formula>AND(NOT(ISBLANK(T5)),ABS(T5-TODAY())&gt;695)</formula>
    </cfRule>
  </conditionalFormatting>
  <pageMargins left="0.7" right="0.7" top="0.75" bottom="0.75" header="0.3" footer="0.3"/>
  <pageSetup orientation="portrait" verticalDpi="4"/>
  <headerFooter alignWithMargin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24"/>
  <sheetViews>
    <sheetView workbookViewId="0">
      <selection activeCell="B32" sqref="B32"/>
    </sheetView>
  </sheetViews>
  <sheetFormatPr defaultColWidth="9" defaultRowHeight="16.5" x14ac:dyDescent="0.3"/>
  <cols>
    <col min="1" max="1" width="35.25" customWidth="1"/>
    <col min="2" max="2" width="26.75" customWidth="1"/>
    <col min="3" max="3" width="26.125" customWidth="1"/>
    <col min="4" max="4" width="5" customWidth="1"/>
  </cols>
  <sheetData>
    <row r="1" spans="1:4" ht="51.75" customHeight="1" thickBot="1" x14ac:dyDescent="0.35">
      <c r="A1" s="114" t="s">
        <v>88</v>
      </c>
      <c r="B1" s="115"/>
      <c r="C1" s="115"/>
      <c r="D1" s="116"/>
    </row>
    <row r="2" spans="1:4" x14ac:dyDescent="0.3">
      <c r="A2" s="113" t="s">
        <v>60</v>
      </c>
      <c r="B2" s="113"/>
      <c r="C2" s="113"/>
      <c r="D2" s="113"/>
    </row>
    <row r="3" spans="1:4" ht="18" x14ac:dyDescent="0.3">
      <c r="A3" s="2" t="s">
        <v>61</v>
      </c>
      <c r="B3" s="48" t="s">
        <v>62</v>
      </c>
      <c r="C3" s="48" t="s">
        <v>77</v>
      </c>
      <c r="D3" s="63"/>
    </row>
    <row r="4" spans="1:4" x14ac:dyDescent="0.3">
      <c r="A4" s="15" t="s">
        <v>66</v>
      </c>
      <c r="B4" s="3">
        <v>1.0029999999999999</v>
      </c>
      <c r="C4" s="65">
        <v>42137</v>
      </c>
      <c r="D4" s="67">
        <f t="shared" ref="D4:D24" ca="1" si="0">IF(ISBLANK(C4),"",ABS(C4-TODAY()))</f>
        <v>736</v>
      </c>
    </row>
    <row r="5" spans="1:4" x14ac:dyDescent="0.3">
      <c r="A5" s="15" t="s">
        <v>67</v>
      </c>
      <c r="B5" s="3">
        <v>0.999</v>
      </c>
      <c r="C5" s="65">
        <v>42842</v>
      </c>
      <c r="D5" s="67">
        <f t="shared" ca="1" si="0"/>
        <v>31</v>
      </c>
    </row>
    <row r="6" spans="1:4" x14ac:dyDescent="0.3">
      <c r="A6" s="15" t="s">
        <v>85</v>
      </c>
      <c r="B6" s="3">
        <v>0.999</v>
      </c>
      <c r="C6" s="65">
        <v>42313</v>
      </c>
      <c r="D6" s="67">
        <f t="shared" ca="1" si="0"/>
        <v>560</v>
      </c>
    </row>
    <row r="7" spans="1:4" x14ac:dyDescent="0.3">
      <c r="A7" s="15"/>
      <c r="B7" s="3"/>
      <c r="C7" s="65"/>
      <c r="D7" s="67" t="str">
        <f t="shared" ca="1" si="0"/>
        <v/>
      </c>
    </row>
    <row r="8" spans="1:4" x14ac:dyDescent="0.3">
      <c r="A8" s="15"/>
      <c r="B8" s="3"/>
      <c r="C8" s="65"/>
      <c r="D8" s="67" t="str">
        <f t="shared" ca="1" si="0"/>
        <v/>
      </c>
    </row>
    <row r="9" spans="1:4" x14ac:dyDescent="0.3">
      <c r="A9" s="15"/>
      <c r="B9" s="3"/>
      <c r="C9" s="65"/>
      <c r="D9" s="67" t="str">
        <f t="shared" ca="1" si="0"/>
        <v/>
      </c>
    </row>
    <row r="10" spans="1:4" x14ac:dyDescent="0.3">
      <c r="A10" s="15"/>
      <c r="B10" s="3"/>
      <c r="C10" s="65"/>
      <c r="D10" s="67" t="str">
        <f t="shared" ca="1" si="0"/>
        <v/>
      </c>
    </row>
    <row r="11" spans="1:4" x14ac:dyDescent="0.3">
      <c r="A11" s="15"/>
      <c r="B11" s="3"/>
      <c r="C11" s="65"/>
      <c r="D11" s="67" t="str">
        <f t="shared" ca="1" si="0"/>
        <v/>
      </c>
    </row>
    <row r="12" spans="1:4" x14ac:dyDescent="0.3">
      <c r="A12" s="15"/>
      <c r="B12" s="3"/>
      <c r="C12" s="65"/>
      <c r="D12" s="67" t="str">
        <f t="shared" ca="1" si="0"/>
        <v/>
      </c>
    </row>
    <row r="13" spans="1:4" x14ac:dyDescent="0.3">
      <c r="A13" s="15"/>
      <c r="B13" s="3"/>
      <c r="C13" s="65"/>
      <c r="D13" s="67" t="str">
        <f t="shared" ca="1" si="0"/>
        <v/>
      </c>
    </row>
    <row r="14" spans="1:4" x14ac:dyDescent="0.3">
      <c r="A14" s="15"/>
      <c r="B14" s="3"/>
      <c r="C14" s="65"/>
      <c r="D14" s="67" t="str">
        <f t="shared" ca="1" si="0"/>
        <v/>
      </c>
    </row>
    <row r="15" spans="1:4" x14ac:dyDescent="0.3">
      <c r="A15" s="15"/>
      <c r="B15" s="3"/>
      <c r="C15" s="65"/>
      <c r="D15" s="67" t="str">
        <f t="shared" ca="1" si="0"/>
        <v/>
      </c>
    </row>
    <row r="16" spans="1:4" x14ac:dyDescent="0.3">
      <c r="A16" s="15"/>
      <c r="B16" s="3"/>
      <c r="C16" s="65"/>
      <c r="D16" s="67" t="str">
        <f t="shared" ca="1" si="0"/>
        <v/>
      </c>
    </row>
    <row r="17" spans="1:4" x14ac:dyDescent="0.3">
      <c r="A17" s="15"/>
      <c r="B17" s="3"/>
      <c r="C17" s="65"/>
      <c r="D17" s="67" t="str">
        <f t="shared" ca="1" si="0"/>
        <v/>
      </c>
    </row>
    <row r="18" spans="1:4" x14ac:dyDescent="0.3">
      <c r="A18" s="15"/>
      <c r="B18" s="3"/>
      <c r="C18" s="65"/>
      <c r="D18" s="67" t="str">
        <f t="shared" ca="1" si="0"/>
        <v/>
      </c>
    </row>
    <row r="19" spans="1:4" x14ac:dyDescent="0.3">
      <c r="A19" s="15"/>
      <c r="B19" s="3"/>
      <c r="C19" s="65"/>
      <c r="D19" s="67" t="str">
        <f t="shared" ca="1" si="0"/>
        <v/>
      </c>
    </row>
    <row r="20" spans="1:4" x14ac:dyDescent="0.3">
      <c r="A20" s="15"/>
      <c r="B20" s="3"/>
      <c r="C20" s="65"/>
      <c r="D20" s="67" t="str">
        <f t="shared" ca="1" si="0"/>
        <v/>
      </c>
    </row>
    <row r="21" spans="1:4" x14ac:dyDescent="0.3">
      <c r="A21" s="15"/>
      <c r="B21" s="3"/>
      <c r="C21" s="65"/>
      <c r="D21" s="67" t="str">
        <f t="shared" ca="1" si="0"/>
        <v/>
      </c>
    </row>
    <row r="22" spans="1:4" x14ac:dyDescent="0.3">
      <c r="A22" s="15"/>
      <c r="B22" s="3"/>
      <c r="C22" s="65"/>
      <c r="D22" s="67" t="str">
        <f t="shared" ca="1" si="0"/>
        <v/>
      </c>
    </row>
    <row r="23" spans="1:4" x14ac:dyDescent="0.3">
      <c r="A23" s="15"/>
      <c r="B23" s="3"/>
      <c r="C23" s="65"/>
      <c r="D23" s="67" t="str">
        <f t="shared" ca="1" si="0"/>
        <v/>
      </c>
    </row>
    <row r="24" spans="1:4" x14ac:dyDescent="0.3">
      <c r="A24" s="15"/>
      <c r="B24" s="3"/>
      <c r="C24" s="65"/>
      <c r="D24" s="67" t="str">
        <f t="shared" ca="1" si="0"/>
        <v/>
      </c>
    </row>
  </sheetData>
  <sheetProtection sheet="1" objects="1" scenarios="1"/>
  <mergeCells count="2">
    <mergeCell ref="A2:D2"/>
    <mergeCell ref="A1:D1"/>
  </mergeCells>
  <conditionalFormatting sqref="D4:D24">
    <cfRule type="iconSet" priority="5">
      <iconSet iconSet="3Symbols" showValue="0" reverse="1">
        <cfvo type="percent" val="0"/>
        <cfvo type="num" val="665"/>
        <cfvo type="num" val="695" gte="0"/>
      </iconSet>
    </cfRule>
  </conditionalFormatting>
  <conditionalFormatting sqref="C4:C24">
    <cfRule type="expression" dxfId="1" priority="1">
      <formula>AND(NOT(ISBLANK(C4)),AND(ABS(C4-TODAY())&gt;665,ABS(C4-TODAY())&lt;695))</formula>
    </cfRule>
    <cfRule type="expression" dxfId="0" priority="2">
      <formula>AND(NOT(ISBLANK(C4)),ABS(C4-TODAY())&gt;695)</formula>
    </cfRule>
  </conditionalFormatting>
  <pageMargins left="0.7" right="0.7" top="0.75" bottom="0.75" header="0.3" footer="0.3"/>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K20"/>
  <sheetViews>
    <sheetView workbookViewId="0">
      <selection activeCell="J33" sqref="J33"/>
    </sheetView>
  </sheetViews>
  <sheetFormatPr defaultColWidth="9" defaultRowHeight="16.5" x14ac:dyDescent="0.3"/>
  <cols>
    <col min="1" max="1" width="27.75" customWidth="1"/>
    <col min="11" max="11" width="15" customWidth="1"/>
    <col min="12" max="12" width="12.75" customWidth="1"/>
    <col min="13" max="13" width="15.375" customWidth="1"/>
    <col min="14" max="14" width="14" customWidth="1"/>
    <col min="15" max="15" width="17.5" customWidth="1"/>
    <col min="16" max="16" width="16" customWidth="1"/>
    <col min="17" max="17" width="14.125" customWidth="1"/>
    <col min="18" max="22" width="10" customWidth="1"/>
    <col min="38" max="38" width="11.75" customWidth="1"/>
    <col min="48" max="48" width="8.875" customWidth="1"/>
    <col min="49" max="49" width="11.125" customWidth="1"/>
    <col min="50" max="50" width="10.375" customWidth="1"/>
    <col min="51" max="51" width="9.75" customWidth="1"/>
    <col min="52" max="52" width="10.25" customWidth="1"/>
    <col min="54" max="54" width="9" customWidth="1"/>
    <col min="55" max="55" width="9.125" customWidth="1"/>
    <col min="68" max="68" width="11.875" customWidth="1"/>
    <col min="82" max="82" width="16.625" customWidth="1"/>
  </cols>
  <sheetData>
    <row r="1" spans="1:37" ht="22.5" x14ac:dyDescent="0.3">
      <c r="A1" s="172" t="s">
        <v>70</v>
      </c>
      <c r="B1" s="172"/>
      <c r="C1" s="172"/>
      <c r="D1" s="172"/>
      <c r="E1" s="172"/>
      <c r="F1" s="172"/>
      <c r="G1" s="172"/>
      <c r="H1" s="172"/>
      <c r="I1" s="172"/>
      <c r="J1" s="172"/>
      <c r="K1" s="172"/>
      <c r="L1" s="172"/>
      <c r="M1" s="172"/>
      <c r="N1" s="172"/>
      <c r="O1" s="172"/>
      <c r="P1" s="172"/>
      <c r="Q1" s="172"/>
      <c r="R1" s="172"/>
      <c r="S1" s="172"/>
      <c r="T1" s="172"/>
      <c r="U1" s="172"/>
      <c r="V1" s="172"/>
      <c r="W1" s="172"/>
      <c r="X1" s="172"/>
      <c r="Y1" s="172"/>
      <c r="Z1" s="172"/>
      <c r="AA1" s="172"/>
      <c r="AB1" s="172"/>
      <c r="AC1" s="172"/>
      <c r="AD1" s="172"/>
      <c r="AE1" s="172"/>
      <c r="AF1" s="172"/>
      <c r="AG1" s="172"/>
      <c r="AH1" s="172"/>
      <c r="AI1" s="172"/>
      <c r="AJ1" s="172"/>
      <c r="AK1" s="172"/>
    </row>
    <row r="2" spans="1:37" ht="16.5" customHeight="1" x14ac:dyDescent="0.3">
      <c r="A2" s="126" t="s">
        <v>72</v>
      </c>
      <c r="B2" s="126"/>
      <c r="C2" s="126"/>
      <c r="D2" s="126"/>
      <c r="E2" s="126"/>
      <c r="F2" s="126"/>
      <c r="G2" s="126"/>
      <c r="H2" s="127"/>
      <c r="I2" s="123" t="s">
        <v>71</v>
      </c>
      <c r="J2" s="124"/>
      <c r="K2" s="124"/>
      <c r="L2" s="124"/>
      <c r="M2" s="161" t="s">
        <v>73</v>
      </c>
      <c r="N2" s="161"/>
      <c r="O2" s="161"/>
      <c r="P2" s="161"/>
      <c r="Q2" s="161"/>
      <c r="R2" s="161"/>
      <c r="S2" s="161"/>
      <c r="T2" s="161"/>
      <c r="U2" s="161"/>
      <c r="V2" s="161"/>
      <c r="W2" s="161"/>
      <c r="X2" s="161"/>
      <c r="Y2" s="161"/>
      <c r="Z2" s="161"/>
      <c r="AA2" s="161"/>
      <c r="AB2" s="161"/>
      <c r="AC2" s="161"/>
      <c r="AD2" s="161"/>
      <c r="AE2" s="161"/>
      <c r="AF2" s="161"/>
      <c r="AG2" s="161"/>
      <c r="AH2" s="161"/>
      <c r="AI2" s="161"/>
      <c r="AJ2" s="161"/>
      <c r="AK2" s="161"/>
    </row>
    <row r="3" spans="1:37" ht="18" x14ac:dyDescent="0.3">
      <c r="A3" s="50"/>
      <c r="B3" s="117" t="s">
        <v>41</v>
      </c>
      <c r="C3" s="117"/>
      <c r="D3" s="117"/>
      <c r="E3" s="117"/>
      <c r="F3" s="117"/>
      <c r="G3" s="117"/>
      <c r="H3" s="120"/>
      <c r="I3" s="111" t="s">
        <v>27</v>
      </c>
      <c r="J3" s="112"/>
      <c r="K3" s="119" t="s">
        <v>113</v>
      </c>
      <c r="L3" s="118"/>
      <c r="M3" s="122" t="s">
        <v>43</v>
      </c>
      <c r="N3" s="92"/>
      <c r="O3" s="92"/>
      <c r="P3" s="92"/>
      <c r="Q3" s="121"/>
      <c r="R3" s="91" t="s">
        <v>114</v>
      </c>
      <c r="S3" s="92"/>
      <c r="T3" s="92"/>
      <c r="U3" s="92"/>
      <c r="V3" s="169"/>
      <c r="W3" s="92" t="s">
        <v>13</v>
      </c>
      <c r="X3" s="92"/>
      <c r="Y3" s="92"/>
      <c r="Z3" s="92"/>
      <c r="AA3" s="111"/>
      <c r="AB3" s="112" t="s">
        <v>42</v>
      </c>
      <c r="AC3" s="92"/>
      <c r="AD3" s="92"/>
      <c r="AE3" s="92"/>
      <c r="AF3" s="121"/>
      <c r="AG3" s="91" t="s">
        <v>69</v>
      </c>
      <c r="AH3" s="92"/>
      <c r="AI3" s="92"/>
      <c r="AJ3" s="92"/>
      <c r="AK3" s="125"/>
    </row>
    <row r="4" spans="1:37" x14ac:dyDescent="0.3">
      <c r="A4" s="51" t="s">
        <v>31</v>
      </c>
      <c r="B4" s="51" t="s">
        <v>35</v>
      </c>
      <c r="C4" s="51" t="s">
        <v>34</v>
      </c>
      <c r="D4" s="51" t="s">
        <v>36</v>
      </c>
      <c r="E4" s="51" t="s">
        <v>37</v>
      </c>
      <c r="F4" s="51" t="s">
        <v>38</v>
      </c>
      <c r="G4" s="51" t="s">
        <v>39</v>
      </c>
      <c r="H4" s="57" t="s">
        <v>40</v>
      </c>
      <c r="I4" s="51" t="s">
        <v>35</v>
      </c>
      <c r="J4" s="22" t="s">
        <v>34</v>
      </c>
      <c r="K4" s="21" t="s">
        <v>35</v>
      </c>
      <c r="L4" s="31" t="s">
        <v>34</v>
      </c>
      <c r="M4" s="51" t="s">
        <v>36</v>
      </c>
      <c r="N4" s="22" t="s">
        <v>37</v>
      </c>
      <c r="O4" s="22" t="s">
        <v>38</v>
      </c>
      <c r="P4" s="22" t="s">
        <v>39</v>
      </c>
      <c r="Q4" s="26" t="s">
        <v>40</v>
      </c>
      <c r="R4" s="89" t="s">
        <v>36</v>
      </c>
      <c r="S4" s="89" t="s">
        <v>37</v>
      </c>
      <c r="T4" s="89" t="s">
        <v>38</v>
      </c>
      <c r="U4" s="89" t="s">
        <v>39</v>
      </c>
      <c r="V4" s="170" t="s">
        <v>40</v>
      </c>
      <c r="W4" s="1" t="s">
        <v>36</v>
      </c>
      <c r="X4" s="1" t="s">
        <v>37</v>
      </c>
      <c r="Y4" s="1" t="s">
        <v>38</v>
      </c>
      <c r="Z4" s="1" t="s">
        <v>39</v>
      </c>
      <c r="AA4" s="1" t="s">
        <v>40</v>
      </c>
      <c r="AB4" s="21" t="s">
        <v>36</v>
      </c>
      <c r="AC4" s="22" t="s">
        <v>37</v>
      </c>
      <c r="AD4" s="22" t="s">
        <v>38</v>
      </c>
      <c r="AE4" s="22" t="s">
        <v>39</v>
      </c>
      <c r="AF4" s="22" t="s">
        <v>40</v>
      </c>
      <c r="AG4" s="51" t="s">
        <v>36</v>
      </c>
      <c r="AH4" s="51" t="s">
        <v>37</v>
      </c>
      <c r="AI4" s="51" t="s">
        <v>38</v>
      </c>
      <c r="AJ4" s="51" t="s">
        <v>39</v>
      </c>
      <c r="AK4" s="57" t="s">
        <v>40</v>
      </c>
    </row>
    <row r="5" spans="1:37" x14ac:dyDescent="0.3">
      <c r="A5" s="55" t="s">
        <v>33</v>
      </c>
      <c r="B5" s="56">
        <v>6</v>
      </c>
      <c r="C5" s="56">
        <v>15</v>
      </c>
      <c r="D5" s="56">
        <v>6</v>
      </c>
      <c r="E5" s="56">
        <v>9</v>
      </c>
      <c r="F5" s="56">
        <v>12</v>
      </c>
      <c r="G5" s="56">
        <v>15</v>
      </c>
      <c r="H5" s="58">
        <v>18</v>
      </c>
      <c r="I5" s="53">
        <v>66.599999999999994</v>
      </c>
      <c r="J5" s="24">
        <v>76.400000000000006</v>
      </c>
      <c r="K5" s="27">
        <v>0.77700000000000002</v>
      </c>
      <c r="L5" s="28">
        <v>0.87</v>
      </c>
      <c r="M5" s="53">
        <v>2.3639999999999999</v>
      </c>
      <c r="N5" s="3">
        <v>3.5470000000000002</v>
      </c>
      <c r="O5" s="3">
        <v>4.9550000000000001</v>
      </c>
      <c r="P5" s="3">
        <v>6.2460000000000004</v>
      </c>
      <c r="Q5" s="28">
        <v>7.5620000000000003</v>
      </c>
      <c r="R5" s="25">
        <f>IF(ISBLANK(M5),"",IF(M5&lt;10,1.029*M5-0.06,1.059*M5-0.37))</f>
        <v>2.3725559999999994</v>
      </c>
      <c r="S5" s="25">
        <f t="shared" ref="S5:V5" si="0">IF(ISBLANK(N5),"",IF(N5&lt;10,1.029*N5-0.06,1.059*N5-0.37))</f>
        <v>3.5898629999999998</v>
      </c>
      <c r="T5" s="25">
        <f t="shared" si="0"/>
        <v>5.0386949999999997</v>
      </c>
      <c r="U5" s="25">
        <f t="shared" si="0"/>
        <v>6.3671340000000001</v>
      </c>
      <c r="V5" s="171">
        <f t="shared" si="0"/>
        <v>7.721298</v>
      </c>
      <c r="W5" s="25">
        <f>IF(ISBLANK(M5),"",0.6*R5-0.1)</f>
        <v>1.3235335999999995</v>
      </c>
      <c r="X5" s="25">
        <f t="shared" ref="X5:AA5" si="1">IF(ISBLANK(N5),"",0.6*S5-0.1)</f>
        <v>2.0539177999999998</v>
      </c>
      <c r="Y5" s="25">
        <f t="shared" si="1"/>
        <v>2.9232169999999997</v>
      </c>
      <c r="Z5" s="25">
        <f t="shared" si="1"/>
        <v>3.7202803999999996</v>
      </c>
      <c r="AA5" s="25">
        <f t="shared" si="1"/>
        <v>4.5327788</v>
      </c>
      <c r="AB5" s="27">
        <v>0.99919999999999998</v>
      </c>
      <c r="AC5" s="3">
        <v>0.99939999999999996</v>
      </c>
      <c r="AD5" s="3">
        <v>0.99870000000000003</v>
      </c>
      <c r="AE5" s="3">
        <v>0.99399999999999999</v>
      </c>
      <c r="AF5" s="24">
        <v>0.96950000000000003</v>
      </c>
      <c r="AG5" s="41">
        <v>1</v>
      </c>
      <c r="AH5" s="41">
        <v>1</v>
      </c>
      <c r="AI5" s="41">
        <v>1</v>
      </c>
      <c r="AJ5" s="41">
        <v>1</v>
      </c>
      <c r="AK5" s="59">
        <v>1</v>
      </c>
    </row>
    <row r="6" spans="1:37" x14ac:dyDescent="0.3">
      <c r="A6" s="55" t="s">
        <v>32</v>
      </c>
      <c r="B6" s="56">
        <v>6</v>
      </c>
      <c r="C6" s="56">
        <v>15</v>
      </c>
      <c r="D6" s="56">
        <v>6</v>
      </c>
      <c r="E6" s="56">
        <v>9</v>
      </c>
      <c r="F6" s="56">
        <v>12</v>
      </c>
      <c r="G6" s="56">
        <v>15</v>
      </c>
      <c r="H6" s="58">
        <v>18</v>
      </c>
      <c r="I6" s="53">
        <v>66.150000000000006</v>
      </c>
      <c r="J6" s="24">
        <v>77.599999999999994</v>
      </c>
      <c r="K6" s="27">
        <v>0.77700000000000002</v>
      </c>
      <c r="L6" s="28">
        <v>0.87</v>
      </c>
      <c r="M6" s="53">
        <v>2.3119999999999998</v>
      </c>
      <c r="N6" s="3">
        <v>3.492</v>
      </c>
      <c r="O6" s="3">
        <v>4.9400000000000004</v>
      </c>
      <c r="P6" s="3">
        <v>6.1749999999999998</v>
      </c>
      <c r="Q6" s="3">
        <v>7.39</v>
      </c>
      <c r="R6" s="25">
        <f t="shared" ref="R6:R20" si="2">IF(ISBLANK(M6),"",IF(M6&lt;10,1.029*M6-0.06,1.059*M6-0.37))</f>
        <v>2.3190479999999996</v>
      </c>
      <c r="S6" s="25">
        <f t="shared" ref="S6:S20" si="3">IF(ISBLANK(N6),"",IF(N6&lt;10,1.029*N6-0.06,1.059*N6-0.37))</f>
        <v>3.5332679999999996</v>
      </c>
      <c r="T6" s="25">
        <f t="shared" ref="T6:T20" si="4">IF(ISBLANK(O6),"",IF(O6&lt;10,1.029*O6-0.06,1.059*O6-0.37))</f>
        <v>5.0232600000000005</v>
      </c>
      <c r="U6" s="25">
        <f t="shared" ref="U6:U20" si="5">IF(ISBLANK(P6),"",IF(P6&lt;10,1.029*P6-0.06,1.059*P6-0.37))</f>
        <v>6.2940749999999994</v>
      </c>
      <c r="V6" s="171">
        <f t="shared" ref="V6:V20" si="6">IF(ISBLANK(Q6),"",IF(Q6&lt;10,1.029*Q6-0.06,1.059*Q6-0.37))</f>
        <v>7.5443099999999994</v>
      </c>
      <c r="W6" s="25">
        <f t="shared" ref="W6:W20" si="7">IF(ISBLANK(M6),"",0.6*R6-0.1)</f>
        <v>1.2914287999999996</v>
      </c>
      <c r="X6" s="25">
        <f t="shared" ref="X6:X20" si="8">IF(ISBLANK(N6),"",0.6*S6-0.1)</f>
        <v>2.0199607999999998</v>
      </c>
      <c r="Y6" s="25">
        <f t="shared" ref="Y6:Y20" si="9">IF(ISBLANK(O6),"",0.6*T6-0.1)</f>
        <v>2.9139560000000002</v>
      </c>
      <c r="Z6" s="25">
        <f t="shared" ref="Z6:Z20" si="10">IF(ISBLANK(P6),"",0.6*U6-0.1)</f>
        <v>3.6764449999999993</v>
      </c>
      <c r="AA6" s="25">
        <f t="shared" ref="AA6:AA20" si="11">IF(ISBLANK(Q6),"",0.6*V6-0.1)</f>
        <v>4.4265859999999995</v>
      </c>
      <c r="AB6" s="27">
        <v>0.99909999999999999</v>
      </c>
      <c r="AC6" s="3">
        <v>0.999</v>
      </c>
      <c r="AD6" s="3">
        <v>0.99839999999999995</v>
      </c>
      <c r="AE6" s="3">
        <v>0.99439999999999995</v>
      </c>
      <c r="AF6" s="24">
        <v>0.97499999999999998</v>
      </c>
      <c r="AG6" s="41">
        <v>1</v>
      </c>
      <c r="AH6" s="41">
        <v>1</v>
      </c>
      <c r="AI6" s="41">
        <v>1</v>
      </c>
      <c r="AJ6" s="41">
        <v>1</v>
      </c>
      <c r="AK6" s="59">
        <v>1</v>
      </c>
    </row>
    <row r="7" spans="1:37" x14ac:dyDescent="0.3">
      <c r="A7" s="55" t="s">
        <v>83</v>
      </c>
      <c r="B7" s="56">
        <v>6</v>
      </c>
      <c r="C7" s="56">
        <v>15</v>
      </c>
      <c r="D7" s="56">
        <v>6</v>
      </c>
      <c r="E7" s="56">
        <v>9</v>
      </c>
      <c r="F7" s="56">
        <v>12</v>
      </c>
      <c r="G7" s="56">
        <v>15</v>
      </c>
      <c r="H7" s="58">
        <v>18</v>
      </c>
      <c r="I7" s="53">
        <v>66.099999999999994</v>
      </c>
      <c r="J7" s="24">
        <v>77.91</v>
      </c>
      <c r="K7" s="27">
        <v>0.76900000000000002</v>
      </c>
      <c r="L7" s="28">
        <v>0.877</v>
      </c>
      <c r="M7" s="53">
        <v>2.3959999999999999</v>
      </c>
      <c r="N7" s="3">
        <v>3.63</v>
      </c>
      <c r="O7" s="3">
        <v>5.0759999999999996</v>
      </c>
      <c r="P7" s="3">
        <v>6.4379999999999997</v>
      </c>
      <c r="Q7" s="28">
        <v>7.8449999999999998</v>
      </c>
      <c r="R7" s="25">
        <f t="shared" si="2"/>
        <v>2.4054839999999995</v>
      </c>
      <c r="S7" s="25">
        <f t="shared" si="3"/>
        <v>3.6752699999999994</v>
      </c>
      <c r="T7" s="25">
        <f t="shared" si="4"/>
        <v>5.1632039999999995</v>
      </c>
      <c r="U7" s="25">
        <f t="shared" si="5"/>
        <v>6.5647019999999996</v>
      </c>
      <c r="V7" s="171">
        <f t="shared" si="6"/>
        <v>8.0125049999999991</v>
      </c>
      <c r="W7" s="25">
        <f t="shared" si="7"/>
        <v>1.3432903999999997</v>
      </c>
      <c r="X7" s="25">
        <f t="shared" si="8"/>
        <v>2.1051619999999995</v>
      </c>
      <c r="Y7" s="25">
        <f t="shared" si="9"/>
        <v>2.9979223999999993</v>
      </c>
      <c r="Z7" s="25">
        <f t="shared" si="10"/>
        <v>3.8388211999999995</v>
      </c>
      <c r="AA7" s="25">
        <f t="shared" si="11"/>
        <v>4.707503</v>
      </c>
      <c r="AB7" s="27">
        <v>0.999</v>
      </c>
      <c r="AC7" s="3">
        <v>0.999</v>
      </c>
      <c r="AD7" s="3">
        <v>1</v>
      </c>
      <c r="AE7" s="3">
        <v>0.99399999999999999</v>
      </c>
      <c r="AF7" s="24">
        <v>0.97399999999999998</v>
      </c>
      <c r="AG7" s="41">
        <v>1</v>
      </c>
      <c r="AH7" s="41">
        <v>1</v>
      </c>
      <c r="AI7" s="41">
        <v>1</v>
      </c>
      <c r="AJ7" s="41">
        <v>1</v>
      </c>
      <c r="AK7" s="59">
        <v>1</v>
      </c>
    </row>
    <row r="8" spans="1:37" x14ac:dyDescent="0.3">
      <c r="A8" s="55"/>
      <c r="B8" s="56"/>
      <c r="C8" s="56"/>
      <c r="D8" s="56"/>
      <c r="E8" s="56"/>
      <c r="F8" s="56"/>
      <c r="G8" s="56"/>
      <c r="H8" s="58"/>
      <c r="I8" s="53"/>
      <c r="J8" s="24"/>
      <c r="K8" s="27"/>
      <c r="L8" s="28"/>
      <c r="M8" s="53"/>
      <c r="N8" s="3"/>
      <c r="O8" s="3"/>
      <c r="P8" s="3"/>
      <c r="Q8" s="28"/>
      <c r="R8" s="25" t="str">
        <f t="shared" si="2"/>
        <v/>
      </c>
      <c r="S8" s="25" t="str">
        <f t="shared" si="3"/>
        <v/>
      </c>
      <c r="T8" s="25" t="str">
        <f t="shared" si="4"/>
        <v/>
      </c>
      <c r="U8" s="25" t="str">
        <f t="shared" si="5"/>
        <v/>
      </c>
      <c r="V8" s="171" t="str">
        <f t="shared" si="6"/>
        <v/>
      </c>
      <c r="W8" s="25" t="str">
        <f t="shared" si="7"/>
        <v/>
      </c>
      <c r="X8" s="25" t="str">
        <f t="shared" si="8"/>
        <v/>
      </c>
      <c r="Y8" s="25" t="str">
        <f t="shared" si="9"/>
        <v/>
      </c>
      <c r="Z8" s="25" t="str">
        <f t="shared" si="10"/>
        <v/>
      </c>
      <c r="AA8" s="25" t="str">
        <f t="shared" si="11"/>
        <v/>
      </c>
      <c r="AB8" s="27"/>
      <c r="AC8" s="3"/>
      <c r="AD8" s="3"/>
      <c r="AE8" s="3"/>
      <c r="AF8" s="24"/>
      <c r="AG8" s="41"/>
      <c r="AH8" s="41"/>
      <c r="AI8" s="41"/>
      <c r="AJ8" s="41"/>
      <c r="AK8" s="59"/>
    </row>
    <row r="9" spans="1:37" x14ac:dyDescent="0.3">
      <c r="A9" s="55"/>
      <c r="B9" s="56"/>
      <c r="C9" s="56"/>
      <c r="D9" s="56"/>
      <c r="E9" s="56"/>
      <c r="F9" s="56"/>
      <c r="G9" s="56"/>
      <c r="H9" s="58"/>
      <c r="I9" s="53"/>
      <c r="J9" s="24"/>
      <c r="K9" s="27"/>
      <c r="L9" s="28"/>
      <c r="M9" s="53"/>
      <c r="N9" s="3"/>
      <c r="O9" s="3"/>
      <c r="P9" s="3"/>
      <c r="Q9" s="28"/>
      <c r="R9" s="25" t="str">
        <f t="shared" si="2"/>
        <v/>
      </c>
      <c r="S9" s="25" t="str">
        <f t="shared" si="3"/>
        <v/>
      </c>
      <c r="T9" s="25" t="str">
        <f t="shared" si="4"/>
        <v/>
      </c>
      <c r="U9" s="25" t="str">
        <f t="shared" si="5"/>
        <v/>
      </c>
      <c r="V9" s="171" t="str">
        <f t="shared" si="6"/>
        <v/>
      </c>
      <c r="W9" s="25" t="str">
        <f t="shared" si="7"/>
        <v/>
      </c>
      <c r="X9" s="25" t="str">
        <f t="shared" si="8"/>
        <v/>
      </c>
      <c r="Y9" s="25" t="str">
        <f t="shared" si="9"/>
        <v/>
      </c>
      <c r="Z9" s="25" t="str">
        <f t="shared" si="10"/>
        <v/>
      </c>
      <c r="AA9" s="25" t="str">
        <f t="shared" si="11"/>
        <v/>
      </c>
      <c r="AB9" s="27"/>
      <c r="AC9" s="3"/>
      <c r="AD9" s="3"/>
      <c r="AE9" s="3"/>
      <c r="AF9" s="24"/>
      <c r="AG9" s="41"/>
      <c r="AH9" s="41"/>
      <c r="AI9" s="41"/>
      <c r="AJ9" s="41"/>
      <c r="AK9" s="59"/>
    </row>
    <row r="10" spans="1:37" x14ac:dyDescent="0.3">
      <c r="A10" s="55"/>
      <c r="B10" s="56"/>
      <c r="C10" s="56"/>
      <c r="D10" s="56"/>
      <c r="E10" s="56"/>
      <c r="F10" s="56"/>
      <c r="G10" s="56"/>
      <c r="H10" s="58"/>
      <c r="I10" s="53"/>
      <c r="J10" s="24"/>
      <c r="K10" s="27"/>
      <c r="L10" s="28"/>
      <c r="M10" s="53"/>
      <c r="N10" s="3"/>
      <c r="O10" s="3"/>
      <c r="P10" s="3"/>
      <c r="Q10" s="28"/>
      <c r="R10" s="25" t="str">
        <f t="shared" si="2"/>
        <v/>
      </c>
      <c r="S10" s="25" t="str">
        <f t="shared" si="3"/>
        <v/>
      </c>
      <c r="T10" s="25" t="str">
        <f t="shared" si="4"/>
        <v/>
      </c>
      <c r="U10" s="25" t="str">
        <f t="shared" si="5"/>
        <v/>
      </c>
      <c r="V10" s="171" t="str">
        <f t="shared" si="6"/>
        <v/>
      </c>
      <c r="W10" s="25" t="str">
        <f t="shared" si="7"/>
        <v/>
      </c>
      <c r="X10" s="25" t="str">
        <f t="shared" si="8"/>
        <v/>
      </c>
      <c r="Y10" s="25" t="str">
        <f t="shared" si="9"/>
        <v/>
      </c>
      <c r="Z10" s="25" t="str">
        <f t="shared" si="10"/>
        <v/>
      </c>
      <c r="AA10" s="25" t="str">
        <f t="shared" si="11"/>
        <v/>
      </c>
      <c r="AB10" s="27"/>
      <c r="AC10" s="3"/>
      <c r="AD10" s="3"/>
      <c r="AE10" s="3"/>
      <c r="AF10" s="24"/>
      <c r="AG10" s="41"/>
      <c r="AH10" s="41"/>
      <c r="AI10" s="41"/>
      <c r="AJ10" s="41"/>
      <c r="AK10" s="59"/>
    </row>
    <row r="11" spans="1:37" x14ac:dyDescent="0.3">
      <c r="A11" s="55"/>
      <c r="B11" s="56"/>
      <c r="C11" s="56"/>
      <c r="D11" s="56"/>
      <c r="E11" s="56"/>
      <c r="F11" s="56"/>
      <c r="G11" s="56"/>
      <c r="H11" s="58"/>
      <c r="I11" s="53"/>
      <c r="J11" s="24"/>
      <c r="K11" s="27"/>
      <c r="L11" s="28"/>
      <c r="M11" s="53"/>
      <c r="N11" s="3"/>
      <c r="O11" s="3"/>
      <c r="P11" s="3"/>
      <c r="Q11" s="28"/>
      <c r="R11" s="25" t="str">
        <f t="shared" si="2"/>
        <v/>
      </c>
      <c r="S11" s="25" t="str">
        <f t="shared" si="3"/>
        <v/>
      </c>
      <c r="T11" s="25" t="str">
        <f t="shared" si="4"/>
        <v/>
      </c>
      <c r="U11" s="25" t="str">
        <f t="shared" si="5"/>
        <v/>
      </c>
      <c r="V11" s="171" t="str">
        <f t="shared" si="6"/>
        <v/>
      </c>
      <c r="W11" s="25" t="str">
        <f t="shared" si="7"/>
        <v/>
      </c>
      <c r="X11" s="25" t="str">
        <f t="shared" si="8"/>
        <v/>
      </c>
      <c r="Y11" s="25" t="str">
        <f t="shared" si="9"/>
        <v/>
      </c>
      <c r="Z11" s="25" t="str">
        <f t="shared" si="10"/>
        <v/>
      </c>
      <c r="AA11" s="25" t="str">
        <f t="shared" si="11"/>
        <v/>
      </c>
      <c r="AB11" s="27"/>
      <c r="AC11" s="3"/>
      <c r="AD11" s="3"/>
      <c r="AE11" s="3"/>
      <c r="AF11" s="24"/>
      <c r="AG11" s="41"/>
      <c r="AH11" s="41"/>
      <c r="AI11" s="41"/>
      <c r="AJ11" s="41"/>
      <c r="AK11" s="59"/>
    </row>
    <row r="12" spans="1:37" x14ac:dyDescent="0.3">
      <c r="A12" s="55"/>
      <c r="B12" s="56"/>
      <c r="C12" s="56"/>
      <c r="D12" s="56"/>
      <c r="E12" s="56"/>
      <c r="F12" s="56"/>
      <c r="G12" s="56"/>
      <c r="H12" s="58"/>
      <c r="I12" s="53"/>
      <c r="J12" s="24"/>
      <c r="K12" s="27"/>
      <c r="L12" s="28"/>
      <c r="M12" s="53"/>
      <c r="N12" s="3"/>
      <c r="O12" s="3"/>
      <c r="P12" s="3"/>
      <c r="Q12" s="28"/>
      <c r="R12" s="25" t="str">
        <f t="shared" si="2"/>
        <v/>
      </c>
      <c r="S12" s="25" t="str">
        <f t="shared" si="3"/>
        <v/>
      </c>
      <c r="T12" s="25" t="str">
        <f t="shared" si="4"/>
        <v/>
      </c>
      <c r="U12" s="25" t="str">
        <f t="shared" si="5"/>
        <v/>
      </c>
      <c r="V12" s="171" t="str">
        <f t="shared" si="6"/>
        <v/>
      </c>
      <c r="W12" s="25" t="str">
        <f t="shared" si="7"/>
        <v/>
      </c>
      <c r="X12" s="25" t="str">
        <f t="shared" si="8"/>
        <v/>
      </c>
      <c r="Y12" s="25" t="str">
        <f t="shared" si="9"/>
        <v/>
      </c>
      <c r="Z12" s="25" t="str">
        <f t="shared" si="10"/>
        <v/>
      </c>
      <c r="AA12" s="25" t="str">
        <f t="shared" si="11"/>
        <v/>
      </c>
      <c r="AB12" s="27"/>
      <c r="AC12" s="3"/>
      <c r="AD12" s="3"/>
      <c r="AE12" s="3"/>
      <c r="AF12" s="24"/>
      <c r="AG12" s="41"/>
      <c r="AH12" s="41"/>
      <c r="AI12" s="41"/>
      <c r="AJ12" s="41"/>
      <c r="AK12" s="59"/>
    </row>
    <row r="13" spans="1:37" x14ac:dyDescent="0.3">
      <c r="A13" s="55"/>
      <c r="B13" s="56"/>
      <c r="C13" s="56"/>
      <c r="D13" s="56"/>
      <c r="E13" s="56"/>
      <c r="F13" s="56"/>
      <c r="G13" s="56"/>
      <c r="H13" s="58"/>
      <c r="I13" s="53"/>
      <c r="J13" s="24"/>
      <c r="K13" s="27"/>
      <c r="L13" s="28"/>
      <c r="M13" s="53"/>
      <c r="N13" s="3"/>
      <c r="O13" s="3"/>
      <c r="P13" s="3"/>
      <c r="Q13" s="28"/>
      <c r="R13" s="25" t="str">
        <f t="shared" si="2"/>
        <v/>
      </c>
      <c r="S13" s="25" t="str">
        <f t="shared" si="3"/>
        <v/>
      </c>
      <c r="T13" s="25" t="str">
        <f t="shared" si="4"/>
        <v/>
      </c>
      <c r="U13" s="25" t="str">
        <f t="shared" si="5"/>
        <v/>
      </c>
      <c r="V13" s="171" t="str">
        <f t="shared" si="6"/>
        <v/>
      </c>
      <c r="W13" s="25" t="str">
        <f t="shared" si="7"/>
        <v/>
      </c>
      <c r="X13" s="25" t="str">
        <f t="shared" si="8"/>
        <v/>
      </c>
      <c r="Y13" s="25" t="str">
        <f t="shared" si="9"/>
        <v/>
      </c>
      <c r="Z13" s="25" t="str">
        <f t="shared" si="10"/>
        <v/>
      </c>
      <c r="AA13" s="25" t="str">
        <f t="shared" si="11"/>
        <v/>
      </c>
      <c r="AB13" s="27"/>
      <c r="AC13" s="3"/>
      <c r="AD13" s="3"/>
      <c r="AE13" s="3"/>
      <c r="AF13" s="24"/>
      <c r="AG13" s="41"/>
      <c r="AH13" s="41"/>
      <c r="AI13" s="41"/>
      <c r="AJ13" s="41"/>
      <c r="AK13" s="59"/>
    </row>
    <row r="14" spans="1:37" x14ac:dyDescent="0.3">
      <c r="A14" s="55"/>
      <c r="B14" s="56"/>
      <c r="C14" s="56"/>
      <c r="D14" s="56"/>
      <c r="E14" s="56"/>
      <c r="F14" s="56"/>
      <c r="G14" s="56"/>
      <c r="H14" s="58"/>
      <c r="I14" s="53"/>
      <c r="J14" s="24"/>
      <c r="K14" s="27"/>
      <c r="L14" s="28"/>
      <c r="M14" s="53"/>
      <c r="N14" s="3"/>
      <c r="O14" s="3"/>
      <c r="P14" s="3"/>
      <c r="Q14" s="28"/>
      <c r="R14" s="25" t="str">
        <f t="shared" si="2"/>
        <v/>
      </c>
      <c r="S14" s="25" t="str">
        <f t="shared" si="3"/>
        <v/>
      </c>
      <c r="T14" s="25" t="str">
        <f t="shared" si="4"/>
        <v/>
      </c>
      <c r="U14" s="25" t="str">
        <f t="shared" si="5"/>
        <v/>
      </c>
      <c r="V14" s="171" t="str">
        <f t="shared" si="6"/>
        <v/>
      </c>
      <c r="W14" s="25" t="str">
        <f t="shared" si="7"/>
        <v/>
      </c>
      <c r="X14" s="25" t="str">
        <f t="shared" si="8"/>
        <v/>
      </c>
      <c r="Y14" s="25" t="str">
        <f t="shared" si="9"/>
        <v/>
      </c>
      <c r="Z14" s="25" t="str">
        <f t="shared" si="10"/>
        <v/>
      </c>
      <c r="AA14" s="25" t="str">
        <f t="shared" si="11"/>
        <v/>
      </c>
      <c r="AB14" s="27"/>
      <c r="AC14" s="3"/>
      <c r="AD14" s="3"/>
      <c r="AE14" s="3"/>
      <c r="AF14" s="24"/>
      <c r="AG14" s="41"/>
      <c r="AH14" s="41"/>
      <c r="AI14" s="41"/>
      <c r="AJ14" s="41"/>
      <c r="AK14" s="59"/>
    </row>
    <row r="15" spans="1:37" x14ac:dyDescent="0.3">
      <c r="A15" s="55"/>
      <c r="B15" s="56"/>
      <c r="C15" s="56"/>
      <c r="D15" s="56"/>
      <c r="E15" s="56"/>
      <c r="F15" s="56"/>
      <c r="G15" s="56"/>
      <c r="H15" s="58"/>
      <c r="I15" s="53"/>
      <c r="J15" s="24"/>
      <c r="K15" s="27"/>
      <c r="L15" s="28"/>
      <c r="M15" s="53"/>
      <c r="N15" s="3"/>
      <c r="O15" s="3"/>
      <c r="P15" s="3"/>
      <c r="Q15" s="28"/>
      <c r="R15" s="25" t="str">
        <f t="shared" si="2"/>
        <v/>
      </c>
      <c r="S15" s="25" t="str">
        <f t="shared" si="3"/>
        <v/>
      </c>
      <c r="T15" s="25" t="str">
        <f t="shared" si="4"/>
        <v/>
      </c>
      <c r="U15" s="25" t="str">
        <f t="shared" si="5"/>
        <v/>
      </c>
      <c r="V15" s="171" t="str">
        <f t="shared" si="6"/>
        <v/>
      </c>
      <c r="W15" s="25" t="str">
        <f t="shared" si="7"/>
        <v/>
      </c>
      <c r="X15" s="25" t="str">
        <f t="shared" si="8"/>
        <v/>
      </c>
      <c r="Y15" s="25" t="str">
        <f t="shared" si="9"/>
        <v/>
      </c>
      <c r="Z15" s="25" t="str">
        <f t="shared" si="10"/>
        <v/>
      </c>
      <c r="AA15" s="25" t="str">
        <f t="shared" si="11"/>
        <v/>
      </c>
      <c r="AB15" s="27"/>
      <c r="AC15" s="3"/>
      <c r="AD15" s="3"/>
      <c r="AE15" s="3"/>
      <c r="AF15" s="24"/>
      <c r="AG15" s="41"/>
      <c r="AH15" s="41"/>
      <c r="AI15" s="41"/>
      <c r="AJ15" s="41"/>
      <c r="AK15" s="59"/>
    </row>
    <row r="16" spans="1:37" x14ac:dyDescent="0.3">
      <c r="A16" s="55"/>
      <c r="B16" s="56"/>
      <c r="C16" s="56"/>
      <c r="D16" s="56"/>
      <c r="E16" s="56"/>
      <c r="F16" s="56"/>
      <c r="G16" s="56"/>
      <c r="H16" s="58"/>
      <c r="I16" s="53"/>
      <c r="J16" s="24"/>
      <c r="K16" s="27"/>
      <c r="L16" s="28"/>
      <c r="M16" s="53"/>
      <c r="N16" s="3"/>
      <c r="O16" s="3"/>
      <c r="P16" s="3"/>
      <c r="Q16" s="28"/>
      <c r="R16" s="25" t="str">
        <f t="shared" si="2"/>
        <v/>
      </c>
      <c r="S16" s="25" t="str">
        <f t="shared" si="3"/>
        <v/>
      </c>
      <c r="T16" s="25" t="str">
        <f t="shared" si="4"/>
        <v/>
      </c>
      <c r="U16" s="25" t="str">
        <f t="shared" si="5"/>
        <v/>
      </c>
      <c r="V16" s="171" t="str">
        <f t="shared" si="6"/>
        <v/>
      </c>
      <c r="W16" s="25" t="str">
        <f t="shared" si="7"/>
        <v/>
      </c>
      <c r="X16" s="25" t="str">
        <f t="shared" si="8"/>
        <v/>
      </c>
      <c r="Y16" s="25" t="str">
        <f t="shared" si="9"/>
        <v/>
      </c>
      <c r="Z16" s="25" t="str">
        <f t="shared" si="10"/>
        <v/>
      </c>
      <c r="AA16" s="25" t="str">
        <f t="shared" si="11"/>
        <v/>
      </c>
      <c r="AB16" s="27"/>
      <c r="AC16" s="3"/>
      <c r="AD16" s="3"/>
      <c r="AE16" s="3"/>
      <c r="AF16" s="24"/>
      <c r="AG16" s="41"/>
      <c r="AH16" s="41"/>
      <c r="AI16" s="41"/>
      <c r="AJ16" s="41"/>
      <c r="AK16" s="59"/>
    </row>
    <row r="17" spans="1:37" x14ac:dyDescent="0.3">
      <c r="A17" s="55"/>
      <c r="B17" s="56"/>
      <c r="C17" s="56"/>
      <c r="D17" s="56"/>
      <c r="E17" s="56"/>
      <c r="F17" s="56"/>
      <c r="G17" s="56"/>
      <c r="H17" s="58"/>
      <c r="I17" s="53"/>
      <c r="J17" s="24"/>
      <c r="K17" s="27"/>
      <c r="L17" s="28"/>
      <c r="M17" s="53"/>
      <c r="N17" s="3"/>
      <c r="O17" s="3"/>
      <c r="P17" s="3"/>
      <c r="Q17" s="28"/>
      <c r="R17" s="25" t="str">
        <f t="shared" si="2"/>
        <v/>
      </c>
      <c r="S17" s="25" t="str">
        <f t="shared" si="3"/>
        <v/>
      </c>
      <c r="T17" s="25" t="str">
        <f t="shared" si="4"/>
        <v/>
      </c>
      <c r="U17" s="25" t="str">
        <f t="shared" si="5"/>
        <v/>
      </c>
      <c r="V17" s="171" t="str">
        <f t="shared" si="6"/>
        <v/>
      </c>
      <c r="W17" s="25" t="str">
        <f t="shared" si="7"/>
        <v/>
      </c>
      <c r="X17" s="25" t="str">
        <f t="shared" si="8"/>
        <v/>
      </c>
      <c r="Y17" s="25" t="str">
        <f t="shared" si="9"/>
        <v/>
      </c>
      <c r="Z17" s="25" t="str">
        <f t="shared" si="10"/>
        <v/>
      </c>
      <c r="AA17" s="25" t="str">
        <f t="shared" si="11"/>
        <v/>
      </c>
      <c r="AB17" s="27"/>
      <c r="AC17" s="3"/>
      <c r="AD17" s="3"/>
      <c r="AE17" s="3"/>
      <c r="AF17" s="24"/>
      <c r="AG17" s="41"/>
      <c r="AH17" s="41"/>
      <c r="AI17" s="41"/>
      <c r="AJ17" s="41"/>
      <c r="AK17" s="59"/>
    </row>
    <row r="18" spans="1:37" x14ac:dyDescent="0.3">
      <c r="A18" s="55"/>
      <c r="B18" s="56"/>
      <c r="C18" s="56"/>
      <c r="D18" s="56"/>
      <c r="E18" s="56"/>
      <c r="F18" s="56"/>
      <c r="G18" s="56"/>
      <c r="H18" s="58"/>
      <c r="I18" s="53"/>
      <c r="J18" s="24"/>
      <c r="K18" s="27"/>
      <c r="L18" s="28"/>
      <c r="M18" s="53"/>
      <c r="N18" s="3"/>
      <c r="O18" s="3"/>
      <c r="P18" s="3"/>
      <c r="Q18" s="28"/>
      <c r="R18" s="25" t="str">
        <f t="shared" si="2"/>
        <v/>
      </c>
      <c r="S18" s="25" t="str">
        <f t="shared" si="3"/>
        <v/>
      </c>
      <c r="T18" s="25" t="str">
        <f t="shared" si="4"/>
        <v/>
      </c>
      <c r="U18" s="25" t="str">
        <f t="shared" si="5"/>
        <v/>
      </c>
      <c r="V18" s="171" t="str">
        <f t="shared" si="6"/>
        <v/>
      </c>
      <c r="W18" s="25" t="str">
        <f t="shared" si="7"/>
        <v/>
      </c>
      <c r="X18" s="25" t="str">
        <f t="shared" si="8"/>
        <v/>
      </c>
      <c r="Y18" s="25" t="str">
        <f t="shared" si="9"/>
        <v/>
      </c>
      <c r="Z18" s="25" t="str">
        <f t="shared" si="10"/>
        <v/>
      </c>
      <c r="AA18" s="25" t="str">
        <f t="shared" si="11"/>
        <v/>
      </c>
      <c r="AB18" s="27"/>
      <c r="AC18" s="3"/>
      <c r="AD18" s="3"/>
      <c r="AE18" s="3"/>
      <c r="AF18" s="24"/>
      <c r="AG18" s="41"/>
      <c r="AH18" s="41"/>
      <c r="AI18" s="41"/>
      <c r="AJ18" s="41"/>
      <c r="AK18" s="59"/>
    </row>
    <row r="19" spans="1:37" x14ac:dyDescent="0.3">
      <c r="A19" s="55"/>
      <c r="B19" s="56"/>
      <c r="C19" s="56"/>
      <c r="D19" s="56"/>
      <c r="E19" s="56"/>
      <c r="F19" s="56"/>
      <c r="G19" s="56"/>
      <c r="H19" s="58"/>
      <c r="I19" s="53"/>
      <c r="J19" s="24"/>
      <c r="K19" s="27"/>
      <c r="L19" s="28"/>
      <c r="M19" s="53"/>
      <c r="N19" s="3"/>
      <c r="O19" s="3"/>
      <c r="P19" s="3"/>
      <c r="Q19" s="28"/>
      <c r="R19" s="25" t="str">
        <f t="shared" si="2"/>
        <v/>
      </c>
      <c r="S19" s="25" t="str">
        <f t="shared" si="3"/>
        <v/>
      </c>
      <c r="T19" s="25" t="str">
        <f t="shared" si="4"/>
        <v/>
      </c>
      <c r="U19" s="25" t="str">
        <f t="shared" si="5"/>
        <v/>
      </c>
      <c r="V19" s="171" t="str">
        <f t="shared" si="6"/>
        <v/>
      </c>
      <c r="W19" s="25" t="str">
        <f t="shared" si="7"/>
        <v/>
      </c>
      <c r="X19" s="25" t="str">
        <f t="shared" si="8"/>
        <v/>
      </c>
      <c r="Y19" s="25" t="str">
        <f t="shared" si="9"/>
        <v/>
      </c>
      <c r="Z19" s="25" t="str">
        <f t="shared" si="10"/>
        <v/>
      </c>
      <c r="AA19" s="25" t="str">
        <f t="shared" si="11"/>
        <v/>
      </c>
      <c r="AB19" s="27"/>
      <c r="AC19" s="3"/>
      <c r="AD19" s="3"/>
      <c r="AE19" s="3"/>
      <c r="AF19" s="24"/>
      <c r="AG19" s="41"/>
      <c r="AH19" s="41"/>
      <c r="AI19" s="41"/>
      <c r="AJ19" s="41"/>
      <c r="AK19" s="59"/>
    </row>
    <row r="20" spans="1:37" x14ac:dyDescent="0.3">
      <c r="A20" s="55"/>
      <c r="B20" s="56"/>
      <c r="C20" s="56"/>
      <c r="D20" s="56"/>
      <c r="E20" s="56"/>
      <c r="F20" s="56"/>
      <c r="G20" s="56"/>
      <c r="H20" s="58"/>
      <c r="I20" s="54"/>
      <c r="J20" s="40"/>
      <c r="K20" s="29"/>
      <c r="L20" s="30"/>
      <c r="M20" s="54"/>
      <c r="N20" s="17"/>
      <c r="O20" s="17"/>
      <c r="P20" s="17"/>
      <c r="Q20" s="30"/>
      <c r="R20" s="25" t="str">
        <f t="shared" si="2"/>
        <v/>
      </c>
      <c r="S20" s="25" t="str">
        <f t="shared" si="3"/>
        <v/>
      </c>
      <c r="T20" s="25" t="str">
        <f t="shared" si="4"/>
        <v/>
      </c>
      <c r="U20" s="25" t="str">
        <f t="shared" si="5"/>
        <v/>
      </c>
      <c r="V20" s="171" t="str">
        <f t="shared" si="6"/>
        <v/>
      </c>
      <c r="W20" s="25" t="str">
        <f t="shared" si="7"/>
        <v/>
      </c>
      <c r="X20" s="25" t="str">
        <f t="shared" si="8"/>
        <v/>
      </c>
      <c r="Y20" s="25" t="str">
        <f t="shared" si="9"/>
        <v/>
      </c>
      <c r="Z20" s="25" t="str">
        <f t="shared" si="10"/>
        <v/>
      </c>
      <c r="AA20" s="25" t="str">
        <f t="shared" si="11"/>
        <v/>
      </c>
      <c r="AB20" s="29"/>
      <c r="AC20" s="17"/>
      <c r="AD20" s="17"/>
      <c r="AE20" s="17"/>
      <c r="AF20" s="40"/>
      <c r="AG20" s="42"/>
      <c r="AH20" s="42"/>
      <c r="AI20" s="42"/>
      <c r="AJ20" s="42"/>
      <c r="AK20" s="60"/>
    </row>
  </sheetData>
  <sheetProtection sheet="1" objects="1" scenarios="1"/>
  <mergeCells count="11">
    <mergeCell ref="A1:AK1"/>
    <mergeCell ref="I2:L2"/>
    <mergeCell ref="W3:AA3"/>
    <mergeCell ref="AG3:AK3"/>
    <mergeCell ref="A2:H2"/>
    <mergeCell ref="I3:J3"/>
    <mergeCell ref="B3:H3"/>
    <mergeCell ref="K3:L3"/>
    <mergeCell ref="M3:Q3"/>
    <mergeCell ref="R3:V3"/>
    <mergeCell ref="AB3:AF3"/>
  </mergeCells>
  <pageMargins left="0.7" right="0.7" top="0.75" bottom="0.75" header="0.3" footer="0.3"/>
  <pageSetup orientation="portrait"/>
  <headerFooter alignWithMargin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22"/>
  <sheetViews>
    <sheetView workbookViewId="0">
      <selection activeCell="D28" sqref="D28"/>
    </sheetView>
  </sheetViews>
  <sheetFormatPr defaultColWidth="9" defaultRowHeight="16.5" x14ac:dyDescent="0.3"/>
  <cols>
    <col min="1" max="1" width="33.625" customWidth="1"/>
    <col min="2" max="2" width="37.25" customWidth="1"/>
  </cols>
  <sheetData>
    <row r="1" spans="1:1" ht="116.25" customHeight="1" thickBot="1" x14ac:dyDescent="0.35">
      <c r="A1" s="79" t="s">
        <v>87</v>
      </c>
    </row>
    <row r="2" spans="1:1" x14ac:dyDescent="0.3">
      <c r="A2" s="78" t="s">
        <v>53</v>
      </c>
    </row>
    <row r="3" spans="1:1" x14ac:dyDescent="0.3">
      <c r="A3" s="1" t="s">
        <v>51</v>
      </c>
    </row>
    <row r="4" spans="1:1" x14ac:dyDescent="0.3">
      <c r="A4" s="3" t="s">
        <v>52</v>
      </c>
    </row>
    <row r="5" spans="1:1" x14ac:dyDescent="0.3">
      <c r="A5" s="3" t="s">
        <v>74</v>
      </c>
    </row>
    <row r="6" spans="1:1" x14ac:dyDescent="0.3">
      <c r="A6" s="3" t="s">
        <v>75</v>
      </c>
    </row>
    <row r="7" spans="1:1" x14ac:dyDescent="0.3">
      <c r="A7" s="3" t="s">
        <v>76</v>
      </c>
    </row>
    <row r="8" spans="1:1" x14ac:dyDescent="0.3">
      <c r="A8" s="3" t="s">
        <v>80</v>
      </c>
    </row>
    <row r="9" spans="1:1" x14ac:dyDescent="0.3">
      <c r="A9" s="3" t="s">
        <v>81</v>
      </c>
    </row>
    <row r="10" spans="1:1" x14ac:dyDescent="0.3">
      <c r="A10" s="3" t="s">
        <v>82</v>
      </c>
    </row>
    <row r="11" spans="1:1" x14ac:dyDescent="0.3">
      <c r="A11" s="3"/>
    </row>
    <row r="12" spans="1:1" x14ac:dyDescent="0.3">
      <c r="A12" s="3"/>
    </row>
    <row r="13" spans="1:1" x14ac:dyDescent="0.3">
      <c r="A13" s="3"/>
    </row>
    <row r="14" spans="1:1" x14ac:dyDescent="0.3">
      <c r="A14" s="3"/>
    </row>
    <row r="15" spans="1:1" x14ac:dyDescent="0.3">
      <c r="A15" s="3"/>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sheetData>
  <pageMargins left="0.7" right="0.7" top="0.75" bottom="0.75" header="0.3" footer="0.3"/>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9"/>
  </sheetPr>
  <dimension ref="A1:O76"/>
  <sheetViews>
    <sheetView topLeftCell="A26" workbookViewId="0">
      <selection activeCell="E40" sqref="E40"/>
    </sheetView>
  </sheetViews>
  <sheetFormatPr defaultColWidth="9" defaultRowHeight="16.5" x14ac:dyDescent="0.3"/>
  <cols>
    <col min="1" max="1" width="26.625" customWidth="1"/>
    <col min="2" max="2" width="22.75" customWidth="1"/>
    <col min="3" max="3" width="12.375" customWidth="1"/>
    <col min="4" max="4" width="15" customWidth="1"/>
    <col min="5" max="5" width="29.5" customWidth="1"/>
    <col min="6" max="6" width="31" customWidth="1"/>
    <col min="7" max="7" width="20.375" customWidth="1"/>
    <col min="8" max="8" width="26.375" customWidth="1"/>
    <col min="15" max="15" width="11.625" customWidth="1"/>
  </cols>
  <sheetData>
    <row r="1" spans="1:15" ht="18" x14ac:dyDescent="0.3">
      <c r="A1" s="146" t="s">
        <v>49</v>
      </c>
      <c r="B1" s="146"/>
      <c r="C1" s="146"/>
      <c r="O1" t="s">
        <v>50</v>
      </c>
    </row>
    <row r="2" spans="1:15" ht="16.5" customHeight="1" x14ac:dyDescent="0.3">
      <c r="A2" s="143" t="s">
        <v>14</v>
      </c>
      <c r="B2" s="44" t="s">
        <v>35</v>
      </c>
      <c r="C2" s="4">
        <f ca="1">INDEX(ChamberData,MATCH(SelectedChamber,Chambers,0),1)</f>
        <v>0.9958800000000001</v>
      </c>
      <c r="O2">
        <v>1</v>
      </c>
    </row>
    <row r="3" spans="1:15" ht="16.5" customHeight="1" x14ac:dyDescent="0.3">
      <c r="A3" s="144"/>
      <c r="B3" s="45" t="s">
        <v>34</v>
      </c>
      <c r="C3" s="4">
        <f ca="1">INDEX(ChamberData,MATCH(SelectedChamber,Chambers,0),2)</f>
        <v>0.97756200000000004</v>
      </c>
      <c r="O3">
        <f t="shared" ref="O3:O34" si="0">O2+1</f>
        <v>2</v>
      </c>
    </row>
    <row r="4" spans="1:15" ht="16.5" customHeight="1" x14ac:dyDescent="0.3">
      <c r="A4" s="74"/>
      <c r="B4" s="12" t="s">
        <v>23</v>
      </c>
      <c r="C4" s="4">
        <f>INDEX(ChamberData,MATCH(SelectedChamber,Chambers,0),3)</f>
        <v>0.90600000000000003</v>
      </c>
      <c r="O4">
        <f t="shared" si="0"/>
        <v>3</v>
      </c>
    </row>
    <row r="5" spans="1:15" ht="16.5" customHeight="1" x14ac:dyDescent="0.3">
      <c r="A5" s="74"/>
      <c r="B5" s="13" t="s">
        <v>29</v>
      </c>
      <c r="C5" s="4">
        <f>INDEX(ChamberData,MATCH(SelectedChamber,Chambers,0),4)</f>
        <v>0.30499999999999999</v>
      </c>
      <c r="O5">
        <f t="shared" si="0"/>
        <v>4</v>
      </c>
    </row>
    <row r="6" spans="1:15" ht="16.5" customHeight="1" x14ac:dyDescent="0.3">
      <c r="A6" s="74"/>
      <c r="B6" s="32" t="s">
        <v>45</v>
      </c>
      <c r="C6" s="4">
        <f>INDEX(ChamberData,MATCH(SelectedChamber,Chambers,0),5)</f>
        <v>49190000</v>
      </c>
      <c r="O6">
        <f t="shared" si="0"/>
        <v>5</v>
      </c>
    </row>
    <row r="7" spans="1:15" ht="16.5" customHeight="1" x14ac:dyDescent="0.3">
      <c r="A7" s="144" t="s">
        <v>24</v>
      </c>
      <c r="B7" s="46" t="str">
        <f>INDEX(MachineData,MATCH(SelectedMachine,Machines,0),3)&amp;"E"</f>
        <v>6E</v>
      </c>
      <c r="C7" s="4">
        <f>INDEX(ChamberData,MATCH(SelectedChamber,Chambers,0),6)</f>
        <v>1.0273639697848131</v>
      </c>
      <c r="O7">
        <f t="shared" si="0"/>
        <v>6</v>
      </c>
    </row>
    <row r="8" spans="1:15" ht="16.5" customHeight="1" x14ac:dyDescent="0.3">
      <c r="A8" s="144"/>
      <c r="B8" s="34" t="str">
        <f>INDEX(MachineData,MATCH(SelectedMachine,Machines,0),4)&amp;"E"</f>
        <v>9E</v>
      </c>
      <c r="C8" s="4">
        <f>INDEX(ChamberData,MATCH(SelectedChamber,Chambers,0),7)</f>
        <v>1.0165819605771951</v>
      </c>
      <c r="O8">
        <f t="shared" si="0"/>
        <v>7</v>
      </c>
    </row>
    <row r="9" spans="1:15" ht="16.5" customHeight="1" x14ac:dyDescent="0.3">
      <c r="A9" s="144"/>
      <c r="B9" s="34" t="str">
        <f>INDEX(MachineData,MATCH(SelectedMachine,Machines,0),5)&amp;"E"</f>
        <v>12E</v>
      </c>
      <c r="C9" s="4">
        <f>INDEX(ChamberData,MATCH(SelectedChamber,Chambers,0),8)</f>
        <v>1.0078885562333311</v>
      </c>
      <c r="O9">
        <f t="shared" si="0"/>
        <v>8</v>
      </c>
    </row>
    <row r="10" spans="1:15" ht="16.5" customHeight="1" x14ac:dyDescent="0.3">
      <c r="A10" s="144"/>
      <c r="B10" s="34" t="str">
        <f>INDEX(MachineData,MATCH(SelectedMachine,Machines,0),6)&amp;"E"</f>
        <v>15E</v>
      </c>
      <c r="C10" s="4">
        <f>INDEX(ChamberData,MATCH(SelectedChamber,Chambers,0),9)</f>
        <v>1.0023690329840249</v>
      </c>
      <c r="O10">
        <f t="shared" si="0"/>
        <v>9</v>
      </c>
    </row>
    <row r="11" spans="1:15" ht="16.5" customHeight="1" x14ac:dyDescent="0.3">
      <c r="A11" s="145"/>
      <c r="B11" s="45" t="str">
        <f>INDEX(MachineData,MATCH(SelectedMachine,Machines,0),7)&amp;"E"</f>
        <v>18E</v>
      </c>
      <c r="C11" s="4">
        <f>INDEX(ChamberData,MATCH(SelectedChamber,Chambers,0),10)</f>
        <v>0.99849995572933592</v>
      </c>
      <c r="O11">
        <f t="shared" si="0"/>
        <v>10</v>
      </c>
    </row>
    <row r="12" spans="1:15" ht="16.5" customHeight="1" x14ac:dyDescent="0.3">
      <c r="A12" s="75" t="s">
        <v>78</v>
      </c>
      <c r="B12" s="5"/>
      <c r="C12" s="66">
        <f>INDEX(ChamberData,MATCH(SelectedChamber,Chambers,0),11)</f>
        <v>42842</v>
      </c>
      <c r="O12">
        <f t="shared" si="0"/>
        <v>11</v>
      </c>
    </row>
    <row r="13" spans="1:15" ht="16.5" customHeight="1" x14ac:dyDescent="0.3">
      <c r="A13" s="147" t="s">
        <v>63</v>
      </c>
      <c r="B13" s="146"/>
      <c r="C13" s="146"/>
      <c r="O13">
        <f t="shared" si="0"/>
        <v>12</v>
      </c>
    </row>
    <row r="14" spans="1:15" ht="16.5" customHeight="1" x14ac:dyDescent="0.3">
      <c r="A14" s="76" t="s">
        <v>64</v>
      </c>
      <c r="B14" s="148">
        <f>INDEX(ElectrometerFactors,MATCH(SelectedElectrometer,Electrometers,0),1)</f>
        <v>0.999</v>
      </c>
      <c r="C14" s="149"/>
      <c r="O14">
        <f t="shared" si="0"/>
        <v>13</v>
      </c>
    </row>
    <row r="15" spans="1:15" ht="16.5" customHeight="1" x14ac:dyDescent="0.3">
      <c r="A15" s="75" t="s">
        <v>78</v>
      </c>
      <c r="B15" s="141">
        <f>INDEX(ElectrometerADCLDates,MATCH(SelectedElectrometer,Electrometers,0),1)</f>
        <v>42313</v>
      </c>
      <c r="C15" s="142"/>
      <c r="O15">
        <f t="shared" si="0"/>
        <v>14</v>
      </c>
    </row>
    <row r="16" spans="1:15" ht="16.5" customHeight="1" thickBot="1" x14ac:dyDescent="0.35">
      <c r="O16">
        <f t="shared" si="0"/>
        <v>15</v>
      </c>
    </row>
    <row r="17" spans="1:15" ht="16.5" customHeight="1" thickBot="1" x14ac:dyDescent="0.35">
      <c r="A17" s="126" t="s">
        <v>72</v>
      </c>
      <c r="B17" s="152" t="s">
        <v>31</v>
      </c>
      <c r="C17" s="153"/>
      <c r="D17" s="77" t="str">
        <f>SelectedMachine</f>
        <v>iX 5867 RMC</v>
      </c>
      <c r="O17">
        <f t="shared" si="0"/>
        <v>16</v>
      </c>
    </row>
    <row r="18" spans="1:15" ht="16.5" customHeight="1" x14ac:dyDescent="0.3">
      <c r="A18" s="126"/>
      <c r="B18" s="150" t="s">
        <v>41</v>
      </c>
      <c r="C18" s="70" t="s">
        <v>35</v>
      </c>
      <c r="D18" s="71">
        <f t="shared" ref="D18:D26" si="1">INDEX(MachineData,MATCH(SelectedMachine,Machines,0),O2)</f>
        <v>6</v>
      </c>
      <c r="O18">
        <f t="shared" si="0"/>
        <v>17</v>
      </c>
    </row>
    <row r="19" spans="1:15" ht="16.5" customHeight="1" x14ac:dyDescent="0.3">
      <c r="A19" s="126"/>
      <c r="B19" s="151"/>
      <c r="C19" s="70" t="s">
        <v>34</v>
      </c>
      <c r="D19" s="71">
        <f t="shared" si="1"/>
        <v>15</v>
      </c>
      <c r="O19">
        <f t="shared" si="0"/>
        <v>18</v>
      </c>
    </row>
    <row r="20" spans="1:15" ht="16.5" customHeight="1" x14ac:dyDescent="0.3">
      <c r="A20" s="126"/>
      <c r="B20" s="151"/>
      <c r="C20" s="70" t="s">
        <v>36</v>
      </c>
      <c r="D20" s="71">
        <f t="shared" si="1"/>
        <v>6</v>
      </c>
      <c r="O20">
        <f t="shared" si="0"/>
        <v>19</v>
      </c>
    </row>
    <row r="21" spans="1:15" ht="16.5" customHeight="1" x14ac:dyDescent="0.3">
      <c r="A21" s="126"/>
      <c r="B21" s="151"/>
      <c r="C21" s="70" t="s">
        <v>37</v>
      </c>
      <c r="D21" s="71">
        <f t="shared" si="1"/>
        <v>9</v>
      </c>
      <c r="O21">
        <f t="shared" si="0"/>
        <v>20</v>
      </c>
    </row>
    <row r="22" spans="1:15" ht="16.5" customHeight="1" x14ac:dyDescent="0.3">
      <c r="A22" s="126"/>
      <c r="B22" s="151"/>
      <c r="C22" s="70" t="s">
        <v>38</v>
      </c>
      <c r="D22" s="71">
        <f t="shared" si="1"/>
        <v>12</v>
      </c>
      <c r="O22">
        <f t="shared" si="0"/>
        <v>21</v>
      </c>
    </row>
    <row r="23" spans="1:15" ht="16.5" customHeight="1" x14ac:dyDescent="0.3">
      <c r="A23" s="126"/>
      <c r="B23" s="151"/>
      <c r="C23" s="70" t="s">
        <v>39</v>
      </c>
      <c r="D23" s="71">
        <f t="shared" si="1"/>
        <v>15</v>
      </c>
      <c r="O23">
        <f t="shared" si="0"/>
        <v>22</v>
      </c>
    </row>
    <row r="24" spans="1:15" ht="16.5" customHeight="1" x14ac:dyDescent="0.3">
      <c r="A24" s="126"/>
      <c r="B24" s="151"/>
      <c r="C24" s="72" t="s">
        <v>40</v>
      </c>
      <c r="D24" s="73">
        <f t="shared" si="1"/>
        <v>18</v>
      </c>
      <c r="O24">
        <f t="shared" si="0"/>
        <v>23</v>
      </c>
    </row>
    <row r="25" spans="1:15" ht="16.5" customHeight="1" x14ac:dyDescent="0.3">
      <c r="A25" s="166" t="s">
        <v>71</v>
      </c>
      <c r="B25" s="151" t="s">
        <v>27</v>
      </c>
      <c r="C25" s="68" t="s">
        <v>35</v>
      </c>
      <c r="D25" s="69">
        <f t="shared" si="1"/>
        <v>66.099999999999994</v>
      </c>
      <c r="O25">
        <f t="shared" si="0"/>
        <v>24</v>
      </c>
    </row>
    <row r="26" spans="1:15" ht="16.5" customHeight="1" x14ac:dyDescent="0.3">
      <c r="A26" s="167"/>
      <c r="B26" s="151"/>
      <c r="C26" s="72" t="s">
        <v>34</v>
      </c>
      <c r="D26" s="73">
        <f t="shared" si="1"/>
        <v>77.91</v>
      </c>
      <c r="O26">
        <f t="shared" si="0"/>
        <v>25</v>
      </c>
    </row>
    <row r="27" spans="1:15" ht="16.5" customHeight="1" x14ac:dyDescent="0.3">
      <c r="A27" s="167"/>
      <c r="B27" s="151" t="s">
        <v>113</v>
      </c>
      <c r="C27" s="68" t="s">
        <v>35</v>
      </c>
      <c r="D27" s="69">
        <f>INDEX(MachineData,MATCH(SelectedMachine,Machines,0),O11)</f>
        <v>0.76900000000000002</v>
      </c>
      <c r="O27">
        <f t="shared" si="0"/>
        <v>26</v>
      </c>
    </row>
    <row r="28" spans="1:15" ht="16.5" customHeight="1" x14ac:dyDescent="0.3">
      <c r="A28" s="168"/>
      <c r="B28" s="151"/>
      <c r="C28" s="72" t="s">
        <v>34</v>
      </c>
      <c r="D28" s="73">
        <f>INDEX(MachineData,MATCH(SelectedMachine,Machines,0),O12)</f>
        <v>0.877</v>
      </c>
      <c r="O28">
        <f t="shared" si="0"/>
        <v>27</v>
      </c>
    </row>
    <row r="29" spans="1:15" ht="16.5" customHeight="1" x14ac:dyDescent="0.3">
      <c r="A29" s="164" t="s">
        <v>73</v>
      </c>
      <c r="B29" s="162" t="s">
        <v>43</v>
      </c>
      <c r="C29" s="68" t="s">
        <v>36</v>
      </c>
      <c r="D29" s="69">
        <f>INDEX(MachineData,MATCH(SelectedMachine,Machines,0),O13)</f>
        <v>2.3959999999999999</v>
      </c>
      <c r="O29">
        <f t="shared" si="0"/>
        <v>28</v>
      </c>
    </row>
    <row r="30" spans="1:15" ht="16.5" customHeight="1" x14ac:dyDescent="0.3">
      <c r="A30" s="165"/>
      <c r="B30" s="163"/>
      <c r="C30" s="70" t="s">
        <v>37</v>
      </c>
      <c r="D30" s="71">
        <f>INDEX(MachineData,MATCH(SelectedMachine,Machines,0),O14)</f>
        <v>3.63</v>
      </c>
      <c r="O30">
        <f t="shared" si="0"/>
        <v>29</v>
      </c>
    </row>
    <row r="31" spans="1:15" ht="16.5" customHeight="1" x14ac:dyDescent="0.3">
      <c r="A31" s="165"/>
      <c r="B31" s="163"/>
      <c r="C31" s="70" t="s">
        <v>38</v>
      </c>
      <c r="D31" s="71">
        <f>INDEX(MachineData,MATCH(SelectedMachine,Machines,0),O15)</f>
        <v>5.0759999999999996</v>
      </c>
      <c r="O31">
        <f t="shared" si="0"/>
        <v>30</v>
      </c>
    </row>
    <row r="32" spans="1:15" ht="16.5" customHeight="1" x14ac:dyDescent="0.3">
      <c r="A32" s="165"/>
      <c r="B32" s="163"/>
      <c r="C32" s="70" t="s">
        <v>39</v>
      </c>
      <c r="D32" s="71">
        <f>INDEX(MachineData,MATCH(SelectedMachine,Machines,0),O16)</f>
        <v>6.4379999999999997</v>
      </c>
      <c r="O32">
        <f t="shared" si="0"/>
        <v>31</v>
      </c>
    </row>
    <row r="33" spans="1:15" ht="16.5" customHeight="1" x14ac:dyDescent="0.3">
      <c r="A33" s="165"/>
      <c r="B33" s="150"/>
      <c r="C33" s="72" t="s">
        <v>40</v>
      </c>
      <c r="D33" s="73">
        <f>INDEX(MachineData,MATCH(SelectedMachine,Machines,0),O17)</f>
        <v>7.8449999999999998</v>
      </c>
      <c r="O33">
        <f t="shared" si="0"/>
        <v>32</v>
      </c>
    </row>
    <row r="34" spans="1:15" ht="16.5" customHeight="1" x14ac:dyDescent="0.3">
      <c r="A34" s="165"/>
      <c r="B34" s="162" t="s">
        <v>115</v>
      </c>
      <c r="C34" s="68" t="s">
        <v>36</v>
      </c>
      <c r="D34" s="69">
        <f>INDEX(MachineData,MATCH(SelectedMachine,Machines,0),O18)</f>
        <v>2.4054839999999995</v>
      </c>
      <c r="O34">
        <f t="shared" si="0"/>
        <v>33</v>
      </c>
    </row>
    <row r="35" spans="1:15" ht="16.5" customHeight="1" x14ac:dyDescent="0.3">
      <c r="A35" s="165"/>
      <c r="B35" s="163"/>
      <c r="C35" s="70" t="s">
        <v>37</v>
      </c>
      <c r="D35" s="71">
        <f>INDEX(MachineData,MATCH(SelectedMachine,Machines,0),O19)</f>
        <v>3.6752699999999994</v>
      </c>
      <c r="O35">
        <f t="shared" ref="O35:O66" si="2">O34+1</f>
        <v>34</v>
      </c>
    </row>
    <row r="36" spans="1:15" ht="16.5" customHeight="1" x14ac:dyDescent="0.3">
      <c r="A36" s="165"/>
      <c r="B36" s="163"/>
      <c r="C36" s="70" t="s">
        <v>38</v>
      </c>
      <c r="D36" s="71">
        <f>INDEX(MachineData,MATCH(SelectedMachine,Machines,0),O20)</f>
        <v>5.1632039999999995</v>
      </c>
      <c r="O36">
        <f t="shared" si="2"/>
        <v>35</v>
      </c>
    </row>
    <row r="37" spans="1:15" ht="16.5" customHeight="1" x14ac:dyDescent="0.3">
      <c r="A37" s="165"/>
      <c r="B37" s="163"/>
      <c r="C37" s="70" t="s">
        <v>39</v>
      </c>
      <c r="D37" s="71">
        <f>INDEX(MachineData,MATCH(SelectedMachine,Machines,0),O21)</f>
        <v>6.5647019999999996</v>
      </c>
      <c r="O37">
        <f t="shared" si="2"/>
        <v>36</v>
      </c>
    </row>
    <row r="38" spans="1:15" ht="16.5" customHeight="1" x14ac:dyDescent="0.3">
      <c r="A38" s="165"/>
      <c r="B38" s="150"/>
      <c r="C38" s="72" t="s">
        <v>40</v>
      </c>
      <c r="D38" s="73">
        <f>INDEX(MachineData,MATCH(SelectedMachine,Machines,0),O22)</f>
        <v>8.0125049999999991</v>
      </c>
      <c r="O38">
        <f t="shared" si="2"/>
        <v>37</v>
      </c>
    </row>
    <row r="39" spans="1:15" ht="16.5" customHeight="1" x14ac:dyDescent="0.3">
      <c r="A39" s="165"/>
      <c r="B39" s="151" t="s">
        <v>13</v>
      </c>
      <c r="C39" s="68" t="s">
        <v>36</v>
      </c>
      <c r="D39" s="69">
        <f>INDEX(MachineData,MATCH(SelectedMachine,Machines,0),O23)</f>
        <v>1.3432903999999997</v>
      </c>
      <c r="O39">
        <f t="shared" si="2"/>
        <v>38</v>
      </c>
    </row>
    <row r="40" spans="1:15" ht="16.5" customHeight="1" x14ac:dyDescent="0.3">
      <c r="A40" s="165"/>
      <c r="B40" s="151"/>
      <c r="C40" s="70" t="s">
        <v>37</v>
      </c>
      <c r="D40" s="71">
        <f>INDEX(MachineData,MATCH(SelectedMachine,Machines,0),O24)</f>
        <v>2.1051619999999995</v>
      </c>
      <c r="O40">
        <f t="shared" si="2"/>
        <v>39</v>
      </c>
    </row>
    <row r="41" spans="1:15" ht="16.5" customHeight="1" x14ac:dyDescent="0.3">
      <c r="A41" s="165"/>
      <c r="B41" s="151"/>
      <c r="C41" s="70" t="s">
        <v>38</v>
      </c>
      <c r="D41" s="71">
        <f>INDEX(MachineData,MATCH(SelectedMachine,Machines,0),O25)</f>
        <v>2.9979223999999993</v>
      </c>
      <c r="O41">
        <f t="shared" si="2"/>
        <v>40</v>
      </c>
    </row>
    <row r="42" spans="1:15" ht="16.5" customHeight="1" x14ac:dyDescent="0.3">
      <c r="A42" s="165"/>
      <c r="B42" s="151"/>
      <c r="C42" s="70" t="s">
        <v>39</v>
      </c>
      <c r="D42" s="71">
        <f>INDEX(MachineData,MATCH(SelectedMachine,Machines,0),O26)</f>
        <v>3.8388211999999995</v>
      </c>
      <c r="O42">
        <f t="shared" si="2"/>
        <v>41</v>
      </c>
    </row>
    <row r="43" spans="1:15" ht="16.5" customHeight="1" x14ac:dyDescent="0.3">
      <c r="A43" s="165"/>
      <c r="B43" s="151"/>
      <c r="C43" s="72" t="s">
        <v>40</v>
      </c>
      <c r="D43" s="73">
        <f>INDEX(MachineData,MATCH(SelectedMachine,Machines,0),O27)</f>
        <v>4.707503</v>
      </c>
      <c r="O43">
        <f t="shared" si="2"/>
        <v>42</v>
      </c>
    </row>
    <row r="44" spans="1:15" ht="16.5" customHeight="1" x14ac:dyDescent="0.3">
      <c r="A44" s="165"/>
      <c r="B44" s="162" t="s">
        <v>42</v>
      </c>
      <c r="C44" s="68" t="s">
        <v>36</v>
      </c>
      <c r="D44" s="69">
        <f>INDEX(MachineData,MATCH(SelectedMachine,Machines,0),O28)</f>
        <v>0.999</v>
      </c>
      <c r="O44">
        <f t="shared" si="2"/>
        <v>43</v>
      </c>
    </row>
    <row r="45" spans="1:15" ht="16.5" customHeight="1" x14ac:dyDescent="0.3">
      <c r="A45" s="165"/>
      <c r="B45" s="163"/>
      <c r="C45" s="70" t="s">
        <v>37</v>
      </c>
      <c r="D45" s="71">
        <f>INDEX(MachineData,MATCH(SelectedMachine,Machines,0),O29)</f>
        <v>0.999</v>
      </c>
      <c r="O45">
        <f t="shared" si="2"/>
        <v>44</v>
      </c>
    </row>
    <row r="46" spans="1:15" ht="16.5" customHeight="1" x14ac:dyDescent="0.3">
      <c r="A46" s="165"/>
      <c r="B46" s="163"/>
      <c r="C46" s="70" t="s">
        <v>38</v>
      </c>
      <c r="D46" s="71">
        <f>INDEX(MachineData,MATCH(SelectedMachine,Machines,0),O30)</f>
        <v>1</v>
      </c>
      <c r="O46">
        <f t="shared" si="2"/>
        <v>45</v>
      </c>
    </row>
    <row r="47" spans="1:15" ht="16.5" customHeight="1" x14ac:dyDescent="0.3">
      <c r="A47" s="165"/>
      <c r="B47" s="163"/>
      <c r="C47" s="70" t="s">
        <v>39</v>
      </c>
      <c r="D47" s="71">
        <f>INDEX(MachineData,MATCH(SelectedMachine,Machines,0),O31)</f>
        <v>0.99399999999999999</v>
      </c>
      <c r="O47">
        <f t="shared" si="2"/>
        <v>46</v>
      </c>
    </row>
    <row r="48" spans="1:15" ht="16.5" customHeight="1" x14ac:dyDescent="0.3">
      <c r="A48" s="165"/>
      <c r="B48" s="150"/>
      <c r="C48" s="72" t="s">
        <v>40</v>
      </c>
      <c r="D48" s="73">
        <f>INDEX(MachineData,MATCH(SelectedMachine,Machines,0),O32)</f>
        <v>0.97399999999999998</v>
      </c>
      <c r="O48">
        <f t="shared" si="2"/>
        <v>47</v>
      </c>
    </row>
    <row r="49" spans="15:15" ht="16.5" customHeight="1" x14ac:dyDescent="0.3">
      <c r="O49">
        <f t="shared" si="2"/>
        <v>48</v>
      </c>
    </row>
    <row r="50" spans="15:15" ht="16.5" customHeight="1" x14ac:dyDescent="0.3">
      <c r="O50">
        <f t="shared" si="2"/>
        <v>49</v>
      </c>
    </row>
    <row r="51" spans="15:15" ht="16.5" customHeight="1" x14ac:dyDescent="0.3">
      <c r="O51">
        <f t="shared" si="2"/>
        <v>50</v>
      </c>
    </row>
    <row r="52" spans="15:15" ht="16.5" customHeight="1" x14ac:dyDescent="0.3">
      <c r="O52">
        <f t="shared" si="2"/>
        <v>51</v>
      </c>
    </row>
    <row r="53" spans="15:15" ht="16.5" customHeight="1" x14ac:dyDescent="0.3">
      <c r="O53">
        <f t="shared" si="2"/>
        <v>52</v>
      </c>
    </row>
    <row r="54" spans="15:15" ht="16.5" customHeight="1" x14ac:dyDescent="0.3">
      <c r="O54">
        <f t="shared" si="2"/>
        <v>53</v>
      </c>
    </row>
    <row r="55" spans="15:15" ht="16.5" customHeight="1" x14ac:dyDescent="0.3">
      <c r="O55">
        <f t="shared" si="2"/>
        <v>54</v>
      </c>
    </row>
    <row r="56" spans="15:15" ht="16.5" customHeight="1" x14ac:dyDescent="0.3">
      <c r="O56">
        <f t="shared" si="2"/>
        <v>55</v>
      </c>
    </row>
    <row r="57" spans="15:15" x14ac:dyDescent="0.3">
      <c r="O57">
        <f t="shared" si="2"/>
        <v>56</v>
      </c>
    </row>
    <row r="58" spans="15:15" x14ac:dyDescent="0.3">
      <c r="O58">
        <f t="shared" si="2"/>
        <v>57</v>
      </c>
    </row>
    <row r="59" spans="15:15" ht="16.5" customHeight="1" x14ac:dyDescent="0.3">
      <c r="O59">
        <f t="shared" si="2"/>
        <v>58</v>
      </c>
    </row>
    <row r="60" spans="15:15" x14ac:dyDescent="0.3">
      <c r="O60">
        <f t="shared" si="2"/>
        <v>59</v>
      </c>
    </row>
    <row r="61" spans="15:15" x14ac:dyDescent="0.3">
      <c r="O61">
        <f t="shared" si="2"/>
        <v>60</v>
      </c>
    </row>
    <row r="62" spans="15:15" x14ac:dyDescent="0.3">
      <c r="O62">
        <f t="shared" si="2"/>
        <v>61</v>
      </c>
    </row>
    <row r="63" spans="15:15" x14ac:dyDescent="0.3">
      <c r="O63">
        <f t="shared" si="2"/>
        <v>62</v>
      </c>
    </row>
    <row r="64" spans="15:15" ht="16.5" customHeight="1" x14ac:dyDescent="0.3">
      <c r="O64">
        <f t="shared" si="2"/>
        <v>63</v>
      </c>
    </row>
    <row r="65" spans="15:15" x14ac:dyDescent="0.3">
      <c r="O65">
        <f t="shared" si="2"/>
        <v>64</v>
      </c>
    </row>
    <row r="66" spans="15:15" x14ac:dyDescent="0.3">
      <c r="O66">
        <f t="shared" si="2"/>
        <v>65</v>
      </c>
    </row>
    <row r="67" spans="15:15" x14ac:dyDescent="0.3">
      <c r="O67">
        <f t="shared" ref="O67:O76" si="3">O66+1</f>
        <v>66</v>
      </c>
    </row>
    <row r="68" spans="15:15" x14ac:dyDescent="0.3">
      <c r="O68">
        <f t="shared" si="3"/>
        <v>67</v>
      </c>
    </row>
    <row r="69" spans="15:15" ht="16.5" customHeight="1" x14ac:dyDescent="0.3">
      <c r="O69">
        <f t="shared" si="3"/>
        <v>68</v>
      </c>
    </row>
    <row r="70" spans="15:15" x14ac:dyDescent="0.3">
      <c r="O70">
        <f t="shared" si="3"/>
        <v>69</v>
      </c>
    </row>
    <row r="71" spans="15:15" x14ac:dyDescent="0.3">
      <c r="O71">
        <f t="shared" si="3"/>
        <v>70</v>
      </c>
    </row>
    <row r="72" spans="15:15" x14ac:dyDescent="0.3">
      <c r="O72">
        <f t="shared" si="3"/>
        <v>71</v>
      </c>
    </row>
    <row r="73" spans="15:15" x14ac:dyDescent="0.3">
      <c r="O73">
        <f t="shared" si="3"/>
        <v>72</v>
      </c>
    </row>
    <row r="74" spans="15:15" x14ac:dyDescent="0.3">
      <c r="O74">
        <f t="shared" si="3"/>
        <v>73</v>
      </c>
    </row>
    <row r="75" spans="15:15" x14ac:dyDescent="0.3">
      <c r="O75">
        <f t="shared" si="3"/>
        <v>74</v>
      </c>
    </row>
    <row r="76" spans="15:15" x14ac:dyDescent="0.3">
      <c r="O76">
        <f t="shared" si="3"/>
        <v>75</v>
      </c>
    </row>
  </sheetData>
  <mergeCells count="17">
    <mergeCell ref="A25:A28"/>
    <mergeCell ref="B44:B48"/>
    <mergeCell ref="A29:A48"/>
    <mergeCell ref="B34:B38"/>
    <mergeCell ref="B29:B33"/>
    <mergeCell ref="B39:B43"/>
    <mergeCell ref="B15:C15"/>
    <mergeCell ref="A2:A3"/>
    <mergeCell ref="A7:A11"/>
    <mergeCell ref="A1:C1"/>
    <mergeCell ref="A13:C13"/>
    <mergeCell ref="B14:C14"/>
    <mergeCell ref="A17:A24"/>
    <mergeCell ref="B18:B24"/>
    <mergeCell ref="B25:B26"/>
    <mergeCell ref="B27:B28"/>
    <mergeCell ref="B17:C17"/>
  </mergeCells>
  <pageMargins left="0.7" right="0.7" top="0.75" bottom="0.75" header="0.3" footer="0.3"/>
  <pageSetup orientation="portrait" verticalDpi="4"/>
  <headerFooter alignWithMargins="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FormulaCells>
  <CellAddress r="D93" i="CurrentSelections"/>
  <CellAddress r="D18" i="MEASURE"/>
  <CellAddress r="D18" i="Electrometers"/>
  <CellAddress r="D18" i="Corrections"/>
  <CellAddress r="D18" i="CurrentSelections"/>
  <CellAddress r="D17" i="Electrometers"/>
  <CellAddress r="D17" i="CurrentSelections"/>
  <CellAddress r="B15" i="MEASURE"/>
  <CellAddress r="B15" i="CurrentSelections"/>
  <CellAddress r="B14" i="CurrentSelections"/>
  <CellAddress r="C12" i="CurrentSelections"/>
  <CellAddress r="B11" i="CurrentSelections"/>
  <CellAddress r="B10" i="MEASURE"/>
  <CellAddress r="B10" i="CurrentSelections"/>
  <CellAddress r="B9" i="CurrentSelections"/>
  <CellAddress r="B8" i="CurrentSelections"/>
  <CellAddress r="B7" i="CurrentSelections"/>
  <CellAddress r="C6" i="CurrentSelections"/>
  <CellAddress r="C5" i="CurrentSelections"/>
  <CellAddress r="C4" i="CurrentSelections"/>
  <CellAddress r="O3" i="Chambers"/>
  <CellAddress r="O3" i="CurrentSelections"/>
  <CellAddress r="D19" i="MEASURE"/>
  <CellAddress r="D19" i="Electrometers"/>
  <CellAddress r="D19" i="Corrections"/>
  <CellAddress r="D19" i="CurrentSelections"/>
  <CellAddress r="I31" i="Corrections"/>
  <CellAddress r="D31" i="MEASURE"/>
  <CellAddress r="D31" i="Corrections"/>
  <CellAddress r="D31" i="CurrentSelections"/>
  <CellAddress r="I30" i="MEASURE"/>
  <CellAddress r="I30" i="Corrections"/>
  <CellAddress r="J30" i="MEASURE"/>
  <CellAddress r="J30" i="Corrections"/>
  <CellAddress r="D30" i="MEASURE"/>
  <CellAddress r="D30" i="Corrections"/>
  <CellAddress r="D30" i="CurrentSelections"/>
  <CellAddress r="E30" i="MEASURE"/>
  <CellAddress r="E30" i="Corrections"/>
  <CellAddress r="I27" i="Corrections"/>
  <CellAddress r="D27" i="Corrections"/>
  <CellAddress r="D27" i="CurrentSelections"/>
  <CellAddress r="I26" i="MEASURE"/>
  <CellAddress r="I26" i="Corrections"/>
  <CellAddress r="J26" i="MEASURE"/>
  <CellAddress r="J26" i="Corrections"/>
  <CellAddress r="D26" i="MEASURE"/>
  <CellAddress r="D26" i="Corrections"/>
  <CellAddress r="D26" i="CurrentSelections"/>
  <CellAddress r="E26" i="MEASURE"/>
  <CellAddress r="E26" i="Corrections"/>
  <CellAddress r="I23" i="Corrections"/>
  <CellAddress r="D23" i="Electrometers"/>
  <CellAddress r="D23" i="Corrections"/>
  <CellAddress r="D23" i="CurrentSelections"/>
  <CellAddress r="I22" i="Corrections"/>
  <CellAddress r="J22" i="Corrections"/>
  <CellAddress r="D22" i="Electrometers"/>
  <CellAddress r="D22" i="Corrections"/>
  <CellAddress r="D22" i="CurrentSelections"/>
  <CellAddress r="E22" i="Corrections"/>
  <CellAddress r="I19" i="MEASURE"/>
  <CellAddress r="I19" i="Chambers"/>
  <CellAddress r="I19" i="Corrections"/>
  <CellAddress r="I18" i="MEASURE"/>
  <CellAddress r="I18" i="Chambers"/>
  <CellAddress r="I18" i="Corrections"/>
  <CellAddress r="J18" i="Chambers"/>
  <CellAddress r="J18" i="Corrections"/>
  <CellAddress r="E18" i="MEASURE"/>
  <CellAddress r="E18" i="Corrections"/>
  <CellAddress r="I15" i="Chambers"/>
  <CellAddress r="I15" i="Corrections"/>
  <CellAddress r="D15" i="Electrometers"/>
  <CellAddress r="D15" i="Corrections"/>
  <CellAddress r="I14" i="MEASURE"/>
  <CellAddress r="I14" i="Chambers"/>
  <CellAddress r="I14" i="Corrections"/>
  <CellAddress r="J14" i="MEASURE"/>
  <CellAddress r="J14" i="Chambers"/>
  <CellAddress r="J14" i="Corrections"/>
  <CellAddress r="D14" i="MEASURE"/>
  <CellAddress r="D14" i="Electrometers"/>
  <CellAddress r="D14" i="Corrections"/>
  <CellAddress r="E14" i="MEASURE"/>
  <CellAddress r="E14" i="Corrections"/>
  <CellAddress r="I11" i="Chambers"/>
  <CellAddress r="I11" i="Corrections"/>
  <CellAddress r="D11" i="Electrometers"/>
  <CellAddress r="D11" i="Corrections"/>
  <CellAddress r="I10" i="Chambers"/>
  <CellAddress r="I10" i="Corrections"/>
  <CellAddress r="J10" i="Chambers"/>
  <CellAddress r="J10" i="Corrections"/>
  <CellAddress r="D10" i="Electrometers"/>
  <CellAddress r="D10" i="Corrections"/>
  <CellAddress r="E10" i="Corrections"/>
  <CellAddress r="F8" i="Corrections"/>
  <CellAddress r="A8" i="Corrections"/>
  <CellAddress r="I7" i="Chambers"/>
  <CellAddress r="I7" i="Corrections"/>
  <CellAddress r="D7" i="Electrometers"/>
  <CellAddress r="D7" i="Corrections"/>
  <CellAddress r="E6" i="MEASURE"/>
  <CellAddress r="E6" i="Corrections"/>
  <CellAddress r="I6" i="Chambers"/>
  <CellAddress r="I6" i="Corrections"/>
  <CellAddress r="J6" i="MEASURE"/>
  <CellAddress r="J6" i="Chambers"/>
  <CellAddress r="J6" i="Corrections"/>
  <CellAddress r="D6" i="Electrometers"/>
  <CellAddress r="D6" i="Corrections"/>
  <CellAddress r="F4" i="Corrections"/>
  <CellAddress r="A4" i="Corrections"/>
  <CellAddress r="BE20" i="Machines"/>
  <CellAddress r="BD20" i="Machines"/>
  <CellAddress r="BC20" i="Machines"/>
  <CellAddress r="BB20" i="Machines"/>
  <CellAddress r="BA20" i="Machines"/>
  <CellAddress r="AZ20" i="Machines"/>
  <CellAddress r="AY20" i="Machines"/>
  <CellAddress r="AX20" i="Machines"/>
  <CellAddress r="AW20" i="Machines"/>
  <CellAddress r="AV20" i="Machines"/>
  <CellAddress r="AA20" i="Machines"/>
  <CellAddress r="Z20" i="Machines"/>
  <CellAddress r="Y20" i="Machines"/>
  <CellAddress r="X20" i="Machines"/>
  <CellAddress r="W20" i="Machines"/>
  <CellAddress r="BE19" i="Machines"/>
  <CellAddress r="BD19" i="Machines"/>
  <CellAddress r="BC19" i="Machines"/>
  <CellAddress r="BB19" i="Machines"/>
  <CellAddress r="BA19" i="Machines"/>
  <CellAddress r="AZ19" i="Machines"/>
  <CellAddress r="AY19" i="Machines"/>
  <CellAddress r="AX19" i="Machines"/>
  <CellAddress r="AW19" i="Machines"/>
  <CellAddress r="AV19" i="Machines"/>
  <CellAddress r="AA19" i="Machines"/>
  <CellAddress r="Z19" i="Machines"/>
  <CellAddress r="Y19" i="Machines"/>
  <CellAddress r="X19" i="Machines"/>
  <CellAddress r="W19" i="Machines"/>
  <CellAddress r="BE18" i="Machines"/>
  <CellAddress r="BD18" i="Machines"/>
  <CellAddress r="BC18" i="Machines"/>
  <CellAddress r="BB18" i="Machines"/>
  <CellAddress r="BA18" i="Machines"/>
  <CellAddress r="AZ18" i="Machines"/>
  <CellAddress r="AY18" i="Machines"/>
  <CellAddress r="AX18" i="Machines"/>
  <CellAddress r="AW18" i="Machines"/>
  <CellAddress r="AV18" i="Machines"/>
  <CellAddress r="AA18" i="Machines"/>
  <CellAddress r="Z18" i="Machines"/>
  <CellAddress r="Y18" i="Machines"/>
  <CellAddress r="X18" i="Machines"/>
  <CellAddress r="W18" i="Machines"/>
  <CellAddress r="BE17" i="Machines"/>
  <CellAddress r="BD17" i="Machines"/>
  <CellAddress r="BC17" i="Machines"/>
  <CellAddress r="BB17" i="Machines"/>
  <CellAddress r="BA17" i="Machines"/>
  <CellAddress r="AZ17" i="Machines"/>
  <CellAddress r="AY17" i="Machines"/>
  <CellAddress r="AX17" i="Machines"/>
  <CellAddress r="AW17" i="Machines"/>
  <CellAddress r="AV17" i="Machines"/>
  <CellAddress r="AA17" i="Machines"/>
  <CellAddress r="Z17" i="Machines"/>
  <CellAddress r="Y17" i="Machines"/>
  <CellAddress r="X17" i="Machines"/>
  <CellAddress r="W17" i="Machines"/>
  <CellAddress r="BE16" i="Machines"/>
  <CellAddress r="BD16" i="Machines"/>
  <CellAddress r="BC16" i="Machines"/>
  <CellAddress r="BB16" i="Machines"/>
  <CellAddress r="BA16" i="Machines"/>
  <CellAddress r="AZ16" i="Machines"/>
  <CellAddress r="AY16" i="Machines"/>
  <CellAddress r="AX16" i="Machines"/>
  <CellAddress r="AW16" i="Machines"/>
  <CellAddress r="AV16" i="Machines"/>
  <CellAddress r="AA16" i="Machines"/>
  <CellAddress r="Z16" i="Machines"/>
  <CellAddress r="Y16" i="Machines"/>
  <CellAddress r="X16" i="Machines"/>
  <CellAddress r="W16" i="Machines"/>
  <CellAddress r="BE15" i="Machines"/>
  <CellAddress r="BD15" i="Machines"/>
  <CellAddress r="BC15" i="Machines"/>
  <CellAddress r="BB15" i="Machines"/>
  <CellAddress r="BA15" i="Machines"/>
  <CellAddress r="AZ15" i="Machines"/>
  <CellAddress r="AY15" i="Machines"/>
  <CellAddress r="AX15" i="Machines"/>
  <CellAddress r="AW15" i="Machines"/>
  <CellAddress r="AV15" i="Machines"/>
  <CellAddress r="AA15" i="Machines"/>
  <CellAddress r="Z15" i="Machines"/>
  <CellAddress r="Y15" i="Machines"/>
  <CellAddress r="X15" i="Machines"/>
  <CellAddress r="W15" i="Machines"/>
  <CellAddress r="BE14" i="Machines"/>
  <CellAddress r="BD14" i="Machines"/>
  <CellAddress r="BC14" i="Machines"/>
  <CellAddress r="BB14" i="Machines"/>
  <CellAddress r="BA14" i="Machines"/>
  <CellAddress r="AZ14" i="Machines"/>
  <CellAddress r="AY14" i="Machines"/>
  <CellAddress r="AX14" i="Machines"/>
  <CellAddress r="AW14" i="Machines"/>
  <CellAddress r="AV14" i="Machines"/>
  <CellAddress r="AA14" i="Machines"/>
  <CellAddress r="Z14" i="Machines"/>
  <CellAddress r="Y14" i="Machines"/>
  <CellAddress r="X14" i="Machines"/>
  <CellAddress r="W14" i="Machines"/>
  <CellAddress r="BE13" i="Machines"/>
  <CellAddress r="BD13" i="Machines"/>
  <CellAddress r="BC13" i="Machines"/>
  <CellAddress r="BB13" i="Machines"/>
  <CellAddress r="BA13" i="Machines"/>
  <CellAddress r="AZ13" i="Machines"/>
  <CellAddress r="AY13" i="Machines"/>
  <CellAddress r="AX13" i="Machines"/>
  <CellAddress r="AW13" i="Machines"/>
  <CellAddress r="AV13" i="Machines"/>
  <CellAddress r="AA13" i="Machines"/>
  <CellAddress r="Z13" i="Machines"/>
  <CellAddress r="Y13" i="Machines"/>
  <CellAddress r="X13" i="Machines"/>
  <CellAddress r="W13" i="Machines"/>
  <CellAddress r="BE12" i="Machines"/>
  <CellAddress r="BD12" i="Machines"/>
  <CellAddress r="BC12" i="Machines"/>
  <CellAddress r="BB12" i="Machines"/>
  <CellAddress r="BA12" i="Machines"/>
  <CellAddress r="AZ12" i="Machines"/>
  <CellAddress r="AY12" i="Machines"/>
  <CellAddress r="AX12" i="Machines"/>
  <CellAddress r="AW12" i="Machines"/>
  <CellAddress r="AV12" i="Machines"/>
  <CellAddress r="AA12" i="Machines"/>
  <CellAddress r="Z12" i="Machines"/>
  <CellAddress r="Y12" i="Machines"/>
  <CellAddress r="X12" i="Machines"/>
  <CellAddress r="W12" i="Machines"/>
  <CellAddress r="BE11" i="Machines"/>
  <CellAddress r="BD11" i="Machines"/>
  <CellAddress r="BC11" i="Machines"/>
  <CellAddress r="BB11" i="Machines"/>
  <CellAddress r="BA11" i="Machines"/>
  <CellAddress r="AZ11" i="Machines"/>
  <CellAddress r="AY11" i="Machines"/>
  <CellAddress r="AX11" i="Machines"/>
  <CellAddress r="AW11" i="Machines"/>
  <CellAddress r="AV11" i="Machines"/>
  <CellAddress r="AA11" i="Machines"/>
  <CellAddress r="Z11" i="Machines"/>
  <CellAddress r="Y11" i="Machines"/>
  <CellAddress r="X11" i="Machines"/>
  <CellAddress r="W11" i="Machines"/>
  <CellAddress r="BE10" i="Machines"/>
  <CellAddress r="BD10" i="Machines"/>
  <CellAddress r="BC10" i="Machines"/>
  <CellAddress r="BB10" i="Machines"/>
  <CellAddress r="BA10" i="Machines"/>
  <CellAddress r="AZ10" i="Machines"/>
  <CellAddress r="AY10" i="Machines"/>
  <CellAddress r="AX10" i="Machines"/>
  <CellAddress r="AW10" i="Machines"/>
  <CellAddress r="AV10" i="Machines"/>
  <CellAddress r="AA10" i="Machines"/>
  <CellAddress r="Z10" i="Machines"/>
  <CellAddress r="Y10" i="Machines"/>
  <CellAddress r="X10" i="Machines"/>
  <CellAddress r="W10" i="Machines"/>
  <CellAddress r="BE9" i="Machines"/>
  <CellAddress r="BD9" i="Machines"/>
  <CellAddress r="BC9" i="Machines"/>
  <CellAddress r="BB9" i="Machines"/>
  <CellAddress r="BA9" i="Machines"/>
  <CellAddress r="AZ9" i="Machines"/>
  <CellAddress r="AY9" i="Machines"/>
  <CellAddress r="AX9" i="Machines"/>
  <CellAddress r="AW9" i="Machines"/>
  <CellAddress r="AV9" i="Machines"/>
  <CellAddress r="AA9" i="Machines"/>
  <CellAddress r="Z9" i="Machines"/>
  <CellAddress r="Y9" i="Machines"/>
  <CellAddress r="X9" i="Machines"/>
  <CellAddress r="W9" i="Machines"/>
  <CellAddress r="BE8" i="Machines"/>
  <CellAddress r="BD8" i="Machines"/>
  <CellAddress r="BC8" i="Machines"/>
  <CellAddress r="BB8" i="Machines"/>
  <CellAddress r="BA8" i="Machines"/>
  <CellAddress r="AZ8" i="Machines"/>
  <CellAddress r="AY8" i="Machines"/>
  <CellAddress r="AX8" i="Machines"/>
  <CellAddress r="AW8" i="Machines"/>
  <CellAddress r="AV8" i="Machines"/>
  <CellAddress r="AA8" i="Machines"/>
  <CellAddress r="Z8" i="Machines"/>
  <CellAddress r="Y8" i="Machines"/>
  <CellAddress r="X8" i="Machines"/>
  <CellAddress r="W8" i="Machines"/>
  <CellAddress r="BE7" i="Machines"/>
  <CellAddress r="BD7" i="Machines"/>
  <CellAddress r="BC7" i="Machines"/>
  <CellAddress r="BB7" i="Machines"/>
  <CellAddress r="BA7" i="Machines"/>
  <CellAddress r="AZ7" i="Machines"/>
  <CellAddress r="AY7" i="Machines"/>
  <CellAddress r="AX7" i="Machines"/>
  <CellAddress r="AW7" i="Machines"/>
  <CellAddress r="AV7" i="Machines"/>
  <CellAddress r="AA7" i="Machines"/>
  <CellAddress r="Z7" i="Machines"/>
  <CellAddress r="Y7" i="Machines"/>
  <CellAddress r="X7" i="Machines"/>
  <CellAddress r="W7" i="Machines"/>
  <CellAddress r="BE6" i="Machines"/>
  <CellAddress r="BD6" i="Machines"/>
  <CellAddress r="BC6" i="Machines"/>
  <CellAddress r="BB6" i="Machines"/>
  <CellAddress r="BA6" i="Machines"/>
  <CellAddress r="AZ6" i="Machines"/>
  <CellAddress r="AY6" i="Machines"/>
  <CellAddress r="AX6" i="Machines"/>
  <CellAddress r="AW6" i="Machines"/>
  <CellAddress r="AV6" i="Machines"/>
  <CellAddress r="AA6" i="Machines"/>
  <CellAddress r="Z6" i="Machines"/>
  <CellAddress r="Y6" i="Machines"/>
  <CellAddress r="X6" i="Machines"/>
  <CellAddress r="W6" i="Machines"/>
  <CellAddress r="BE5" i="Machines"/>
  <CellAddress r="BD5" i="Machines"/>
  <CellAddress r="BC5" i="Machines"/>
  <CellAddress r="BB5" i="Machines"/>
  <CellAddress r="BA5" i="Machines"/>
  <CellAddress r="AZ5" i="Machines"/>
  <CellAddress r="AY5" i="Machines"/>
  <CellAddress r="AX5" i="Machines"/>
  <CellAddress r="AW5" i="Machines"/>
  <CellAddress r="AV5" i="Machines"/>
  <CellAddress r="AA5" i="Machines"/>
  <CellAddress r="Z5" i="Machines"/>
  <CellAddress r="Y5" i="Machines"/>
  <CellAddress r="X5" i="Machines"/>
  <CellAddress r="W5" i="Machines"/>
  <CellAddress r="D24" i="Electrometers"/>
  <CellAddress r="D21" i="Electrometers"/>
  <CellAddress r="D21" i="CurrentSelections"/>
  <CellAddress r="D20" i="Electrometers"/>
  <CellAddress r="D20" i="CurrentSelections"/>
  <CellAddress r="D16" i="Electrometers"/>
  <CellAddress r="D13" i="MEASURE"/>
  <CellAddress r="D13" i="Electrometers"/>
  <CellAddress r="D12" i="Electrometers"/>
  <CellAddress r="D9" i="Electrometers"/>
  <CellAddress r="D8" i="Electrometers"/>
  <CellAddress r="D5" i="Electrometers"/>
  <CellAddress r="D4" i="Electrometers"/>
  <CellAddress r="U21" i="Chambers"/>
  <CellAddress r="I21" i="Chambers"/>
  <CellAddress r="H21" i="Chambers"/>
  <CellAddress r="U20" i="Chambers"/>
  <CellAddress r="I20" i="Chambers"/>
  <CellAddress r="H20" i="Chambers"/>
  <CellAddress r="U19" i="Chambers"/>
  <CellAddress r="H19" i="MEASURE"/>
  <CellAddress r="H19" i="Chambers"/>
  <CellAddress r="U18" i="Chambers"/>
  <CellAddress r="H18" i="MEASURE"/>
  <CellAddress r="H18" i="Chambers"/>
  <CellAddress r="U17" i="Chambers"/>
  <CellAddress r="I17" i="Chambers"/>
  <CellAddress r="H17" i="Chambers"/>
  <CellAddress r="U16" i="Chambers"/>
  <CellAddress r="I16" i="Chambers"/>
  <CellAddress r="H16" i="Chambers"/>
  <CellAddress r="U15" i="Chambers"/>
  <CellAddress r="H15" i="Chambers"/>
  <CellAddress r="U14" i="Chambers"/>
  <CellAddress r="H14" i="MEASURE"/>
  <CellAddress r="H14" i="Chambers"/>
  <CellAddress r="U13" i="Chambers"/>
  <CellAddress r="I13" i="MEASURE"/>
  <CellAddress r="I13" i="Chambers"/>
  <CellAddress r="H13" i="MEASURE"/>
  <CellAddress r="H13" i="Chambers"/>
  <CellAddress r="U12" i="Chambers"/>
  <CellAddress r="I12" i="Chambers"/>
  <CellAddress r="H12" i="Chambers"/>
  <CellAddress r="U11" i="Chambers"/>
  <CellAddress r="H11" i="Chambers"/>
  <CellAddress r="U10" i="Chambers"/>
  <CellAddress r="H10" i="Chambers"/>
  <CellAddress r="U9" i="Chambers"/>
  <CellAddress r="I9" i="Chambers"/>
  <CellAddress r="H9" i="Chambers"/>
  <CellAddress r="U8" i="Chambers"/>
  <CellAddress r="I8" i="Chambers"/>
  <CellAddress r="H8" i="Chambers"/>
  <CellAddress r="U7" i="Chambers"/>
  <CellAddress r="K7" i="Chambers"/>
  <CellAddress r="H7" i="Chambers"/>
  <CellAddress r="J7" i="Chambers"/>
  <CellAddress r="U6" i="Chambers"/>
  <CellAddress r="K6" i="Chambers"/>
  <CellAddress r="H6" i="Chambers"/>
  <CellAddress r="U5" i="Chambers"/>
  <CellAddress r="I5" i="Chambers"/>
  <CellAddress r="K5" i="Chambers"/>
  <CellAddress r="H5" i="Chambers"/>
  <CellAddress r="J5" i="Chambers"/>
  <CellAddress r="U4" i="Chambers"/>
  <CellAddress r="I4" i="Chambers"/>
  <CellAddress r="K4" i="Chambers"/>
  <CellAddress r="C3" i="CurrentSelections"/>
  <CellAddress r="H4" i="Chambers"/>
  <CellAddress r="J4" i="Chambers"/>
  <CellAddress r="C2" i="CurrentSelections"/>
  <CellAddress r="S3" i="Chambers"/>
  <CellAddress r="R3" i="Chambers"/>
  <CellAddress r="Q3" i="Chambers"/>
  <CellAddress r="P3" i="Chambers"/>
  <CellAddress r="D46" i="MEASURE"/>
  <CellAddress r="C46" i="MEASURE"/>
  <CellAddress r="D45" i="MEASURE"/>
  <CellAddress r="D45" i="CurrentSelections"/>
  <CellAddress r="C45" i="MEASURE"/>
  <CellAddress r="B42" i="MEASURE"/>
  <CellAddress r="D41" i="MEASURE"/>
  <CellAddress r="D41" i="CurrentSelections"/>
  <CellAddress r="C41" i="MEASURE"/>
  <CellAddress r="D40" i="MEASURE"/>
  <CellAddress r="D40" i="CurrentSelections"/>
  <CellAddress r="C40" i="MEASURE"/>
  <CellAddress r="B37" i="MEASURE"/>
  <CellAddress r="D36" i="MEASURE"/>
  <CellAddress r="D36" i="CurrentSelections"/>
  <CellAddress r="C36" i="MEASURE"/>
  <CellAddress r="D35" i="MEASURE"/>
  <CellAddress r="D35" i="CurrentSelections"/>
  <CellAddress r="C35" i="MEASURE"/>
  <CellAddress r="B32" i="MEASURE"/>
  <CellAddress r="C31" i="MEASURE"/>
  <CellAddress r="C30" i="MEASURE"/>
  <CellAddress r="B27" i="MEASURE"/>
  <CellAddress r="C26" i="MEASURE"/>
  <CellAddress r="D25" i="MEASURE"/>
  <CellAddress r="D25" i="CurrentSelections"/>
  <CellAddress r="C25" i="MEASURE"/>
  <CellAddress r="B22" i="MEASURE"/>
  <CellAddress r="C19" i="MEASURE"/>
  <CellAddress r="C18" i="MEASURE"/>
  <CellAddress r="J17" i="MEASURE"/>
  <CellAddress r="J17" i="Chambers"/>
  <CellAddress r="C14" i="MEASURE"/>
  <CellAddress r="C13" i="MEASURE"/>
  <CellAddress r="J12" i="MEASURE"/>
  <CellAddress r="J12" i="Chambers"/>
  <CellAddress r="E5" i="MEASURE"/>
  <CellAddress r="J21" i="Chambers"/>
  <CellAddress r="J19" i="MEASURE"/>
  <CellAddress r="J19" i="Chambers"/>
  <CellAddress r="J15" i="Chambers"/>
  <CellAddress r="J13" i="Chambers"/>
  <CellAddress r="J11" i="Chambers"/>
  <CellAddress r="J9" i="Chambers"/>
  <CellAddress r="K21" i="Chambers"/>
  <CellAddress r="K19" i="MEASURE"/>
  <CellAddress r="K19" i="Chambers"/>
  <CellAddress r="K17" i="Chambers"/>
  <CellAddress r="K15" i="Chambers"/>
  <CellAddress r="K13" i="MEASURE"/>
  <CellAddress r="K13" i="Chambers"/>
  <CellAddress r="K11" i="Chambers"/>
  <CellAddress r="K9" i="Chambers"/>
  <CellAddress r="J8" i="Chambers"/>
  <CellAddress r="K14" i="MEASURE"/>
  <CellAddress r="K14" i="Chambers"/>
  <CellAddress r="K10" i="Chambers"/>
  <CellAddress r="J20" i="Chambers"/>
  <CellAddress r="J16" i="Chambers"/>
  <CellAddress r="K20" i="Chambers"/>
  <CellAddress r="K18" i="MEASURE"/>
  <CellAddress r="K18" i="Chambers"/>
  <CellAddress r="K16" i="Chambers"/>
  <CellAddress r="K12" i="Chambers"/>
  <CellAddress r="K8" i="Chambers"/>
  <CellAddress r="E25" i="MEASURE"/>
  <CellAddress r="E35" i="MEASURE"/>
  <CellAddress r="E36" i="MEASURE"/>
  <CellAddress r="E45" i="MEASURE"/>
  <CellAddress r="E46" i="MEASURE"/>
  <CellAddress r="E13" i="MEASURE"/>
  <CellAddress r="E19" i="MEASURE"/>
  <CellAddress r="E31" i="MEASURE"/>
  <CellAddress r="E40" i="MEASURE"/>
  <CellAddress r="E41" i="MEASURE"/>
  <CellAddress r="O4" i="CurrentSelections"/>
  <CellAddress r="O5" i="Chambers"/>
  <CellAddress r="O5" i="CurrentSelections"/>
  <CellAddress r="O6" i="Chambers"/>
  <CellAddress r="O6" i="CurrentSelections"/>
  <CellAddress r="O7" i="Chambers"/>
  <CellAddress r="O7" i="CurrentSelections"/>
  <CellAddress r="O8" i="Chambers"/>
  <CellAddress r="O8" i="CurrentSelections"/>
  <CellAddress r="O9" i="Chambers"/>
  <CellAddress r="O9" i="CurrentSelections"/>
  <CellAddress r="D24" i="CurrentSelections"/>
  <CellAddress r="O10" i="Chambers"/>
  <CellAddress r="O10" i="CurrentSelections"/>
  <CellAddress r="O11" i="Chambers"/>
  <CellAddress r="O11" i="CurrentSelections"/>
  <CellAddress r="O12" i="Chambers"/>
  <CellAddress r="O12" i="CurrentSelections"/>
  <CellAddress r="D28" i="CurrentSelections"/>
  <CellAddress r="O13" i="CurrentSelections"/>
  <CellAddress r="D29" i="CurrentSelections"/>
  <CellAddress r="O14" i="Chambers"/>
  <CellAddress r="O14" i="CurrentSelections"/>
  <CellAddress r="O15" i="Chambers"/>
  <CellAddress r="O15" i="CurrentSelections"/>
  <CellAddress r="O16" i="Chambers"/>
  <CellAddress r="O16" i="CurrentSelections"/>
  <CellAddress r="O17" i="Chambers"/>
  <CellAddress r="O17" i="CurrentSelections"/>
  <CellAddress r="D32" i="CurrentSelections"/>
  <CellAddress r="B13" i="MEASURE"/>
  <CellAddress r="O18" i="CurrentSelections"/>
  <CellAddress r="D33" i="CurrentSelections"/>
  <CellAddress r="B18" i="MEASURE"/>
  <CellAddress r="O19" i="CurrentSelections"/>
  <CellAddress r="D34" i="CurrentSelections"/>
  <CellAddress r="O20" i="Chambers"/>
  <CellAddress r="O20" i="CurrentSelections"/>
  <CellAddress r="O21" i="Chambers"/>
  <CellAddress r="O21" i="CurrentSelections"/>
  <CellAddress r="O22" i="CurrentSelections"/>
  <CellAddress r="D37" i="CurrentSelections"/>
  <CellAddress r="O23" i="CurrentSelections"/>
  <CellAddress r="D38" i="CurrentSelections"/>
  <CellAddress r="O24" i="CurrentSelections"/>
  <CellAddress r="D39" i="CurrentSelections"/>
  <CellAddress r="B25" i="MEASURE"/>
  <CellAddress r="O25" i="CurrentSelections"/>
  <CellAddress r="B30" i="MEASURE"/>
  <CellAddress r="O26" i="CurrentSelections"/>
  <CellAddress r="B35" i="MEASURE"/>
  <CellAddress r="O27" i="CurrentSelections"/>
  <CellAddress r="D42" i="CurrentSelections"/>
  <CellAddress r="B40" i="MEASURE"/>
  <CellAddress r="O28" i="CurrentSelections"/>
  <CellAddress r="D43" i="CurrentSelections"/>
  <CellAddress r="B45" i="MEASURE"/>
  <CellAddress r="O29" i="CurrentSelections"/>
  <CellAddress r="D44" i="CurrentSelections"/>
  <CellAddress r="O30" i="CurrentSelections"/>
  <CellAddress r="I31" i="MEASURE"/>
  <CellAddress r="O31" i="CurrentSelections"/>
  <CellAddress r="D46" i="CurrentSelections"/>
  <CellAddress r="I36" i="MEASURE"/>
  <CellAddress r="J31" i="MEASURE"/>
  <CellAddress r="O32" i="CurrentSelections"/>
  <CellAddress r="D47" i="CurrentSelections"/>
  <CellAddress r="I41" i="MEASURE"/>
  <CellAddress r="J36" i="MEASURE"/>
  <CellAddress r="O33" i="CurrentSelections"/>
  <CellAddress r="D48" i="CurrentSelections"/>
  <CellAddress r="I46" i="MEASURE"/>
  <CellAddress r="J41" i="MEASURE"/>
  <CellAddress r="O34" i="CurrentSelections"/>
  <CellAddress r="D49" i="CurrentSelections"/>
  <CellAddress r="J46" i="MEASURE"/>
  <CellAddress r="O35" i="CurrentSelections"/>
  <CellAddress r="D50" i="CurrentSelections"/>
  <CellAddress r="O19" i="Chambers"/>
  <CellAddress r="O18" i="Chambers"/>
  <CellAddress r="O13" i="Chambers"/>
  <CellAddress r="O4" i="Chambers"/>
  <CellAddress r="C7" i="CurrentSelections"/>
  <CellAddress r="O36" i="CurrentSelections"/>
  <CellAddress r="D51" i="CurrentSelections"/>
  <CellAddress r="P21" i="Chambers"/>
  <CellAddress r="P20" i="Chambers"/>
  <CellAddress r="P19" i="Chambers"/>
  <CellAddress r="P18" i="Chambers"/>
  <CellAddress r="P17" i="Chambers"/>
  <CellAddress r="P16" i="Chambers"/>
  <CellAddress r="P15" i="Chambers"/>
  <CellAddress r="P14" i="Chambers"/>
  <CellAddress r="P13" i="Chambers"/>
  <CellAddress r="P12" i="Chambers"/>
  <CellAddress r="P11" i="Chambers"/>
  <CellAddress r="P10" i="Chambers"/>
  <CellAddress r="P9" i="Chambers"/>
  <CellAddress r="P8" i="Chambers"/>
  <CellAddress r="P7" i="Chambers"/>
  <CellAddress r="P6" i="Chambers"/>
  <CellAddress r="P5" i="Chambers"/>
  <CellAddress r="P4" i="Chambers"/>
  <CellAddress r="C8" i="CurrentSelections"/>
  <CellAddress r="O37" i="CurrentSelections"/>
  <CellAddress r="D52" i="CurrentSelections"/>
  <CellAddress r="Q21" i="Chambers"/>
  <CellAddress r="Q20" i="Chambers"/>
  <CellAddress r="Q19" i="Chambers"/>
  <CellAddress r="Q18" i="Chambers"/>
  <CellAddress r="Q17" i="Chambers"/>
  <CellAddress r="Q16" i="Chambers"/>
  <CellAddress r="Q15" i="Chambers"/>
  <CellAddress r="Q14" i="Chambers"/>
  <CellAddress r="Q13" i="Chambers"/>
  <CellAddress r="Q12" i="Chambers"/>
  <CellAddress r="Q11" i="Chambers"/>
  <CellAddress r="Q10" i="Chambers"/>
  <CellAddress r="Q9" i="Chambers"/>
  <CellAddress r="Q8" i="Chambers"/>
  <CellAddress r="Q7" i="Chambers"/>
  <CellAddress r="Q6" i="Chambers"/>
  <CellAddress r="Q5" i="Chambers"/>
  <CellAddress r="Q4" i="Chambers"/>
  <CellAddress r="C9" i="CurrentSelections"/>
  <CellAddress r="O38" i="CurrentSelections"/>
  <CellAddress r="D53" i="CurrentSelections"/>
  <CellAddress r="R21" i="Chambers"/>
  <CellAddress r="R20" i="Chambers"/>
  <CellAddress r="R19" i="Chambers"/>
  <CellAddress r="R18" i="Chambers"/>
  <CellAddress r="R17" i="Chambers"/>
  <CellAddress r="R16" i="Chambers"/>
  <CellAddress r="R15" i="Chambers"/>
  <CellAddress r="R14" i="Chambers"/>
  <CellAddress r="R13" i="Chambers"/>
  <CellAddress r="R12" i="Chambers"/>
  <CellAddress r="R11" i="Chambers"/>
  <CellAddress r="R10" i="Chambers"/>
  <CellAddress r="R9" i="Chambers"/>
  <CellAddress r="R8" i="Chambers"/>
  <CellAddress r="R7" i="Chambers"/>
  <CellAddress r="R6" i="Chambers"/>
  <CellAddress r="R5" i="Chambers"/>
  <CellAddress r="R4" i="Chambers"/>
  <CellAddress r="C10" i="CurrentSelections"/>
  <CellAddress r="O39" i="CurrentSelections"/>
  <CellAddress r="D54" i="CurrentSelections"/>
  <CellAddress r="B26" i="MEASURE"/>
  <CellAddress r="S21" i="Chambers"/>
  <CellAddress r="S20" i="Chambers"/>
  <CellAddress r="S19" i="Chambers"/>
  <CellAddress r="S18" i="Chambers"/>
  <CellAddress r="S17" i="Chambers"/>
  <CellAddress r="S16" i="Chambers"/>
  <CellAddress r="S15" i="Chambers"/>
  <CellAddress r="S14" i="Chambers"/>
  <CellAddress r="S13" i="Chambers"/>
  <CellAddress r="S12" i="Chambers"/>
  <CellAddress r="S11" i="Chambers"/>
  <CellAddress r="S10" i="Chambers"/>
  <CellAddress r="S9" i="Chambers"/>
  <CellAddress r="S8" i="Chambers"/>
  <CellAddress r="S7" i="Chambers"/>
  <CellAddress r="S6" i="Chambers"/>
  <CellAddress r="S5" i="Chambers"/>
  <CellAddress r="S4" i="Chambers"/>
  <CellAddress r="C11" i="CurrentSelections"/>
  <CellAddress r="O40" i="CurrentSelections"/>
  <CellAddress r="D55" i="CurrentSelections"/>
  <CellAddress r="B31" i="MEASURE"/>
  <CellAddress r="O41" i="CurrentSelections"/>
  <CellAddress r="D56" i="CurrentSelections"/>
  <CellAddress r="B36" i="MEASURE"/>
  <CellAddress r="O42" i="CurrentSelections"/>
  <CellAddress r="D57" i="CurrentSelections"/>
  <CellAddress r="B41" i="MEASURE"/>
  <CellAddress r="O43" i="CurrentSelections"/>
  <CellAddress r="D58" i="CurrentSelections"/>
  <CellAddress r="B46" i="MEASURE"/>
  <CellAddress r="O44" i="CurrentSelections"/>
  <CellAddress r="D59" i="CurrentSelections"/>
  <CellAddress r="O45" i="CurrentSelections"/>
  <CellAddress r="D60" i="CurrentSelections"/>
  <CellAddress r="O46" i="CurrentSelections"/>
  <CellAddress r="D61" i="CurrentSelections"/>
  <CellAddress r="O47" i="CurrentSelections"/>
  <CellAddress r="D62" i="CurrentSelections"/>
  <CellAddress r="O48" i="CurrentSelections"/>
  <CellAddress r="D63" i="CurrentSelections"/>
  <CellAddress r="O49" i="CurrentSelections"/>
  <CellAddress r="D64" i="CurrentSelections"/>
  <CellAddress r="O50" i="CurrentSelections"/>
  <CellAddress r="D65" i="CurrentSelections"/>
  <CellAddress r="O51" i="CurrentSelections"/>
  <CellAddress r="D66" i="CurrentSelections"/>
  <CellAddress r="O52" i="CurrentSelections"/>
  <CellAddress r="D67" i="CurrentSelections"/>
  <CellAddress r="O53" i="CurrentSelections"/>
  <CellAddress r="D68" i="CurrentSelections"/>
  <CellAddress r="O54" i="CurrentSelections"/>
  <CellAddress r="D69" i="CurrentSelections"/>
  <CellAddress r="O55" i="CurrentSelections"/>
  <CellAddress r="D70" i="CurrentSelections"/>
  <CellAddress r="K26" i="MEASURE"/>
  <CellAddress r="K31" i="MEASURE"/>
  <CellAddress r="K36" i="MEASURE"/>
  <CellAddress r="K41" i="MEASURE"/>
  <CellAddress r="K46" i="MEASURE"/>
  <CellAddress r="O56" i="CurrentSelections"/>
  <CellAddress r="D71" i="CurrentSelections"/>
  <CellAddress r="O57" i="CurrentSelections"/>
  <CellAddress r="D72" i="CurrentSelections"/>
  <CellAddress r="O58" i="CurrentSelections"/>
  <CellAddress r="D73" i="CurrentSelections"/>
  <CellAddress r="O59" i="CurrentSelections"/>
  <CellAddress r="D74" i="CurrentSelections"/>
  <CellAddress r="O60" i="CurrentSelections"/>
  <CellAddress r="D75" i="CurrentSelections"/>
  <CellAddress r="O61" i="CurrentSelections"/>
  <CellAddress r="D76" i="CurrentSelections"/>
  <CellAddress r="O62" i="CurrentSelections"/>
  <CellAddress r="D77" i="CurrentSelections"/>
  <CellAddress r="D78" i="CurrentSelections"/>
  <CellAddress r="O63" i="CurrentSelections"/>
  <CellAddress r="O64" i="CurrentSelections"/>
  <CellAddress r="D79" i="CurrentSelections"/>
  <CellAddress r="D80" i="CurrentSelections"/>
  <CellAddress r="O65" i="CurrentSelections"/>
  <CellAddress r="O66" i="CurrentSelections"/>
  <CellAddress r="D81" i="CurrentSelections"/>
  <CellAddress r="D82" i="CurrentSelections"/>
  <CellAddress r="O67" i="CurrentSelections"/>
  <CellAddress r="O68" i="CurrentSelections"/>
  <CellAddress r="D83" i="CurrentSelections"/>
  <CellAddress r="D84" i="CurrentSelections"/>
  <CellAddress r="O69" i="CurrentSelections"/>
  <CellAddress r="O70" i="CurrentSelections"/>
  <CellAddress r="D85" i="CurrentSelections"/>
  <CellAddress r="D86" i="CurrentSelections"/>
  <CellAddress r="O71" i="CurrentSelections"/>
  <CellAddress r="F14" i="MEASURE"/>
  <CellAddress r="G14" i="MEASURE"/>
  <CellAddress r="F13" i="MEASURE"/>
  <CellAddress r="G13" i="MEASURE"/>
  <CellAddress r="O72" i="CurrentSelections"/>
  <CellAddress r="D87" i="CurrentSelections"/>
  <CellAddress r="D88" i="CurrentSelections"/>
  <CellAddress r="O73" i="CurrentSelections"/>
  <CellAddress r="F19" i="MEASURE"/>
  <CellAddress r="G19" i="MEASURE"/>
  <CellAddress r="F18" i="MEASURE"/>
  <CellAddress r="G18" i="MEASURE"/>
  <CellAddress r="F25" i="MEASURE"/>
  <CellAddress r="G25" i="MEASURE"/>
  <CellAddress r="H25" i="MEASURE"/>
  <CellAddress r="I25" i="MEASURE"/>
  <CellAddress r="F26" i="MEASURE"/>
  <CellAddress r="G26" i="MEASURE"/>
  <CellAddress r="O74" i="CurrentSelections"/>
  <CellAddress r="D89" i="CurrentSelections"/>
  <CellAddress r="D90" i="CurrentSelections"/>
  <CellAddress r="O75" i="CurrentSelections"/>
  <CellAddress r="J25" i="MEASURE"/>
  <CellAddress r="K25" i="MEASURE"/>
  <CellAddress r="F30" i="MEASURE"/>
  <CellAddress r="G30" i="MEASURE"/>
  <CellAddress r="H30" i="MEASURE"/>
  <CellAddress r="F31" i="MEASURE"/>
  <CellAddress r="G31" i="MEASURE"/>
  <CellAddress r="K30" i="MEASURE"/>
  <CellAddress r="F36" i="MEASURE"/>
  <CellAddress r="G36" i="MEASURE"/>
  <CellAddress r="F35" i="MEASURE"/>
  <CellAddress r="G35" i="MEASURE"/>
  <CellAddress r="H35" i="MEASURE"/>
  <CellAddress r="I35" i="MEASURE"/>
  <CellAddress r="O76" i="CurrentSelections"/>
  <CellAddress r="D92" i="CurrentSelections"/>
  <CellAddress r="D91" i="CurrentSelections"/>
  <CellAddress r="F45" i="MEASURE"/>
  <CellAddress r="G45" i="MEASURE"/>
  <CellAddress r="H45" i="MEASURE"/>
  <CellAddress r="I45" i="MEASURE"/>
  <CellAddress r="F46" i="MEASURE"/>
  <CellAddress r="G46" i="MEASURE"/>
  <CellAddress r="F41" i="MEASURE"/>
  <CellAddress r="G41" i="MEASURE"/>
  <CellAddress r="F40" i="MEASURE"/>
  <CellAddress r="G40" i="MEASURE"/>
  <CellAddress r="H40" i="MEASURE"/>
  <CellAddress r="I40" i="MEASURE"/>
  <CellAddress r="J35" i="MEASURE"/>
  <CellAddress r="K35" i="MEASURE"/>
  <CellAddress r="J45" i="MEASURE"/>
  <CellAddress r="K45" i="MEASURE"/>
  <CellAddress r="J40" i="MEASURE"/>
  <CellAddress r="K40" i="MEASURE"/>
</FormulaCells>
</file>

<file path=customXml/item2.xml><?xml version="1.0" encoding="utf-8"?>
<FormulaCells>
  <CellAddress r="D93" i="CurrentSelections"/>
  <CellAddress r="D18" i="MEASURE"/>
  <CellAddress r="D18" i="Electrometers"/>
  <CellAddress r="D18" i="Corrections"/>
  <CellAddress r="D18" i="CurrentSelections"/>
  <CellAddress r="D17" i="Electrometers"/>
  <CellAddress r="D17" i="CurrentSelections"/>
  <CellAddress r="B15" i="MEASURE"/>
  <CellAddress r="B15" i="CurrentSelections"/>
  <CellAddress r="B14" i="CurrentSelections"/>
  <CellAddress r="C12" i="CurrentSelections"/>
  <CellAddress r="B11" i="CurrentSelections"/>
  <CellAddress r="B10" i="MEASURE"/>
  <CellAddress r="B10" i="CurrentSelections"/>
  <CellAddress r="B9" i="CurrentSelections"/>
  <CellAddress r="B8" i="CurrentSelections"/>
  <CellAddress r="B7" i="CurrentSelections"/>
  <CellAddress r="C6" i="CurrentSelections"/>
  <CellAddress r="C5" i="CurrentSelections"/>
  <CellAddress r="C4" i="CurrentSelections"/>
  <CellAddress r="O3" i="Chambers"/>
  <CellAddress r="O3" i="CurrentSelections"/>
  <CellAddress r="D19" i="MEASURE"/>
  <CellAddress r="D19" i="Electrometers"/>
  <CellAddress r="D19" i="Corrections"/>
  <CellAddress r="D19" i="CurrentSelections"/>
  <CellAddress r="I31" i="Corrections"/>
  <CellAddress r="D31" i="MEASURE"/>
  <CellAddress r="D31" i="Corrections"/>
  <CellAddress r="D31" i="CurrentSelections"/>
  <CellAddress r="I30" i="MEASURE"/>
  <CellAddress r="I30" i="Corrections"/>
  <CellAddress r="J30" i="MEASURE"/>
  <CellAddress r="J30" i="Corrections"/>
  <CellAddress r="D30" i="MEASURE"/>
  <CellAddress r="D30" i="Corrections"/>
  <CellAddress r="D30" i="CurrentSelections"/>
  <CellAddress r="E30" i="MEASURE"/>
  <CellAddress r="E30" i="Corrections"/>
  <CellAddress r="I27" i="Corrections"/>
  <CellAddress r="D27" i="Corrections"/>
  <CellAddress r="D27" i="CurrentSelections"/>
  <CellAddress r="I26" i="MEASURE"/>
  <CellAddress r="I26" i="Corrections"/>
  <CellAddress r="J26" i="MEASURE"/>
  <CellAddress r="J26" i="Corrections"/>
  <CellAddress r="D26" i="MEASURE"/>
  <CellAddress r="D26" i="Corrections"/>
  <CellAddress r="D26" i="CurrentSelections"/>
  <CellAddress r="E26" i="MEASURE"/>
  <CellAddress r="E26" i="Corrections"/>
  <CellAddress r="I23" i="Corrections"/>
  <CellAddress r="D23" i="Electrometers"/>
  <CellAddress r="D23" i="Corrections"/>
  <CellAddress r="D23" i="CurrentSelections"/>
  <CellAddress r="I22" i="Corrections"/>
  <CellAddress r="J22" i="Corrections"/>
  <CellAddress r="D22" i="Electrometers"/>
  <CellAddress r="D22" i="Corrections"/>
  <CellAddress r="D22" i="CurrentSelections"/>
  <CellAddress r="E22" i="Corrections"/>
  <CellAddress r="I19" i="MEASURE"/>
  <CellAddress r="I19" i="Chambers"/>
  <CellAddress r="I19" i="Corrections"/>
  <CellAddress r="I18" i="MEASURE"/>
  <CellAddress r="I18" i="Chambers"/>
  <CellAddress r="I18" i="Corrections"/>
  <CellAddress r="J18" i="Chambers"/>
  <CellAddress r="J18" i="Corrections"/>
  <CellAddress r="E18" i="MEASURE"/>
  <CellAddress r="E18" i="Corrections"/>
  <CellAddress r="I15" i="Chambers"/>
  <CellAddress r="I15" i="Corrections"/>
  <CellAddress r="D15" i="Electrometers"/>
  <CellAddress r="D15" i="Corrections"/>
  <CellAddress r="I14" i="MEASURE"/>
  <CellAddress r="I14" i="Chambers"/>
  <CellAddress r="I14" i="Corrections"/>
  <CellAddress r="J14" i="MEASURE"/>
  <CellAddress r="J14" i="Chambers"/>
  <CellAddress r="J14" i="Corrections"/>
  <CellAddress r="D14" i="MEASURE"/>
  <CellAddress r="D14" i="Electrometers"/>
  <CellAddress r="D14" i="Corrections"/>
  <CellAddress r="E14" i="MEASURE"/>
  <CellAddress r="E14" i="Corrections"/>
  <CellAddress r="I11" i="Chambers"/>
  <CellAddress r="I11" i="Corrections"/>
  <CellAddress r="D11" i="Electrometers"/>
  <CellAddress r="D11" i="Corrections"/>
  <CellAddress r="I10" i="Chambers"/>
  <CellAddress r="I10" i="Corrections"/>
  <CellAddress r="J10" i="Chambers"/>
  <CellAddress r="J10" i="Corrections"/>
  <CellAddress r="D10" i="Electrometers"/>
  <CellAddress r="D10" i="Corrections"/>
  <CellAddress r="E10" i="Corrections"/>
  <CellAddress r="F8" i="Corrections"/>
  <CellAddress r="A8" i="Corrections"/>
  <CellAddress r="I7" i="Chambers"/>
  <CellAddress r="I7" i="Corrections"/>
  <CellAddress r="D7" i="Electrometers"/>
  <CellAddress r="D7" i="Corrections"/>
  <CellAddress r="E6" i="MEASURE"/>
  <CellAddress r="E6" i="Corrections"/>
  <CellAddress r="I6" i="Chambers"/>
  <CellAddress r="I6" i="Corrections"/>
  <CellAddress r="J6" i="MEASURE"/>
  <CellAddress r="J6" i="Chambers"/>
  <CellAddress r="J6" i="Corrections"/>
  <CellAddress r="D6" i="Electrometers"/>
  <CellAddress r="D6" i="Corrections"/>
  <CellAddress r="F4" i="Corrections"/>
  <CellAddress r="A4" i="Corrections"/>
  <CellAddress r="BE20" i="Machines"/>
  <CellAddress r="BD20" i="Machines"/>
  <CellAddress r="BC20" i="Machines"/>
  <CellAddress r="BB20" i="Machines"/>
  <CellAddress r="BA20" i="Machines"/>
  <CellAddress r="AZ20" i="Machines"/>
  <CellAddress r="AY20" i="Machines"/>
  <CellAddress r="AX20" i="Machines"/>
  <CellAddress r="AW20" i="Machines"/>
  <CellAddress r="AV20" i="Machines"/>
  <CellAddress r="AA20" i="Machines"/>
  <CellAddress r="Z20" i="Machines"/>
  <CellAddress r="Y20" i="Machines"/>
  <CellAddress r="X20" i="Machines"/>
  <CellAddress r="W20" i="Machines"/>
  <CellAddress r="BE19" i="Machines"/>
  <CellAddress r="BD19" i="Machines"/>
  <CellAddress r="BC19" i="Machines"/>
  <CellAddress r="BB19" i="Machines"/>
  <CellAddress r="BA19" i="Machines"/>
  <CellAddress r="AZ19" i="Machines"/>
  <CellAddress r="AY19" i="Machines"/>
  <CellAddress r="AX19" i="Machines"/>
  <CellAddress r="AW19" i="Machines"/>
  <CellAddress r="AV19" i="Machines"/>
  <CellAddress r="AA19" i="Machines"/>
  <CellAddress r="Z19" i="Machines"/>
  <CellAddress r="Y19" i="Machines"/>
  <CellAddress r="X19" i="Machines"/>
  <CellAddress r="W19" i="Machines"/>
  <CellAddress r="BE18" i="Machines"/>
  <CellAddress r="BD18" i="Machines"/>
  <CellAddress r="BC18" i="Machines"/>
  <CellAddress r="BB18" i="Machines"/>
  <CellAddress r="BA18" i="Machines"/>
  <CellAddress r="AZ18" i="Machines"/>
  <CellAddress r="AY18" i="Machines"/>
  <CellAddress r="AX18" i="Machines"/>
  <CellAddress r="AW18" i="Machines"/>
  <CellAddress r="AV18" i="Machines"/>
  <CellAddress r="AA18" i="Machines"/>
  <CellAddress r="Z18" i="Machines"/>
  <CellAddress r="Y18" i="Machines"/>
  <CellAddress r="X18" i="Machines"/>
  <CellAddress r="W18" i="Machines"/>
  <CellAddress r="BE17" i="Machines"/>
  <CellAddress r="BD17" i="Machines"/>
  <CellAddress r="BC17" i="Machines"/>
  <CellAddress r="BB17" i="Machines"/>
  <CellAddress r="BA17" i="Machines"/>
  <CellAddress r="AZ17" i="Machines"/>
  <CellAddress r="AY17" i="Machines"/>
  <CellAddress r="AX17" i="Machines"/>
  <CellAddress r="AW17" i="Machines"/>
  <CellAddress r="AV17" i="Machines"/>
  <CellAddress r="AA17" i="Machines"/>
  <CellAddress r="Z17" i="Machines"/>
  <CellAddress r="Y17" i="Machines"/>
  <CellAddress r="X17" i="Machines"/>
  <CellAddress r="W17" i="Machines"/>
  <CellAddress r="BE16" i="Machines"/>
  <CellAddress r="BD16" i="Machines"/>
  <CellAddress r="BC16" i="Machines"/>
  <CellAddress r="BB16" i="Machines"/>
  <CellAddress r="BA16" i="Machines"/>
  <CellAddress r="AZ16" i="Machines"/>
  <CellAddress r="AY16" i="Machines"/>
  <CellAddress r="AX16" i="Machines"/>
  <CellAddress r="AW16" i="Machines"/>
  <CellAddress r="AV16" i="Machines"/>
  <CellAddress r="AA16" i="Machines"/>
  <CellAddress r="Z16" i="Machines"/>
  <CellAddress r="Y16" i="Machines"/>
  <CellAddress r="X16" i="Machines"/>
  <CellAddress r="W16" i="Machines"/>
  <CellAddress r="BE15" i="Machines"/>
  <CellAddress r="BD15" i="Machines"/>
  <CellAddress r="BC15" i="Machines"/>
  <CellAddress r="BB15" i="Machines"/>
  <CellAddress r="BA15" i="Machines"/>
  <CellAddress r="AZ15" i="Machines"/>
  <CellAddress r="AY15" i="Machines"/>
  <CellAddress r="AX15" i="Machines"/>
  <CellAddress r="AW15" i="Machines"/>
  <CellAddress r="AV15" i="Machines"/>
  <CellAddress r="AA15" i="Machines"/>
  <CellAddress r="Z15" i="Machines"/>
  <CellAddress r="Y15" i="Machines"/>
  <CellAddress r="X15" i="Machines"/>
  <CellAddress r="W15" i="Machines"/>
  <CellAddress r="BE14" i="Machines"/>
  <CellAddress r="BD14" i="Machines"/>
  <CellAddress r="BC14" i="Machines"/>
  <CellAddress r="BB14" i="Machines"/>
  <CellAddress r="BA14" i="Machines"/>
  <CellAddress r="AZ14" i="Machines"/>
  <CellAddress r="AY14" i="Machines"/>
  <CellAddress r="AX14" i="Machines"/>
  <CellAddress r="AW14" i="Machines"/>
  <CellAddress r="AV14" i="Machines"/>
  <CellAddress r="AA14" i="Machines"/>
  <CellAddress r="Z14" i="Machines"/>
  <CellAddress r="Y14" i="Machines"/>
  <CellAddress r="X14" i="Machines"/>
  <CellAddress r="W14" i="Machines"/>
  <CellAddress r="BE13" i="Machines"/>
  <CellAddress r="BD13" i="Machines"/>
  <CellAddress r="BC13" i="Machines"/>
  <CellAddress r="BB13" i="Machines"/>
  <CellAddress r="BA13" i="Machines"/>
  <CellAddress r="AZ13" i="Machines"/>
  <CellAddress r="AY13" i="Machines"/>
  <CellAddress r="AX13" i="Machines"/>
  <CellAddress r="AW13" i="Machines"/>
  <CellAddress r="AV13" i="Machines"/>
  <CellAddress r="AA13" i="Machines"/>
  <CellAddress r="Z13" i="Machines"/>
  <CellAddress r="Y13" i="Machines"/>
  <CellAddress r="X13" i="Machines"/>
  <CellAddress r="W13" i="Machines"/>
  <CellAddress r="BE12" i="Machines"/>
  <CellAddress r="BD12" i="Machines"/>
  <CellAddress r="BC12" i="Machines"/>
  <CellAddress r="BB12" i="Machines"/>
  <CellAddress r="BA12" i="Machines"/>
  <CellAddress r="AZ12" i="Machines"/>
  <CellAddress r="AY12" i="Machines"/>
  <CellAddress r="AX12" i="Machines"/>
  <CellAddress r="AW12" i="Machines"/>
  <CellAddress r="AV12" i="Machines"/>
  <CellAddress r="AA12" i="Machines"/>
  <CellAddress r="Z12" i="Machines"/>
  <CellAddress r="Y12" i="Machines"/>
  <CellAddress r="X12" i="Machines"/>
  <CellAddress r="W12" i="Machines"/>
  <CellAddress r="BE11" i="Machines"/>
  <CellAddress r="BD11" i="Machines"/>
  <CellAddress r="BC11" i="Machines"/>
  <CellAddress r="BB11" i="Machines"/>
  <CellAddress r="BA11" i="Machines"/>
  <CellAddress r="AZ11" i="Machines"/>
  <CellAddress r="AY11" i="Machines"/>
  <CellAddress r="AX11" i="Machines"/>
  <CellAddress r="AW11" i="Machines"/>
  <CellAddress r="AV11" i="Machines"/>
  <CellAddress r="AA11" i="Machines"/>
  <CellAddress r="Z11" i="Machines"/>
  <CellAddress r="Y11" i="Machines"/>
  <CellAddress r="X11" i="Machines"/>
  <CellAddress r="W11" i="Machines"/>
  <CellAddress r="BE10" i="Machines"/>
  <CellAddress r="BD10" i="Machines"/>
  <CellAddress r="BC10" i="Machines"/>
  <CellAddress r="BB10" i="Machines"/>
  <CellAddress r="BA10" i="Machines"/>
  <CellAddress r="AZ10" i="Machines"/>
  <CellAddress r="AY10" i="Machines"/>
  <CellAddress r="AX10" i="Machines"/>
  <CellAddress r="AW10" i="Machines"/>
  <CellAddress r="AV10" i="Machines"/>
  <CellAddress r="AA10" i="Machines"/>
  <CellAddress r="Z10" i="Machines"/>
  <CellAddress r="Y10" i="Machines"/>
  <CellAddress r="X10" i="Machines"/>
  <CellAddress r="W10" i="Machines"/>
  <CellAddress r="BE9" i="Machines"/>
  <CellAddress r="BD9" i="Machines"/>
  <CellAddress r="BC9" i="Machines"/>
  <CellAddress r="BB9" i="Machines"/>
  <CellAddress r="BA9" i="Machines"/>
  <CellAddress r="AZ9" i="Machines"/>
  <CellAddress r="AY9" i="Machines"/>
  <CellAddress r="AX9" i="Machines"/>
  <CellAddress r="AW9" i="Machines"/>
  <CellAddress r="AV9" i="Machines"/>
  <CellAddress r="AA9" i="Machines"/>
  <CellAddress r="Z9" i="Machines"/>
  <CellAddress r="Y9" i="Machines"/>
  <CellAddress r="X9" i="Machines"/>
  <CellAddress r="W9" i="Machines"/>
  <CellAddress r="BE8" i="Machines"/>
  <CellAddress r="BD8" i="Machines"/>
  <CellAddress r="BC8" i="Machines"/>
  <CellAddress r="BB8" i="Machines"/>
  <CellAddress r="BA8" i="Machines"/>
  <CellAddress r="AZ8" i="Machines"/>
  <CellAddress r="AY8" i="Machines"/>
  <CellAddress r="AX8" i="Machines"/>
  <CellAddress r="AW8" i="Machines"/>
  <CellAddress r="AV8" i="Machines"/>
  <CellAddress r="AA8" i="Machines"/>
  <CellAddress r="Z8" i="Machines"/>
  <CellAddress r="Y8" i="Machines"/>
  <CellAddress r="X8" i="Machines"/>
  <CellAddress r="W8" i="Machines"/>
  <CellAddress r="BE7" i="Machines"/>
  <CellAddress r="BD7" i="Machines"/>
  <CellAddress r="BC7" i="Machines"/>
  <CellAddress r="BB7" i="Machines"/>
  <CellAddress r="BA7" i="Machines"/>
  <CellAddress r="AZ7" i="Machines"/>
  <CellAddress r="AY7" i="Machines"/>
  <CellAddress r="AX7" i="Machines"/>
  <CellAddress r="AW7" i="Machines"/>
  <CellAddress r="AV7" i="Machines"/>
  <CellAddress r="AA7" i="Machines"/>
  <CellAddress r="Z7" i="Machines"/>
  <CellAddress r="Y7" i="Machines"/>
  <CellAddress r="X7" i="Machines"/>
  <CellAddress r="W7" i="Machines"/>
  <CellAddress r="BE6" i="Machines"/>
  <CellAddress r="BD6" i="Machines"/>
  <CellAddress r="BC6" i="Machines"/>
  <CellAddress r="BB6" i="Machines"/>
  <CellAddress r="BA6" i="Machines"/>
  <CellAddress r="AZ6" i="Machines"/>
  <CellAddress r="AY6" i="Machines"/>
  <CellAddress r="AX6" i="Machines"/>
  <CellAddress r="AW6" i="Machines"/>
  <CellAddress r="AV6" i="Machines"/>
  <CellAddress r="AA6" i="Machines"/>
  <CellAddress r="Z6" i="Machines"/>
  <CellAddress r="Y6" i="Machines"/>
  <CellAddress r="X6" i="Machines"/>
  <CellAddress r="W6" i="Machines"/>
  <CellAddress r="BE5" i="Machines"/>
  <CellAddress r="BD5" i="Machines"/>
  <CellAddress r="BC5" i="Machines"/>
  <CellAddress r="BB5" i="Machines"/>
  <CellAddress r="BA5" i="Machines"/>
  <CellAddress r="AZ5" i="Machines"/>
  <CellAddress r="AY5" i="Machines"/>
  <CellAddress r="AX5" i="Machines"/>
  <CellAddress r="AW5" i="Machines"/>
  <CellAddress r="AV5" i="Machines"/>
  <CellAddress r="AA5" i="Machines"/>
  <CellAddress r="Z5" i="Machines"/>
  <CellAddress r="Y5" i="Machines"/>
  <CellAddress r="X5" i="Machines"/>
  <CellAddress r="W5" i="Machines"/>
  <CellAddress r="D24" i="Electrometers"/>
  <CellAddress r="D21" i="Electrometers"/>
  <CellAddress r="D21" i="CurrentSelections"/>
  <CellAddress r="D20" i="Electrometers"/>
  <CellAddress r="D20" i="CurrentSelections"/>
  <CellAddress r="D16" i="Electrometers"/>
  <CellAddress r="D13" i="MEASURE"/>
  <CellAddress r="D13" i="Electrometers"/>
  <CellAddress r="D12" i="Electrometers"/>
  <CellAddress r="D9" i="Electrometers"/>
  <CellAddress r="D8" i="Electrometers"/>
  <CellAddress r="D5" i="Electrometers"/>
  <CellAddress r="D4" i="Electrometers"/>
  <CellAddress r="U21" i="Chambers"/>
  <CellAddress r="I21" i="Chambers"/>
  <CellAddress r="H21" i="Chambers"/>
  <CellAddress r="U20" i="Chambers"/>
  <CellAddress r="I20" i="Chambers"/>
  <CellAddress r="H20" i="Chambers"/>
  <CellAddress r="U19" i="Chambers"/>
  <CellAddress r="H19" i="MEASURE"/>
  <CellAddress r="H19" i="Chambers"/>
  <CellAddress r="U18" i="Chambers"/>
  <CellAddress r="H18" i="MEASURE"/>
  <CellAddress r="H18" i="Chambers"/>
  <CellAddress r="U17" i="Chambers"/>
  <CellAddress r="I17" i="Chambers"/>
  <CellAddress r="H17" i="Chambers"/>
  <CellAddress r="U16" i="Chambers"/>
  <CellAddress r="I16" i="Chambers"/>
  <CellAddress r="H16" i="Chambers"/>
  <CellAddress r="U15" i="Chambers"/>
  <CellAddress r="H15" i="Chambers"/>
  <CellAddress r="U14" i="Chambers"/>
  <CellAddress r="H14" i="MEASURE"/>
  <CellAddress r="H14" i="Chambers"/>
  <CellAddress r="U13" i="Chambers"/>
  <CellAddress r="I13" i="MEASURE"/>
  <CellAddress r="I13" i="Chambers"/>
  <CellAddress r="H13" i="MEASURE"/>
  <CellAddress r="H13" i="Chambers"/>
  <CellAddress r="U12" i="Chambers"/>
  <CellAddress r="I12" i="Chambers"/>
  <CellAddress r="H12" i="Chambers"/>
  <CellAddress r="U11" i="Chambers"/>
  <CellAddress r="H11" i="Chambers"/>
  <CellAddress r="U10" i="Chambers"/>
  <CellAddress r="H10" i="Chambers"/>
  <CellAddress r="U9" i="Chambers"/>
  <CellAddress r="I9" i="Chambers"/>
  <CellAddress r="H9" i="Chambers"/>
  <CellAddress r="U8" i="Chambers"/>
  <CellAddress r="I8" i="Chambers"/>
  <CellAddress r="H8" i="Chambers"/>
  <CellAddress r="U7" i="Chambers"/>
  <CellAddress r="K7" i="Chambers"/>
  <CellAddress r="H7" i="Chambers"/>
  <CellAddress r="J7" i="Chambers"/>
  <CellAddress r="U6" i="Chambers"/>
  <CellAddress r="K6" i="Chambers"/>
  <CellAddress r="H6" i="Chambers"/>
  <CellAddress r="U5" i="Chambers"/>
  <CellAddress r="I5" i="Chambers"/>
  <CellAddress r="K5" i="Chambers"/>
  <CellAddress r="H5" i="Chambers"/>
  <CellAddress r="J5" i="Chambers"/>
  <CellAddress r="U4" i="Chambers"/>
  <CellAddress r="I4" i="Chambers"/>
  <CellAddress r="K4" i="Chambers"/>
  <CellAddress r="C3" i="CurrentSelections"/>
  <CellAddress r="H4" i="Chambers"/>
  <CellAddress r="J4" i="Chambers"/>
  <CellAddress r="C2" i="CurrentSelections"/>
  <CellAddress r="S3" i="Chambers"/>
  <CellAddress r="R3" i="Chambers"/>
  <CellAddress r="Q3" i="Chambers"/>
  <CellAddress r="P3" i="Chambers"/>
  <CellAddress r="D46" i="MEASURE"/>
  <CellAddress r="C46" i="MEASURE"/>
  <CellAddress r="D45" i="MEASURE"/>
  <CellAddress r="D45" i="CurrentSelections"/>
  <CellAddress r="C45" i="MEASURE"/>
  <CellAddress r="B42" i="MEASURE"/>
  <CellAddress r="D41" i="MEASURE"/>
  <CellAddress r="D41" i="CurrentSelections"/>
  <CellAddress r="C41" i="MEASURE"/>
  <CellAddress r="D40" i="MEASURE"/>
  <CellAddress r="D40" i="CurrentSelections"/>
  <CellAddress r="C40" i="MEASURE"/>
  <CellAddress r="B37" i="MEASURE"/>
  <CellAddress r="D36" i="MEASURE"/>
  <CellAddress r="D36" i="CurrentSelections"/>
  <CellAddress r="C36" i="MEASURE"/>
  <CellAddress r="D35" i="MEASURE"/>
  <CellAddress r="D35" i="CurrentSelections"/>
  <CellAddress r="C35" i="MEASURE"/>
  <CellAddress r="B32" i="MEASURE"/>
  <CellAddress r="C31" i="MEASURE"/>
  <CellAddress r="C30" i="MEASURE"/>
  <CellAddress r="B27" i="MEASURE"/>
  <CellAddress r="C26" i="MEASURE"/>
  <CellAddress r="D25" i="MEASURE"/>
  <CellAddress r="D25" i="CurrentSelections"/>
  <CellAddress r="C25" i="MEASURE"/>
  <CellAddress r="B22" i="MEASURE"/>
  <CellAddress r="C19" i="MEASURE"/>
  <CellAddress r="C18" i="MEASURE"/>
  <CellAddress r="J17" i="MEASURE"/>
  <CellAddress r="J17" i="Chambers"/>
  <CellAddress r="C14" i="MEASURE"/>
  <CellAddress r="C13" i="MEASURE"/>
  <CellAddress r="J12" i="MEASURE"/>
  <CellAddress r="J12" i="Chambers"/>
  <CellAddress r="E5" i="MEASURE"/>
  <CellAddress r="J21" i="Chambers"/>
  <CellAddress r="J19" i="MEASURE"/>
  <CellAddress r="J19" i="Chambers"/>
  <CellAddress r="J15" i="Chambers"/>
  <CellAddress r="J13" i="Chambers"/>
  <CellAddress r="J11" i="Chambers"/>
  <CellAddress r="J9" i="Chambers"/>
  <CellAddress r="K21" i="Chambers"/>
  <CellAddress r="K19" i="MEASURE"/>
  <CellAddress r="K19" i="Chambers"/>
  <CellAddress r="K17" i="Chambers"/>
  <CellAddress r="K15" i="Chambers"/>
  <CellAddress r="K13" i="MEASURE"/>
  <CellAddress r="K13" i="Chambers"/>
  <CellAddress r="K11" i="Chambers"/>
  <CellAddress r="K9" i="Chambers"/>
  <CellAddress r="J8" i="Chambers"/>
  <CellAddress r="K14" i="MEASURE"/>
  <CellAddress r="K14" i="Chambers"/>
  <CellAddress r="K10" i="Chambers"/>
  <CellAddress r="J20" i="Chambers"/>
  <CellAddress r="J16" i="Chambers"/>
  <CellAddress r="K20" i="Chambers"/>
  <CellAddress r="K18" i="MEASURE"/>
  <CellAddress r="K18" i="Chambers"/>
  <CellAddress r="K16" i="Chambers"/>
  <CellAddress r="K12" i="Chambers"/>
  <CellAddress r="K8" i="Chambers"/>
  <CellAddress r="E25" i="MEASURE"/>
  <CellAddress r="E35" i="MEASURE"/>
  <CellAddress r="E36" i="MEASURE"/>
  <CellAddress r="E45" i="MEASURE"/>
  <CellAddress r="E46" i="MEASURE"/>
  <CellAddress r="E13" i="MEASURE"/>
  <CellAddress r="E19" i="MEASURE"/>
  <CellAddress r="E31" i="MEASURE"/>
  <CellAddress r="E40" i="MEASURE"/>
  <CellAddress r="E41" i="MEASURE"/>
  <CellAddress r="O4" i="CurrentSelections"/>
  <CellAddress r="O5" i="Chambers"/>
  <CellAddress r="O5" i="CurrentSelections"/>
  <CellAddress r="O6" i="Chambers"/>
  <CellAddress r="O6" i="CurrentSelections"/>
  <CellAddress r="O7" i="Chambers"/>
  <CellAddress r="O7" i="CurrentSelections"/>
  <CellAddress r="O8" i="Chambers"/>
  <CellAddress r="O8" i="CurrentSelections"/>
  <CellAddress r="O9" i="Chambers"/>
  <CellAddress r="O9" i="CurrentSelections"/>
  <CellAddress r="D24" i="CurrentSelections"/>
  <CellAddress r="O10" i="Chambers"/>
  <CellAddress r="O10" i="CurrentSelections"/>
  <CellAddress r="O11" i="Chambers"/>
  <CellAddress r="O11" i="CurrentSelections"/>
  <CellAddress r="O12" i="Chambers"/>
  <CellAddress r="O12" i="CurrentSelections"/>
  <CellAddress r="D28" i="CurrentSelections"/>
  <CellAddress r="O13" i="CurrentSelections"/>
  <CellAddress r="D29" i="CurrentSelections"/>
  <CellAddress r="O14" i="Chambers"/>
  <CellAddress r="O14" i="CurrentSelections"/>
  <CellAddress r="O15" i="Chambers"/>
  <CellAddress r="O15" i="CurrentSelections"/>
  <CellAddress r="O16" i="Chambers"/>
  <CellAddress r="O16" i="CurrentSelections"/>
  <CellAddress r="O17" i="Chambers"/>
  <CellAddress r="O17" i="CurrentSelections"/>
  <CellAddress r="D32" i="CurrentSelections"/>
  <CellAddress r="B13" i="MEASURE"/>
  <CellAddress r="O18" i="CurrentSelections"/>
  <CellAddress r="D33" i="CurrentSelections"/>
  <CellAddress r="B18" i="MEASURE"/>
  <CellAddress r="O19" i="CurrentSelections"/>
  <CellAddress r="D34" i="CurrentSelections"/>
  <CellAddress r="O20" i="Chambers"/>
  <CellAddress r="O20" i="CurrentSelections"/>
  <CellAddress r="O21" i="Chambers"/>
  <CellAddress r="O21" i="CurrentSelections"/>
  <CellAddress r="O22" i="CurrentSelections"/>
  <CellAddress r="D37" i="CurrentSelections"/>
  <CellAddress r="O23" i="CurrentSelections"/>
  <CellAddress r="D38" i="CurrentSelections"/>
  <CellAddress r="O24" i="CurrentSelections"/>
  <CellAddress r="D39" i="CurrentSelections"/>
  <CellAddress r="B25" i="MEASURE"/>
  <CellAddress r="O25" i="CurrentSelections"/>
  <CellAddress r="B30" i="MEASURE"/>
  <CellAddress r="O26" i="CurrentSelections"/>
  <CellAddress r="B35" i="MEASURE"/>
  <CellAddress r="O27" i="CurrentSelections"/>
  <CellAddress r="D42" i="CurrentSelections"/>
  <CellAddress r="B40" i="MEASURE"/>
  <CellAddress r="O28" i="CurrentSelections"/>
  <CellAddress r="D43" i="CurrentSelections"/>
  <CellAddress r="B45" i="MEASURE"/>
  <CellAddress r="O29" i="CurrentSelections"/>
  <CellAddress r="D44" i="CurrentSelections"/>
  <CellAddress r="O30" i="CurrentSelections"/>
  <CellAddress r="I31" i="MEASURE"/>
  <CellAddress r="O31" i="CurrentSelections"/>
  <CellAddress r="D46" i="CurrentSelections"/>
  <CellAddress r="I36" i="MEASURE"/>
  <CellAddress r="J31" i="MEASURE"/>
  <CellAddress r="O32" i="CurrentSelections"/>
  <CellAddress r="D47" i="CurrentSelections"/>
  <CellAddress r="I41" i="MEASURE"/>
  <CellAddress r="J36" i="MEASURE"/>
  <CellAddress r="O33" i="CurrentSelections"/>
  <CellAddress r="D48" i="CurrentSelections"/>
  <CellAddress r="I46" i="MEASURE"/>
  <CellAddress r="J41" i="MEASURE"/>
  <CellAddress r="O34" i="CurrentSelections"/>
  <CellAddress r="D49" i="CurrentSelections"/>
  <CellAddress r="J46" i="MEASURE"/>
  <CellAddress r="O35" i="CurrentSelections"/>
  <CellAddress r="D50" i="CurrentSelections"/>
  <CellAddress r="O19" i="Chambers"/>
  <CellAddress r="O18" i="Chambers"/>
  <CellAddress r="O13" i="Chambers"/>
  <CellAddress r="O4" i="Chambers"/>
  <CellAddress r="C7" i="CurrentSelections"/>
  <CellAddress r="O36" i="CurrentSelections"/>
  <CellAddress r="D51" i="CurrentSelections"/>
  <CellAddress r="P21" i="Chambers"/>
  <CellAddress r="P20" i="Chambers"/>
  <CellAddress r="P19" i="Chambers"/>
  <CellAddress r="P18" i="Chambers"/>
  <CellAddress r="P17" i="Chambers"/>
  <CellAddress r="P16" i="Chambers"/>
  <CellAddress r="P15" i="Chambers"/>
  <CellAddress r="P14" i="Chambers"/>
  <CellAddress r="P13" i="Chambers"/>
  <CellAddress r="P12" i="Chambers"/>
  <CellAddress r="P11" i="Chambers"/>
  <CellAddress r="P10" i="Chambers"/>
  <CellAddress r="P9" i="Chambers"/>
  <CellAddress r="P8" i="Chambers"/>
  <CellAddress r="P7" i="Chambers"/>
  <CellAddress r="P6" i="Chambers"/>
  <CellAddress r="P5" i="Chambers"/>
  <CellAddress r="P4" i="Chambers"/>
  <CellAddress r="C8" i="CurrentSelections"/>
  <CellAddress r="O37" i="CurrentSelections"/>
  <CellAddress r="D52" i="CurrentSelections"/>
  <CellAddress r="Q21" i="Chambers"/>
  <CellAddress r="Q20" i="Chambers"/>
  <CellAddress r="Q19" i="Chambers"/>
  <CellAddress r="Q18" i="Chambers"/>
  <CellAddress r="Q17" i="Chambers"/>
  <CellAddress r="Q16" i="Chambers"/>
  <CellAddress r="Q15" i="Chambers"/>
  <CellAddress r="Q14" i="Chambers"/>
  <CellAddress r="Q13" i="Chambers"/>
  <CellAddress r="Q12" i="Chambers"/>
  <CellAddress r="Q11" i="Chambers"/>
  <CellAddress r="Q10" i="Chambers"/>
  <CellAddress r="Q9" i="Chambers"/>
  <CellAddress r="Q8" i="Chambers"/>
  <CellAddress r="Q7" i="Chambers"/>
  <CellAddress r="Q6" i="Chambers"/>
  <CellAddress r="Q5" i="Chambers"/>
  <CellAddress r="Q4" i="Chambers"/>
  <CellAddress r="C9" i="CurrentSelections"/>
  <CellAddress r="O38" i="CurrentSelections"/>
  <CellAddress r="D53" i="CurrentSelections"/>
  <CellAddress r="R21" i="Chambers"/>
  <CellAddress r="R20" i="Chambers"/>
  <CellAddress r="R19" i="Chambers"/>
  <CellAddress r="R18" i="Chambers"/>
  <CellAddress r="R17" i="Chambers"/>
  <CellAddress r="R16" i="Chambers"/>
  <CellAddress r="R15" i="Chambers"/>
  <CellAddress r="R14" i="Chambers"/>
  <CellAddress r="R13" i="Chambers"/>
  <CellAddress r="R12" i="Chambers"/>
  <CellAddress r="R11" i="Chambers"/>
  <CellAddress r="R10" i="Chambers"/>
  <CellAddress r="R9" i="Chambers"/>
  <CellAddress r="R8" i="Chambers"/>
  <CellAddress r="R7" i="Chambers"/>
  <CellAddress r="R6" i="Chambers"/>
  <CellAddress r="R5" i="Chambers"/>
  <CellAddress r="R4" i="Chambers"/>
  <CellAddress r="C10" i="CurrentSelections"/>
  <CellAddress r="O39" i="CurrentSelections"/>
  <CellAddress r="D54" i="CurrentSelections"/>
  <CellAddress r="B26" i="MEASURE"/>
  <CellAddress r="S21" i="Chambers"/>
  <CellAddress r="S20" i="Chambers"/>
  <CellAddress r="S19" i="Chambers"/>
  <CellAddress r="S18" i="Chambers"/>
  <CellAddress r="S17" i="Chambers"/>
  <CellAddress r="S16" i="Chambers"/>
  <CellAddress r="S15" i="Chambers"/>
  <CellAddress r="S14" i="Chambers"/>
  <CellAddress r="S13" i="Chambers"/>
  <CellAddress r="S12" i="Chambers"/>
  <CellAddress r="S11" i="Chambers"/>
  <CellAddress r="S10" i="Chambers"/>
  <CellAddress r="S9" i="Chambers"/>
  <CellAddress r="S8" i="Chambers"/>
  <CellAddress r="S7" i="Chambers"/>
  <CellAddress r="S6" i="Chambers"/>
  <CellAddress r="S5" i="Chambers"/>
  <CellAddress r="S4" i="Chambers"/>
  <CellAddress r="C11" i="CurrentSelections"/>
  <CellAddress r="O40" i="CurrentSelections"/>
  <CellAddress r="D55" i="CurrentSelections"/>
  <CellAddress r="B31" i="MEASURE"/>
  <CellAddress r="O41" i="CurrentSelections"/>
  <CellAddress r="D56" i="CurrentSelections"/>
  <CellAddress r="B36" i="MEASURE"/>
  <CellAddress r="O42" i="CurrentSelections"/>
  <CellAddress r="D57" i="CurrentSelections"/>
  <CellAddress r="B41" i="MEASURE"/>
  <CellAddress r="O43" i="CurrentSelections"/>
  <CellAddress r="D58" i="CurrentSelections"/>
  <CellAddress r="B46" i="MEASURE"/>
  <CellAddress r="O44" i="CurrentSelections"/>
  <CellAddress r="D59" i="CurrentSelections"/>
  <CellAddress r="O45" i="CurrentSelections"/>
  <CellAddress r="D60" i="CurrentSelections"/>
  <CellAddress r="O46" i="CurrentSelections"/>
  <CellAddress r="D61" i="CurrentSelections"/>
  <CellAddress r="O47" i="CurrentSelections"/>
  <CellAddress r="D62" i="CurrentSelections"/>
  <CellAddress r="O48" i="CurrentSelections"/>
  <CellAddress r="D63" i="CurrentSelections"/>
  <CellAddress r="O49" i="CurrentSelections"/>
  <CellAddress r="D64" i="CurrentSelections"/>
  <CellAddress r="O50" i="CurrentSelections"/>
  <CellAddress r="D65" i="CurrentSelections"/>
  <CellAddress r="O51" i="CurrentSelections"/>
  <CellAddress r="D66" i="CurrentSelections"/>
  <CellAddress r="O52" i="CurrentSelections"/>
  <CellAddress r="D67" i="CurrentSelections"/>
  <CellAddress r="O53" i="CurrentSelections"/>
  <CellAddress r="D68" i="CurrentSelections"/>
  <CellAddress r="O54" i="CurrentSelections"/>
  <CellAddress r="D69" i="CurrentSelections"/>
  <CellAddress r="O55" i="CurrentSelections"/>
  <CellAddress r="D70" i="CurrentSelections"/>
  <CellAddress r="K26" i="MEASURE"/>
  <CellAddress r="K31" i="MEASURE"/>
  <CellAddress r="K36" i="MEASURE"/>
  <CellAddress r="K41" i="MEASURE"/>
  <CellAddress r="K46" i="MEASURE"/>
  <CellAddress r="O56" i="CurrentSelections"/>
  <CellAddress r="D71" i="CurrentSelections"/>
  <CellAddress r="O57" i="CurrentSelections"/>
  <CellAddress r="D72" i="CurrentSelections"/>
  <CellAddress r="O58" i="CurrentSelections"/>
  <CellAddress r="D73" i="CurrentSelections"/>
  <CellAddress r="O59" i="CurrentSelections"/>
  <CellAddress r="D74" i="CurrentSelections"/>
  <CellAddress r="O60" i="CurrentSelections"/>
  <CellAddress r="D75" i="CurrentSelections"/>
  <CellAddress r="O61" i="CurrentSelections"/>
  <CellAddress r="D76" i="CurrentSelections"/>
  <CellAddress r="O62" i="CurrentSelections"/>
  <CellAddress r="D77" i="CurrentSelections"/>
  <CellAddress r="D78" i="CurrentSelections"/>
  <CellAddress r="O63" i="CurrentSelections"/>
  <CellAddress r="O64" i="CurrentSelections"/>
  <CellAddress r="D79" i="CurrentSelections"/>
  <CellAddress r="D80" i="CurrentSelections"/>
  <CellAddress r="O65" i="CurrentSelections"/>
  <CellAddress r="O66" i="CurrentSelections"/>
  <CellAddress r="D81" i="CurrentSelections"/>
  <CellAddress r="D82" i="CurrentSelections"/>
  <CellAddress r="O67" i="CurrentSelections"/>
  <CellAddress r="O68" i="CurrentSelections"/>
  <CellAddress r="D83" i="CurrentSelections"/>
  <CellAddress r="D84" i="CurrentSelections"/>
  <CellAddress r="O69" i="CurrentSelections"/>
  <CellAddress r="O70" i="CurrentSelections"/>
  <CellAddress r="D85" i="CurrentSelections"/>
  <CellAddress r="D86" i="CurrentSelections"/>
  <CellAddress r="O71" i="CurrentSelections"/>
  <CellAddress r="F14" i="MEASURE"/>
  <CellAddress r="G14" i="MEASURE"/>
  <CellAddress r="F13" i="MEASURE"/>
  <CellAddress r="G13" i="MEASURE"/>
  <CellAddress r="O72" i="CurrentSelections"/>
  <CellAddress r="D87" i="CurrentSelections"/>
  <CellAddress r="D88" i="CurrentSelections"/>
  <CellAddress r="O73" i="CurrentSelections"/>
  <CellAddress r="F19" i="MEASURE"/>
  <CellAddress r="G19" i="MEASURE"/>
  <CellAddress r="F18" i="MEASURE"/>
  <CellAddress r="G18" i="MEASURE"/>
  <CellAddress r="F25" i="MEASURE"/>
  <CellAddress r="G25" i="MEASURE"/>
  <CellAddress r="H25" i="MEASURE"/>
  <CellAddress r="I25" i="MEASURE"/>
  <CellAddress r="F26" i="MEASURE"/>
  <CellAddress r="G26" i="MEASURE"/>
  <CellAddress r="O74" i="CurrentSelections"/>
  <CellAddress r="D89" i="CurrentSelections"/>
  <CellAddress r="D90" i="CurrentSelections"/>
  <CellAddress r="O75" i="CurrentSelections"/>
  <CellAddress r="J25" i="MEASURE"/>
  <CellAddress r="K25" i="MEASURE"/>
  <CellAddress r="F30" i="MEASURE"/>
  <CellAddress r="G30" i="MEASURE"/>
  <CellAddress r="H30" i="MEASURE"/>
  <CellAddress r="F31" i="MEASURE"/>
  <CellAddress r="G31" i="MEASURE"/>
  <CellAddress r="K30" i="MEASURE"/>
  <CellAddress r="F36" i="MEASURE"/>
  <CellAddress r="G36" i="MEASURE"/>
  <CellAddress r="F35" i="MEASURE"/>
  <CellAddress r="G35" i="MEASURE"/>
  <CellAddress r="H35" i="MEASURE"/>
  <CellAddress r="I35" i="MEASURE"/>
  <CellAddress r="O76" i="CurrentSelections"/>
  <CellAddress r="D92" i="CurrentSelections"/>
  <CellAddress r="D91" i="CurrentSelections"/>
  <CellAddress r="F45" i="MEASURE"/>
  <CellAddress r="G45" i="MEASURE"/>
  <CellAddress r="H45" i="MEASURE"/>
  <CellAddress r="I45" i="MEASURE"/>
  <CellAddress r="F46" i="MEASURE"/>
  <CellAddress r="G46" i="MEASURE"/>
  <CellAddress r="F41" i="MEASURE"/>
  <CellAddress r="G41" i="MEASURE"/>
  <CellAddress r="F40" i="MEASURE"/>
  <CellAddress r="G40" i="MEASURE"/>
  <CellAddress r="H40" i="MEASURE"/>
  <CellAddress r="I40" i="MEASURE"/>
  <CellAddress r="J35" i="MEASURE"/>
  <CellAddress r="K35" i="MEASURE"/>
  <CellAddress r="J45" i="MEASURE"/>
  <CellAddress r="K45" i="MEASURE"/>
  <CellAddress r="J40" i="MEASURE"/>
  <CellAddress r="K40" i="MEASURE"/>
</FormulaCells>
</file>

<file path=customXml/item3.xml><?xml version="1.0" encoding="utf-8"?>
<FormulaCells>
  <CellAddress r="D93" i="CurrentSelections"/>
  <CellAddress r="D18" i="MEASURE"/>
  <CellAddress r="D18" i="Electrometers"/>
  <CellAddress r="D18" i="Corrections"/>
  <CellAddress r="D18" i="CurrentSelections"/>
  <CellAddress r="D17" i="Electrometers"/>
  <CellAddress r="D17" i="CurrentSelections"/>
  <CellAddress r="B15" i="MEASURE"/>
  <CellAddress r="B15" i="CurrentSelections"/>
  <CellAddress r="B14" i="CurrentSelections"/>
  <CellAddress r="C12" i="CurrentSelections"/>
  <CellAddress r="B11" i="CurrentSelections"/>
  <CellAddress r="B10" i="MEASURE"/>
  <CellAddress r="B10" i="CurrentSelections"/>
  <CellAddress r="B9" i="CurrentSelections"/>
  <CellAddress r="B8" i="CurrentSelections"/>
  <CellAddress r="B7" i="CurrentSelections"/>
  <CellAddress r="C6" i="CurrentSelections"/>
  <CellAddress r="C5" i="CurrentSelections"/>
  <CellAddress r="C4" i="CurrentSelections"/>
  <CellAddress r="O3" i="Chambers"/>
  <CellAddress r="O3" i="CurrentSelections"/>
  <CellAddress r="D19" i="MEASURE"/>
  <CellAddress r="D19" i="Electrometers"/>
  <CellAddress r="D19" i="Corrections"/>
  <CellAddress r="D19" i="CurrentSelections"/>
  <CellAddress r="I31" i="Corrections"/>
  <CellAddress r="D31" i="MEASURE"/>
  <CellAddress r="D31" i="Corrections"/>
  <CellAddress r="D31" i="CurrentSelections"/>
  <CellAddress r="I30" i="MEASURE"/>
  <CellAddress r="I30" i="Corrections"/>
  <CellAddress r="J30" i="MEASURE"/>
  <CellAddress r="J30" i="Corrections"/>
  <CellAddress r="D30" i="MEASURE"/>
  <CellAddress r="D30" i="Corrections"/>
  <CellAddress r="D30" i="CurrentSelections"/>
  <CellAddress r="E30" i="MEASURE"/>
  <CellAddress r="E30" i="Corrections"/>
  <CellAddress r="I27" i="Corrections"/>
  <CellAddress r="D27" i="Corrections"/>
  <CellAddress r="D27" i="CurrentSelections"/>
  <CellAddress r="I26" i="MEASURE"/>
  <CellAddress r="I26" i="Corrections"/>
  <CellAddress r="J26" i="MEASURE"/>
  <CellAddress r="J26" i="Corrections"/>
  <CellAddress r="D26" i="MEASURE"/>
  <CellAddress r="D26" i="Corrections"/>
  <CellAddress r="D26" i="CurrentSelections"/>
  <CellAddress r="E26" i="MEASURE"/>
  <CellAddress r="E26" i="Corrections"/>
  <CellAddress r="I23" i="Corrections"/>
  <CellAddress r="D23" i="Electrometers"/>
  <CellAddress r="D23" i="Corrections"/>
  <CellAddress r="D23" i="CurrentSelections"/>
  <CellAddress r="I22" i="Corrections"/>
  <CellAddress r="J22" i="Corrections"/>
  <CellAddress r="D22" i="Electrometers"/>
  <CellAddress r="D22" i="Corrections"/>
  <CellAddress r="D22" i="CurrentSelections"/>
  <CellAddress r="E22" i="Corrections"/>
  <CellAddress r="I19" i="MEASURE"/>
  <CellAddress r="I19" i="Chambers"/>
  <CellAddress r="I19" i="Corrections"/>
  <CellAddress r="I18" i="MEASURE"/>
  <CellAddress r="I18" i="Chambers"/>
  <CellAddress r="I18" i="Corrections"/>
  <CellAddress r="J18" i="Chambers"/>
  <CellAddress r="J18" i="Corrections"/>
  <CellAddress r="E18" i="MEASURE"/>
  <CellAddress r="E18" i="Corrections"/>
  <CellAddress r="I15" i="Chambers"/>
  <CellAddress r="I15" i="Corrections"/>
  <CellAddress r="D15" i="Electrometers"/>
  <CellAddress r="D15" i="Corrections"/>
  <CellAddress r="I14" i="MEASURE"/>
  <CellAddress r="I14" i="Chambers"/>
  <CellAddress r="I14" i="Corrections"/>
  <CellAddress r="J14" i="MEASURE"/>
  <CellAddress r="J14" i="Chambers"/>
  <CellAddress r="J14" i="Corrections"/>
  <CellAddress r="D14" i="MEASURE"/>
  <CellAddress r="D14" i="Electrometers"/>
  <CellAddress r="D14" i="Corrections"/>
  <CellAddress r="E14" i="MEASURE"/>
  <CellAddress r="E14" i="Corrections"/>
  <CellAddress r="I11" i="Chambers"/>
  <CellAddress r="I11" i="Corrections"/>
  <CellAddress r="D11" i="Electrometers"/>
  <CellAddress r="D11" i="Corrections"/>
  <CellAddress r="I10" i="Chambers"/>
  <CellAddress r="I10" i="Corrections"/>
  <CellAddress r="J10" i="Chambers"/>
  <CellAddress r="J10" i="Corrections"/>
  <CellAddress r="D10" i="Electrometers"/>
  <CellAddress r="D10" i="Corrections"/>
  <CellAddress r="E10" i="Corrections"/>
  <CellAddress r="F8" i="Corrections"/>
  <CellAddress r="A8" i="Corrections"/>
  <CellAddress r="I7" i="Chambers"/>
  <CellAddress r="I7" i="Corrections"/>
  <CellAddress r="D7" i="Electrometers"/>
  <CellAddress r="D7" i="Corrections"/>
  <CellAddress r="E6" i="MEASURE"/>
  <CellAddress r="E6" i="Corrections"/>
  <CellAddress r="I6" i="Chambers"/>
  <CellAddress r="I6" i="Corrections"/>
  <CellAddress r="J6" i="MEASURE"/>
  <CellAddress r="J6" i="Chambers"/>
  <CellAddress r="J6" i="Corrections"/>
  <CellAddress r="D6" i="Electrometers"/>
  <CellAddress r="D6" i="Corrections"/>
  <CellAddress r="F4" i="Corrections"/>
  <CellAddress r="A4" i="Corrections"/>
  <CellAddress r="BE20" i="Machines"/>
  <CellAddress r="BD20" i="Machines"/>
  <CellAddress r="BC20" i="Machines"/>
  <CellAddress r="BB20" i="Machines"/>
  <CellAddress r="BA20" i="Machines"/>
  <CellAddress r="AZ20" i="Machines"/>
  <CellAddress r="AY20" i="Machines"/>
  <CellAddress r="AX20" i="Machines"/>
  <CellAddress r="AW20" i="Machines"/>
  <CellAddress r="AV20" i="Machines"/>
  <CellAddress r="AA20" i="Machines"/>
  <CellAddress r="Z20" i="Machines"/>
  <CellAddress r="Y20" i="Machines"/>
  <CellAddress r="X20" i="Machines"/>
  <CellAddress r="W20" i="Machines"/>
  <CellAddress r="BE19" i="Machines"/>
  <CellAddress r="BD19" i="Machines"/>
  <CellAddress r="BC19" i="Machines"/>
  <CellAddress r="BB19" i="Machines"/>
  <CellAddress r="BA19" i="Machines"/>
  <CellAddress r="AZ19" i="Machines"/>
  <CellAddress r="AY19" i="Machines"/>
  <CellAddress r="AX19" i="Machines"/>
  <CellAddress r="AW19" i="Machines"/>
  <CellAddress r="AV19" i="Machines"/>
  <CellAddress r="AA19" i="Machines"/>
  <CellAddress r="Z19" i="Machines"/>
  <CellAddress r="Y19" i="Machines"/>
  <CellAddress r="X19" i="Machines"/>
  <CellAddress r="W19" i="Machines"/>
  <CellAddress r="BE18" i="Machines"/>
  <CellAddress r="BD18" i="Machines"/>
  <CellAddress r="BC18" i="Machines"/>
  <CellAddress r="BB18" i="Machines"/>
  <CellAddress r="BA18" i="Machines"/>
  <CellAddress r="AZ18" i="Machines"/>
  <CellAddress r="AY18" i="Machines"/>
  <CellAddress r="AX18" i="Machines"/>
  <CellAddress r="AW18" i="Machines"/>
  <CellAddress r="AV18" i="Machines"/>
  <CellAddress r="AA18" i="Machines"/>
  <CellAddress r="Z18" i="Machines"/>
  <CellAddress r="Y18" i="Machines"/>
  <CellAddress r="X18" i="Machines"/>
  <CellAddress r="W18" i="Machines"/>
  <CellAddress r="BE17" i="Machines"/>
  <CellAddress r="BD17" i="Machines"/>
  <CellAddress r="BC17" i="Machines"/>
  <CellAddress r="BB17" i="Machines"/>
  <CellAddress r="BA17" i="Machines"/>
  <CellAddress r="AZ17" i="Machines"/>
  <CellAddress r="AY17" i="Machines"/>
  <CellAddress r="AX17" i="Machines"/>
  <CellAddress r="AW17" i="Machines"/>
  <CellAddress r="AV17" i="Machines"/>
  <CellAddress r="AA17" i="Machines"/>
  <CellAddress r="Z17" i="Machines"/>
  <CellAddress r="Y17" i="Machines"/>
  <CellAddress r="X17" i="Machines"/>
  <CellAddress r="W17" i="Machines"/>
  <CellAddress r="BE16" i="Machines"/>
  <CellAddress r="BD16" i="Machines"/>
  <CellAddress r="BC16" i="Machines"/>
  <CellAddress r="BB16" i="Machines"/>
  <CellAddress r="BA16" i="Machines"/>
  <CellAddress r="AZ16" i="Machines"/>
  <CellAddress r="AY16" i="Machines"/>
  <CellAddress r="AX16" i="Machines"/>
  <CellAddress r="AW16" i="Machines"/>
  <CellAddress r="AV16" i="Machines"/>
  <CellAddress r="AA16" i="Machines"/>
  <CellAddress r="Z16" i="Machines"/>
  <CellAddress r="Y16" i="Machines"/>
  <CellAddress r="X16" i="Machines"/>
  <CellAddress r="W16" i="Machines"/>
  <CellAddress r="BE15" i="Machines"/>
  <CellAddress r="BD15" i="Machines"/>
  <CellAddress r="BC15" i="Machines"/>
  <CellAddress r="BB15" i="Machines"/>
  <CellAddress r="BA15" i="Machines"/>
  <CellAddress r="AZ15" i="Machines"/>
  <CellAddress r="AY15" i="Machines"/>
  <CellAddress r="AX15" i="Machines"/>
  <CellAddress r="AW15" i="Machines"/>
  <CellAddress r="AV15" i="Machines"/>
  <CellAddress r="AA15" i="Machines"/>
  <CellAddress r="Z15" i="Machines"/>
  <CellAddress r="Y15" i="Machines"/>
  <CellAddress r="X15" i="Machines"/>
  <CellAddress r="W15" i="Machines"/>
  <CellAddress r="BE14" i="Machines"/>
  <CellAddress r="BD14" i="Machines"/>
  <CellAddress r="BC14" i="Machines"/>
  <CellAddress r="BB14" i="Machines"/>
  <CellAddress r="BA14" i="Machines"/>
  <CellAddress r="AZ14" i="Machines"/>
  <CellAddress r="AY14" i="Machines"/>
  <CellAddress r="AX14" i="Machines"/>
  <CellAddress r="AW14" i="Machines"/>
  <CellAddress r="AV14" i="Machines"/>
  <CellAddress r="AA14" i="Machines"/>
  <CellAddress r="Z14" i="Machines"/>
  <CellAddress r="Y14" i="Machines"/>
  <CellAddress r="X14" i="Machines"/>
  <CellAddress r="W14" i="Machines"/>
  <CellAddress r="BE13" i="Machines"/>
  <CellAddress r="BD13" i="Machines"/>
  <CellAddress r="BC13" i="Machines"/>
  <CellAddress r="BB13" i="Machines"/>
  <CellAddress r="BA13" i="Machines"/>
  <CellAddress r="AZ13" i="Machines"/>
  <CellAddress r="AY13" i="Machines"/>
  <CellAddress r="AX13" i="Machines"/>
  <CellAddress r="AW13" i="Machines"/>
  <CellAddress r="AV13" i="Machines"/>
  <CellAddress r="AA13" i="Machines"/>
  <CellAddress r="Z13" i="Machines"/>
  <CellAddress r="Y13" i="Machines"/>
  <CellAddress r="X13" i="Machines"/>
  <CellAddress r="W13" i="Machines"/>
  <CellAddress r="BE12" i="Machines"/>
  <CellAddress r="BD12" i="Machines"/>
  <CellAddress r="BC12" i="Machines"/>
  <CellAddress r="BB12" i="Machines"/>
  <CellAddress r="BA12" i="Machines"/>
  <CellAddress r="AZ12" i="Machines"/>
  <CellAddress r="AY12" i="Machines"/>
  <CellAddress r="AX12" i="Machines"/>
  <CellAddress r="AW12" i="Machines"/>
  <CellAddress r="AV12" i="Machines"/>
  <CellAddress r="AA12" i="Machines"/>
  <CellAddress r="Z12" i="Machines"/>
  <CellAddress r="Y12" i="Machines"/>
  <CellAddress r="X12" i="Machines"/>
  <CellAddress r="W12" i="Machines"/>
  <CellAddress r="BE11" i="Machines"/>
  <CellAddress r="BD11" i="Machines"/>
  <CellAddress r="BC11" i="Machines"/>
  <CellAddress r="BB11" i="Machines"/>
  <CellAddress r="BA11" i="Machines"/>
  <CellAddress r="AZ11" i="Machines"/>
  <CellAddress r="AY11" i="Machines"/>
  <CellAddress r="AX11" i="Machines"/>
  <CellAddress r="AW11" i="Machines"/>
  <CellAddress r="AV11" i="Machines"/>
  <CellAddress r="AA11" i="Machines"/>
  <CellAddress r="Z11" i="Machines"/>
  <CellAddress r="Y11" i="Machines"/>
  <CellAddress r="X11" i="Machines"/>
  <CellAddress r="W11" i="Machines"/>
  <CellAddress r="BE10" i="Machines"/>
  <CellAddress r="BD10" i="Machines"/>
  <CellAddress r="BC10" i="Machines"/>
  <CellAddress r="BB10" i="Machines"/>
  <CellAddress r="BA10" i="Machines"/>
  <CellAddress r="AZ10" i="Machines"/>
  <CellAddress r="AY10" i="Machines"/>
  <CellAddress r="AX10" i="Machines"/>
  <CellAddress r="AW10" i="Machines"/>
  <CellAddress r="AV10" i="Machines"/>
  <CellAddress r="AA10" i="Machines"/>
  <CellAddress r="Z10" i="Machines"/>
  <CellAddress r="Y10" i="Machines"/>
  <CellAddress r="X10" i="Machines"/>
  <CellAddress r="W10" i="Machines"/>
  <CellAddress r="BE9" i="Machines"/>
  <CellAddress r="BD9" i="Machines"/>
  <CellAddress r="BC9" i="Machines"/>
  <CellAddress r="BB9" i="Machines"/>
  <CellAddress r="BA9" i="Machines"/>
  <CellAddress r="AZ9" i="Machines"/>
  <CellAddress r="AY9" i="Machines"/>
  <CellAddress r="AX9" i="Machines"/>
  <CellAddress r="AW9" i="Machines"/>
  <CellAddress r="AV9" i="Machines"/>
  <CellAddress r="AA9" i="Machines"/>
  <CellAddress r="Z9" i="Machines"/>
  <CellAddress r="Y9" i="Machines"/>
  <CellAddress r="X9" i="Machines"/>
  <CellAddress r="W9" i="Machines"/>
  <CellAddress r="BE8" i="Machines"/>
  <CellAddress r="BD8" i="Machines"/>
  <CellAddress r="BC8" i="Machines"/>
  <CellAddress r="BB8" i="Machines"/>
  <CellAddress r="BA8" i="Machines"/>
  <CellAddress r="AZ8" i="Machines"/>
  <CellAddress r="AY8" i="Machines"/>
  <CellAddress r="AX8" i="Machines"/>
  <CellAddress r="AW8" i="Machines"/>
  <CellAddress r="AV8" i="Machines"/>
  <CellAddress r="AA8" i="Machines"/>
  <CellAddress r="Z8" i="Machines"/>
  <CellAddress r="Y8" i="Machines"/>
  <CellAddress r="X8" i="Machines"/>
  <CellAddress r="W8" i="Machines"/>
  <CellAddress r="BE7" i="Machines"/>
  <CellAddress r="BD7" i="Machines"/>
  <CellAddress r="BC7" i="Machines"/>
  <CellAddress r="BB7" i="Machines"/>
  <CellAddress r="BA7" i="Machines"/>
  <CellAddress r="AZ7" i="Machines"/>
  <CellAddress r="AY7" i="Machines"/>
  <CellAddress r="AX7" i="Machines"/>
  <CellAddress r="AW7" i="Machines"/>
  <CellAddress r="AV7" i="Machines"/>
  <CellAddress r="AA7" i="Machines"/>
  <CellAddress r="Z7" i="Machines"/>
  <CellAddress r="Y7" i="Machines"/>
  <CellAddress r="X7" i="Machines"/>
  <CellAddress r="W7" i="Machines"/>
  <CellAddress r="BE6" i="Machines"/>
  <CellAddress r="BD6" i="Machines"/>
  <CellAddress r="BC6" i="Machines"/>
  <CellAddress r="BB6" i="Machines"/>
  <CellAddress r="BA6" i="Machines"/>
  <CellAddress r="AZ6" i="Machines"/>
  <CellAddress r="AY6" i="Machines"/>
  <CellAddress r="AX6" i="Machines"/>
  <CellAddress r="AW6" i="Machines"/>
  <CellAddress r="AV6" i="Machines"/>
  <CellAddress r="AA6" i="Machines"/>
  <CellAddress r="Z6" i="Machines"/>
  <CellAddress r="Y6" i="Machines"/>
  <CellAddress r="X6" i="Machines"/>
  <CellAddress r="W6" i="Machines"/>
  <CellAddress r="BE5" i="Machines"/>
  <CellAddress r="BD5" i="Machines"/>
  <CellAddress r="BC5" i="Machines"/>
  <CellAddress r="BB5" i="Machines"/>
  <CellAddress r="BA5" i="Machines"/>
  <CellAddress r="AZ5" i="Machines"/>
  <CellAddress r="AY5" i="Machines"/>
  <CellAddress r="AX5" i="Machines"/>
  <CellAddress r="AW5" i="Machines"/>
  <CellAddress r="AV5" i="Machines"/>
  <CellAddress r="AA5" i="Machines"/>
  <CellAddress r="Z5" i="Machines"/>
  <CellAddress r="Y5" i="Machines"/>
  <CellAddress r="X5" i="Machines"/>
  <CellAddress r="W5" i="Machines"/>
  <CellAddress r="D24" i="Electrometers"/>
  <CellAddress r="D21" i="Electrometers"/>
  <CellAddress r="D21" i="CurrentSelections"/>
  <CellAddress r="D20" i="Electrometers"/>
  <CellAddress r="D20" i="CurrentSelections"/>
  <CellAddress r="D16" i="Electrometers"/>
  <CellAddress r="D13" i="MEASURE"/>
  <CellAddress r="D13" i="Electrometers"/>
  <CellAddress r="D12" i="Electrometers"/>
  <CellAddress r="D9" i="Electrometers"/>
  <CellAddress r="D8" i="Electrometers"/>
  <CellAddress r="D5" i="Electrometers"/>
  <CellAddress r="D4" i="Electrometers"/>
  <CellAddress r="U21" i="Chambers"/>
  <CellAddress r="I21" i="Chambers"/>
  <CellAddress r="H21" i="Chambers"/>
  <CellAddress r="U20" i="Chambers"/>
  <CellAddress r="I20" i="Chambers"/>
  <CellAddress r="H20" i="Chambers"/>
  <CellAddress r="U19" i="Chambers"/>
  <CellAddress r="H19" i="MEASURE"/>
  <CellAddress r="H19" i="Chambers"/>
  <CellAddress r="U18" i="Chambers"/>
  <CellAddress r="H18" i="MEASURE"/>
  <CellAddress r="H18" i="Chambers"/>
  <CellAddress r="U17" i="Chambers"/>
  <CellAddress r="I17" i="Chambers"/>
  <CellAddress r="H17" i="Chambers"/>
  <CellAddress r="U16" i="Chambers"/>
  <CellAddress r="I16" i="Chambers"/>
  <CellAddress r="H16" i="Chambers"/>
  <CellAddress r="U15" i="Chambers"/>
  <CellAddress r="H15" i="Chambers"/>
  <CellAddress r="U14" i="Chambers"/>
  <CellAddress r="H14" i="MEASURE"/>
  <CellAddress r="H14" i="Chambers"/>
  <CellAddress r="U13" i="Chambers"/>
  <CellAddress r="I13" i="MEASURE"/>
  <CellAddress r="I13" i="Chambers"/>
  <CellAddress r="H13" i="MEASURE"/>
  <CellAddress r="H13" i="Chambers"/>
  <CellAddress r="U12" i="Chambers"/>
  <CellAddress r="I12" i="Chambers"/>
  <CellAddress r="H12" i="Chambers"/>
  <CellAddress r="U11" i="Chambers"/>
  <CellAddress r="H11" i="Chambers"/>
  <CellAddress r="U10" i="Chambers"/>
  <CellAddress r="H10" i="Chambers"/>
  <CellAddress r="U9" i="Chambers"/>
  <CellAddress r="I9" i="Chambers"/>
  <CellAddress r="H9" i="Chambers"/>
  <CellAddress r="U8" i="Chambers"/>
  <CellAddress r="I8" i="Chambers"/>
  <CellAddress r="H8" i="Chambers"/>
  <CellAddress r="U7" i="Chambers"/>
  <CellAddress r="K7" i="Chambers"/>
  <CellAddress r="H7" i="Chambers"/>
  <CellAddress r="J7" i="Chambers"/>
  <CellAddress r="U6" i="Chambers"/>
  <CellAddress r="K6" i="Chambers"/>
  <CellAddress r="H6" i="Chambers"/>
  <CellAddress r="U5" i="Chambers"/>
  <CellAddress r="I5" i="Chambers"/>
  <CellAddress r="K5" i="Chambers"/>
  <CellAddress r="H5" i="Chambers"/>
  <CellAddress r="J5" i="Chambers"/>
  <CellAddress r="U4" i="Chambers"/>
  <CellAddress r="I4" i="Chambers"/>
  <CellAddress r="K4" i="Chambers"/>
  <CellAddress r="C3" i="CurrentSelections"/>
  <CellAddress r="H4" i="Chambers"/>
  <CellAddress r="J4" i="Chambers"/>
  <CellAddress r="C2" i="CurrentSelections"/>
  <CellAddress r="S3" i="Chambers"/>
  <CellAddress r="R3" i="Chambers"/>
  <CellAddress r="Q3" i="Chambers"/>
  <CellAddress r="P3" i="Chambers"/>
  <CellAddress r="D46" i="MEASURE"/>
  <CellAddress r="C46" i="MEASURE"/>
  <CellAddress r="D45" i="MEASURE"/>
  <CellAddress r="D45" i="CurrentSelections"/>
  <CellAddress r="C45" i="MEASURE"/>
  <CellAddress r="B42" i="MEASURE"/>
  <CellAddress r="D41" i="MEASURE"/>
  <CellAddress r="D41" i="CurrentSelections"/>
  <CellAddress r="C41" i="MEASURE"/>
  <CellAddress r="D40" i="MEASURE"/>
  <CellAddress r="D40" i="CurrentSelections"/>
  <CellAddress r="C40" i="MEASURE"/>
  <CellAddress r="B37" i="MEASURE"/>
  <CellAddress r="D36" i="MEASURE"/>
  <CellAddress r="D36" i="CurrentSelections"/>
  <CellAddress r="C36" i="MEASURE"/>
  <CellAddress r="D35" i="MEASURE"/>
  <CellAddress r="D35" i="CurrentSelections"/>
  <CellAddress r="C35" i="MEASURE"/>
  <CellAddress r="B32" i="MEASURE"/>
  <CellAddress r="C31" i="MEASURE"/>
  <CellAddress r="C30" i="MEASURE"/>
  <CellAddress r="B27" i="MEASURE"/>
  <CellAddress r="C26" i="MEASURE"/>
  <CellAddress r="D25" i="MEASURE"/>
  <CellAddress r="D25" i="CurrentSelections"/>
  <CellAddress r="C25" i="MEASURE"/>
  <CellAddress r="B22" i="MEASURE"/>
  <CellAddress r="C19" i="MEASURE"/>
  <CellAddress r="C18" i="MEASURE"/>
  <CellAddress r="J17" i="MEASURE"/>
  <CellAddress r="J17" i="Chambers"/>
  <CellAddress r="C14" i="MEASURE"/>
  <CellAddress r="C13" i="MEASURE"/>
  <CellAddress r="J12" i="MEASURE"/>
  <CellAddress r="J12" i="Chambers"/>
  <CellAddress r="E5" i="MEASURE"/>
  <CellAddress r="J21" i="Chambers"/>
  <CellAddress r="J19" i="MEASURE"/>
  <CellAddress r="J19" i="Chambers"/>
  <CellAddress r="J15" i="Chambers"/>
  <CellAddress r="J13" i="Chambers"/>
  <CellAddress r="J11" i="Chambers"/>
  <CellAddress r="J9" i="Chambers"/>
  <CellAddress r="K21" i="Chambers"/>
  <CellAddress r="K19" i="MEASURE"/>
  <CellAddress r="K19" i="Chambers"/>
  <CellAddress r="K17" i="Chambers"/>
  <CellAddress r="K15" i="Chambers"/>
  <CellAddress r="K13" i="MEASURE"/>
  <CellAddress r="K13" i="Chambers"/>
  <CellAddress r="K11" i="Chambers"/>
  <CellAddress r="K9" i="Chambers"/>
  <CellAddress r="J8" i="Chambers"/>
  <CellAddress r="K14" i="MEASURE"/>
  <CellAddress r="K14" i="Chambers"/>
  <CellAddress r="K10" i="Chambers"/>
  <CellAddress r="J20" i="Chambers"/>
  <CellAddress r="J16" i="Chambers"/>
  <CellAddress r="K20" i="Chambers"/>
  <CellAddress r="K18" i="MEASURE"/>
  <CellAddress r="K18" i="Chambers"/>
  <CellAddress r="K16" i="Chambers"/>
  <CellAddress r="K12" i="Chambers"/>
  <CellAddress r="K8" i="Chambers"/>
  <CellAddress r="E25" i="MEASURE"/>
  <CellAddress r="E35" i="MEASURE"/>
  <CellAddress r="E36" i="MEASURE"/>
  <CellAddress r="E45" i="MEASURE"/>
  <CellAddress r="E46" i="MEASURE"/>
  <CellAddress r="E13" i="MEASURE"/>
  <CellAddress r="E19" i="MEASURE"/>
  <CellAddress r="E31" i="MEASURE"/>
  <CellAddress r="E40" i="MEASURE"/>
  <CellAddress r="E41" i="MEASURE"/>
  <CellAddress r="O4" i="CurrentSelections"/>
  <CellAddress r="O5" i="Chambers"/>
  <CellAddress r="O5" i="CurrentSelections"/>
  <CellAddress r="O6" i="Chambers"/>
  <CellAddress r="O6" i="CurrentSelections"/>
  <CellAddress r="O7" i="Chambers"/>
  <CellAddress r="O7" i="CurrentSelections"/>
  <CellAddress r="O8" i="Chambers"/>
  <CellAddress r="O8" i="CurrentSelections"/>
  <CellAddress r="O9" i="Chambers"/>
  <CellAddress r="O9" i="CurrentSelections"/>
  <CellAddress r="D24" i="CurrentSelections"/>
  <CellAddress r="O10" i="Chambers"/>
  <CellAddress r="O10" i="CurrentSelections"/>
  <CellAddress r="O11" i="Chambers"/>
  <CellAddress r="O11" i="CurrentSelections"/>
  <CellAddress r="O12" i="Chambers"/>
  <CellAddress r="O12" i="CurrentSelections"/>
  <CellAddress r="D28" i="CurrentSelections"/>
  <CellAddress r="O13" i="CurrentSelections"/>
  <CellAddress r="D29" i="CurrentSelections"/>
  <CellAddress r="O14" i="Chambers"/>
  <CellAddress r="O14" i="CurrentSelections"/>
  <CellAddress r="O15" i="Chambers"/>
  <CellAddress r="O15" i="CurrentSelections"/>
  <CellAddress r="O16" i="Chambers"/>
  <CellAddress r="O16" i="CurrentSelections"/>
  <CellAddress r="O17" i="Chambers"/>
  <CellAddress r="O17" i="CurrentSelections"/>
  <CellAddress r="D32" i="CurrentSelections"/>
  <CellAddress r="B13" i="MEASURE"/>
  <CellAddress r="O18" i="CurrentSelections"/>
  <CellAddress r="D33" i="CurrentSelections"/>
  <CellAddress r="B18" i="MEASURE"/>
  <CellAddress r="O19" i="CurrentSelections"/>
  <CellAddress r="D34" i="CurrentSelections"/>
  <CellAddress r="O20" i="Chambers"/>
  <CellAddress r="O20" i="CurrentSelections"/>
  <CellAddress r="O21" i="Chambers"/>
  <CellAddress r="O21" i="CurrentSelections"/>
  <CellAddress r="O22" i="CurrentSelections"/>
  <CellAddress r="D37" i="CurrentSelections"/>
  <CellAddress r="O23" i="CurrentSelections"/>
  <CellAddress r="D38" i="CurrentSelections"/>
  <CellAddress r="O24" i="CurrentSelections"/>
  <CellAddress r="D39" i="CurrentSelections"/>
  <CellAddress r="B25" i="MEASURE"/>
  <CellAddress r="O25" i="CurrentSelections"/>
  <CellAddress r="B30" i="MEASURE"/>
  <CellAddress r="O26" i="CurrentSelections"/>
  <CellAddress r="B35" i="MEASURE"/>
  <CellAddress r="O27" i="CurrentSelections"/>
  <CellAddress r="D42" i="CurrentSelections"/>
  <CellAddress r="B40" i="MEASURE"/>
  <CellAddress r="O28" i="CurrentSelections"/>
  <CellAddress r="D43" i="CurrentSelections"/>
  <CellAddress r="B45" i="MEASURE"/>
  <CellAddress r="O29" i="CurrentSelections"/>
  <CellAddress r="D44" i="CurrentSelections"/>
  <CellAddress r="O30" i="CurrentSelections"/>
  <CellAddress r="I31" i="MEASURE"/>
  <CellAddress r="O31" i="CurrentSelections"/>
  <CellAddress r="D46" i="CurrentSelections"/>
  <CellAddress r="I36" i="MEASURE"/>
  <CellAddress r="J31" i="MEASURE"/>
  <CellAddress r="O32" i="CurrentSelections"/>
  <CellAddress r="D47" i="CurrentSelections"/>
  <CellAddress r="I41" i="MEASURE"/>
  <CellAddress r="J36" i="MEASURE"/>
  <CellAddress r="O33" i="CurrentSelections"/>
  <CellAddress r="D48" i="CurrentSelections"/>
  <CellAddress r="I46" i="MEASURE"/>
  <CellAddress r="J41" i="MEASURE"/>
  <CellAddress r="O34" i="CurrentSelections"/>
  <CellAddress r="D49" i="CurrentSelections"/>
  <CellAddress r="J46" i="MEASURE"/>
  <CellAddress r="O35" i="CurrentSelections"/>
  <CellAddress r="D50" i="CurrentSelections"/>
  <CellAddress r="O19" i="Chambers"/>
  <CellAddress r="O18" i="Chambers"/>
  <CellAddress r="O13" i="Chambers"/>
  <CellAddress r="O4" i="Chambers"/>
  <CellAddress r="C7" i="CurrentSelections"/>
  <CellAddress r="O36" i="CurrentSelections"/>
  <CellAddress r="D51" i="CurrentSelections"/>
  <CellAddress r="P21" i="Chambers"/>
  <CellAddress r="P20" i="Chambers"/>
  <CellAddress r="P19" i="Chambers"/>
  <CellAddress r="P18" i="Chambers"/>
  <CellAddress r="P17" i="Chambers"/>
  <CellAddress r="P16" i="Chambers"/>
  <CellAddress r="P15" i="Chambers"/>
  <CellAddress r="P14" i="Chambers"/>
  <CellAddress r="P13" i="Chambers"/>
  <CellAddress r="P12" i="Chambers"/>
  <CellAddress r="P11" i="Chambers"/>
  <CellAddress r="P10" i="Chambers"/>
  <CellAddress r="P9" i="Chambers"/>
  <CellAddress r="P8" i="Chambers"/>
  <CellAddress r="P7" i="Chambers"/>
  <CellAddress r="P6" i="Chambers"/>
  <CellAddress r="P5" i="Chambers"/>
  <CellAddress r="P4" i="Chambers"/>
  <CellAddress r="C8" i="CurrentSelections"/>
  <CellAddress r="O37" i="CurrentSelections"/>
  <CellAddress r="D52" i="CurrentSelections"/>
  <CellAddress r="Q21" i="Chambers"/>
  <CellAddress r="Q20" i="Chambers"/>
  <CellAddress r="Q19" i="Chambers"/>
  <CellAddress r="Q18" i="Chambers"/>
  <CellAddress r="Q17" i="Chambers"/>
  <CellAddress r="Q16" i="Chambers"/>
  <CellAddress r="Q15" i="Chambers"/>
  <CellAddress r="Q14" i="Chambers"/>
  <CellAddress r="Q13" i="Chambers"/>
  <CellAddress r="Q12" i="Chambers"/>
  <CellAddress r="Q11" i="Chambers"/>
  <CellAddress r="Q10" i="Chambers"/>
  <CellAddress r="Q9" i="Chambers"/>
  <CellAddress r="Q8" i="Chambers"/>
  <CellAddress r="Q7" i="Chambers"/>
  <CellAddress r="Q6" i="Chambers"/>
  <CellAddress r="Q5" i="Chambers"/>
  <CellAddress r="Q4" i="Chambers"/>
  <CellAddress r="C9" i="CurrentSelections"/>
  <CellAddress r="O38" i="CurrentSelections"/>
  <CellAddress r="D53" i="CurrentSelections"/>
  <CellAddress r="R21" i="Chambers"/>
  <CellAddress r="R20" i="Chambers"/>
  <CellAddress r="R19" i="Chambers"/>
  <CellAddress r="R18" i="Chambers"/>
  <CellAddress r="R17" i="Chambers"/>
  <CellAddress r="R16" i="Chambers"/>
  <CellAddress r="R15" i="Chambers"/>
  <CellAddress r="R14" i="Chambers"/>
  <CellAddress r="R13" i="Chambers"/>
  <CellAddress r="R12" i="Chambers"/>
  <CellAddress r="R11" i="Chambers"/>
  <CellAddress r="R10" i="Chambers"/>
  <CellAddress r="R9" i="Chambers"/>
  <CellAddress r="R8" i="Chambers"/>
  <CellAddress r="R7" i="Chambers"/>
  <CellAddress r="R6" i="Chambers"/>
  <CellAddress r="R5" i="Chambers"/>
  <CellAddress r="R4" i="Chambers"/>
  <CellAddress r="C10" i="CurrentSelections"/>
  <CellAddress r="O39" i="CurrentSelections"/>
  <CellAddress r="D54" i="CurrentSelections"/>
  <CellAddress r="B26" i="MEASURE"/>
  <CellAddress r="S21" i="Chambers"/>
  <CellAddress r="S20" i="Chambers"/>
  <CellAddress r="S19" i="Chambers"/>
  <CellAddress r="S18" i="Chambers"/>
  <CellAddress r="S17" i="Chambers"/>
  <CellAddress r="S16" i="Chambers"/>
  <CellAddress r="S15" i="Chambers"/>
  <CellAddress r="S14" i="Chambers"/>
  <CellAddress r="S13" i="Chambers"/>
  <CellAddress r="S12" i="Chambers"/>
  <CellAddress r="S11" i="Chambers"/>
  <CellAddress r="S10" i="Chambers"/>
  <CellAddress r="S9" i="Chambers"/>
  <CellAddress r="S8" i="Chambers"/>
  <CellAddress r="S7" i="Chambers"/>
  <CellAddress r="S6" i="Chambers"/>
  <CellAddress r="S5" i="Chambers"/>
  <CellAddress r="S4" i="Chambers"/>
  <CellAddress r="C11" i="CurrentSelections"/>
  <CellAddress r="O40" i="CurrentSelections"/>
  <CellAddress r="D55" i="CurrentSelections"/>
  <CellAddress r="B31" i="MEASURE"/>
  <CellAddress r="O41" i="CurrentSelections"/>
  <CellAddress r="D56" i="CurrentSelections"/>
  <CellAddress r="B36" i="MEASURE"/>
  <CellAddress r="O42" i="CurrentSelections"/>
  <CellAddress r="D57" i="CurrentSelections"/>
  <CellAddress r="B41" i="MEASURE"/>
  <CellAddress r="O43" i="CurrentSelections"/>
  <CellAddress r="D58" i="CurrentSelections"/>
  <CellAddress r="B46" i="MEASURE"/>
  <CellAddress r="O44" i="CurrentSelections"/>
  <CellAddress r="D59" i="CurrentSelections"/>
  <CellAddress r="O45" i="CurrentSelections"/>
  <CellAddress r="D60" i="CurrentSelections"/>
  <CellAddress r="O46" i="CurrentSelections"/>
  <CellAddress r="D61" i="CurrentSelections"/>
  <CellAddress r="O47" i="CurrentSelections"/>
  <CellAddress r="D62" i="CurrentSelections"/>
  <CellAddress r="O48" i="CurrentSelections"/>
  <CellAddress r="D63" i="CurrentSelections"/>
  <CellAddress r="O49" i="CurrentSelections"/>
  <CellAddress r="D64" i="CurrentSelections"/>
  <CellAddress r="O50" i="CurrentSelections"/>
  <CellAddress r="D65" i="CurrentSelections"/>
  <CellAddress r="O51" i="CurrentSelections"/>
  <CellAddress r="D66" i="CurrentSelections"/>
  <CellAddress r="O52" i="CurrentSelections"/>
  <CellAddress r="D67" i="CurrentSelections"/>
  <CellAddress r="O53" i="CurrentSelections"/>
  <CellAddress r="D68" i="CurrentSelections"/>
  <CellAddress r="O54" i="CurrentSelections"/>
  <CellAddress r="D69" i="CurrentSelections"/>
  <CellAddress r="O55" i="CurrentSelections"/>
  <CellAddress r="D70" i="CurrentSelections"/>
  <CellAddress r="K26" i="MEASURE"/>
  <CellAddress r="K31" i="MEASURE"/>
  <CellAddress r="K36" i="MEASURE"/>
  <CellAddress r="K41" i="MEASURE"/>
  <CellAddress r="K46" i="MEASURE"/>
  <CellAddress r="O56" i="CurrentSelections"/>
  <CellAddress r="D71" i="CurrentSelections"/>
  <CellAddress r="O57" i="CurrentSelections"/>
  <CellAddress r="D72" i="CurrentSelections"/>
  <CellAddress r="O58" i="CurrentSelections"/>
  <CellAddress r="D73" i="CurrentSelections"/>
  <CellAddress r="O59" i="CurrentSelections"/>
  <CellAddress r="D74" i="CurrentSelections"/>
  <CellAddress r="O60" i="CurrentSelections"/>
  <CellAddress r="D75" i="CurrentSelections"/>
  <CellAddress r="O61" i="CurrentSelections"/>
  <CellAddress r="D76" i="CurrentSelections"/>
  <CellAddress r="O62" i="CurrentSelections"/>
  <CellAddress r="D77" i="CurrentSelections"/>
  <CellAddress r="D78" i="CurrentSelections"/>
  <CellAddress r="O63" i="CurrentSelections"/>
  <CellAddress r="O64" i="CurrentSelections"/>
  <CellAddress r="D79" i="CurrentSelections"/>
  <CellAddress r="D80" i="CurrentSelections"/>
  <CellAddress r="O65" i="CurrentSelections"/>
  <CellAddress r="O66" i="CurrentSelections"/>
  <CellAddress r="D81" i="CurrentSelections"/>
  <CellAddress r="D82" i="CurrentSelections"/>
  <CellAddress r="O67" i="CurrentSelections"/>
  <CellAddress r="O68" i="CurrentSelections"/>
  <CellAddress r="D83" i="CurrentSelections"/>
  <CellAddress r="D84" i="CurrentSelections"/>
  <CellAddress r="O69" i="CurrentSelections"/>
  <CellAddress r="O70" i="CurrentSelections"/>
  <CellAddress r="D85" i="CurrentSelections"/>
  <CellAddress r="D86" i="CurrentSelections"/>
  <CellAddress r="O71" i="CurrentSelections"/>
  <CellAddress r="F14" i="MEASURE"/>
  <CellAddress r="G14" i="MEASURE"/>
  <CellAddress r="F13" i="MEASURE"/>
  <CellAddress r="G13" i="MEASURE"/>
  <CellAddress r="O72" i="CurrentSelections"/>
  <CellAddress r="D87" i="CurrentSelections"/>
  <CellAddress r="D88" i="CurrentSelections"/>
  <CellAddress r="O73" i="CurrentSelections"/>
  <CellAddress r="F19" i="MEASURE"/>
  <CellAddress r="G19" i="MEASURE"/>
  <CellAddress r="F18" i="MEASURE"/>
  <CellAddress r="G18" i="MEASURE"/>
  <CellAddress r="F25" i="MEASURE"/>
  <CellAddress r="G25" i="MEASURE"/>
  <CellAddress r="H25" i="MEASURE"/>
  <CellAddress r="I25" i="MEASURE"/>
  <CellAddress r="F26" i="MEASURE"/>
  <CellAddress r="G26" i="MEASURE"/>
  <CellAddress r="O74" i="CurrentSelections"/>
  <CellAddress r="D89" i="CurrentSelections"/>
  <CellAddress r="D90" i="CurrentSelections"/>
  <CellAddress r="O75" i="CurrentSelections"/>
  <CellAddress r="J25" i="MEASURE"/>
  <CellAddress r="K25" i="MEASURE"/>
  <CellAddress r="F30" i="MEASURE"/>
  <CellAddress r="G30" i="MEASURE"/>
  <CellAddress r="H30" i="MEASURE"/>
  <CellAddress r="F31" i="MEASURE"/>
  <CellAddress r="G31" i="MEASURE"/>
  <CellAddress r="K30" i="MEASURE"/>
  <CellAddress r="F36" i="MEASURE"/>
  <CellAddress r="G36" i="MEASURE"/>
  <CellAddress r="F35" i="MEASURE"/>
  <CellAddress r="G35" i="MEASURE"/>
  <CellAddress r="H35" i="MEASURE"/>
  <CellAddress r="I35" i="MEASURE"/>
  <CellAddress r="O76" i="CurrentSelections"/>
  <CellAddress r="D92" i="CurrentSelections"/>
  <CellAddress r="D91" i="CurrentSelections"/>
  <CellAddress r="F45" i="MEASURE"/>
  <CellAddress r="G45" i="MEASURE"/>
  <CellAddress r="H45" i="MEASURE"/>
  <CellAddress r="I45" i="MEASURE"/>
  <CellAddress r="F46" i="MEASURE"/>
  <CellAddress r="G46" i="MEASURE"/>
  <CellAddress r="F41" i="MEASURE"/>
  <CellAddress r="G41" i="MEASURE"/>
  <CellAddress r="F40" i="MEASURE"/>
  <CellAddress r="G40" i="MEASURE"/>
  <CellAddress r="H40" i="MEASURE"/>
  <CellAddress r="I40" i="MEASURE"/>
  <CellAddress r="J35" i="MEASURE"/>
  <CellAddress r="K35" i="MEASURE"/>
  <CellAddress r="J45" i="MEASURE"/>
  <CellAddress r="K45" i="MEASURE"/>
  <CellAddress r="J40" i="MEASURE"/>
  <CellAddress r="K40" i="MEASURE"/>
</FormulaCells>
</file>

<file path=customXml/item4.xml><?xml version="1.0" encoding="utf-8"?>
<FormulaCells>
  <CellAddress r="D93" i="CurrentSelections"/>
  <CellAddress r="D18" i="MEASURE"/>
  <CellAddress r="D18" i="Electrometers"/>
  <CellAddress r="D18" i="Corrections"/>
  <CellAddress r="D18" i="CurrentSelections"/>
  <CellAddress r="D17" i="Electrometers"/>
  <CellAddress r="D17" i="CurrentSelections"/>
  <CellAddress r="B15" i="MEASURE"/>
  <CellAddress r="B15" i="CurrentSelections"/>
  <CellAddress r="B14" i="CurrentSelections"/>
  <CellAddress r="C12" i="CurrentSelections"/>
  <CellAddress r="B11" i="CurrentSelections"/>
  <CellAddress r="B10" i="MEASURE"/>
  <CellAddress r="B10" i="CurrentSelections"/>
  <CellAddress r="B9" i="CurrentSelections"/>
  <CellAddress r="B8" i="CurrentSelections"/>
  <CellAddress r="B7" i="CurrentSelections"/>
  <CellAddress r="C6" i="CurrentSelections"/>
  <CellAddress r="C5" i="CurrentSelections"/>
  <CellAddress r="C4" i="CurrentSelections"/>
  <CellAddress r="O3" i="Chambers"/>
  <CellAddress r="O3" i="CurrentSelections"/>
  <CellAddress r="D19" i="MEASURE"/>
  <CellAddress r="D19" i="Electrometers"/>
  <CellAddress r="D19" i="Corrections"/>
  <CellAddress r="D19" i="CurrentSelections"/>
  <CellAddress r="I31" i="Corrections"/>
  <CellAddress r="D31" i="MEASURE"/>
  <CellAddress r="D31" i="Corrections"/>
  <CellAddress r="D31" i="CurrentSelections"/>
  <CellAddress r="I30" i="MEASURE"/>
  <CellAddress r="I30" i="Corrections"/>
  <CellAddress r="J30" i="MEASURE"/>
  <CellAddress r="J30" i="Corrections"/>
  <CellAddress r="D30" i="MEASURE"/>
  <CellAddress r="D30" i="Corrections"/>
  <CellAddress r="D30" i="CurrentSelections"/>
  <CellAddress r="E30" i="MEASURE"/>
  <CellAddress r="E30" i="Corrections"/>
  <CellAddress r="I27" i="Corrections"/>
  <CellAddress r="D27" i="Corrections"/>
  <CellAddress r="D27" i="CurrentSelections"/>
  <CellAddress r="I26" i="MEASURE"/>
  <CellAddress r="I26" i="Corrections"/>
  <CellAddress r="J26" i="MEASURE"/>
  <CellAddress r="J26" i="Corrections"/>
  <CellAddress r="D26" i="MEASURE"/>
  <CellAddress r="D26" i="Corrections"/>
  <CellAddress r="D26" i="CurrentSelections"/>
  <CellAddress r="E26" i="MEASURE"/>
  <CellAddress r="E26" i="Corrections"/>
  <CellAddress r="I23" i="Corrections"/>
  <CellAddress r="D23" i="Electrometers"/>
  <CellAddress r="D23" i="Corrections"/>
  <CellAddress r="D23" i="CurrentSelections"/>
  <CellAddress r="I22" i="Corrections"/>
  <CellAddress r="J22" i="Corrections"/>
  <CellAddress r="D22" i="Electrometers"/>
  <CellAddress r="D22" i="Corrections"/>
  <CellAddress r="D22" i="CurrentSelections"/>
  <CellAddress r="E22" i="Corrections"/>
  <CellAddress r="I19" i="MEASURE"/>
  <CellAddress r="I19" i="Chambers"/>
  <CellAddress r="I19" i="Corrections"/>
  <CellAddress r="I18" i="MEASURE"/>
  <CellAddress r="I18" i="Chambers"/>
  <CellAddress r="I18" i="Corrections"/>
  <CellAddress r="J18" i="Chambers"/>
  <CellAddress r="J18" i="Corrections"/>
  <CellAddress r="E18" i="MEASURE"/>
  <CellAddress r="E18" i="Corrections"/>
  <CellAddress r="I15" i="Chambers"/>
  <CellAddress r="I15" i="Corrections"/>
  <CellAddress r="D15" i="Electrometers"/>
  <CellAddress r="D15" i="Corrections"/>
  <CellAddress r="I14" i="MEASURE"/>
  <CellAddress r="I14" i="Chambers"/>
  <CellAddress r="I14" i="Corrections"/>
  <CellAddress r="J14" i="MEASURE"/>
  <CellAddress r="J14" i="Chambers"/>
  <CellAddress r="J14" i="Corrections"/>
  <CellAddress r="D14" i="MEASURE"/>
  <CellAddress r="D14" i="Electrometers"/>
  <CellAddress r="D14" i="Corrections"/>
  <CellAddress r="E14" i="MEASURE"/>
  <CellAddress r="E14" i="Corrections"/>
  <CellAddress r="I11" i="Chambers"/>
  <CellAddress r="I11" i="Corrections"/>
  <CellAddress r="D11" i="Electrometers"/>
  <CellAddress r="D11" i="Corrections"/>
  <CellAddress r="I10" i="Chambers"/>
  <CellAddress r="I10" i="Corrections"/>
  <CellAddress r="J10" i="Chambers"/>
  <CellAddress r="J10" i="Corrections"/>
  <CellAddress r="D10" i="Electrometers"/>
  <CellAddress r="D10" i="Corrections"/>
  <CellAddress r="E10" i="Corrections"/>
  <CellAddress r="F8" i="Corrections"/>
  <CellAddress r="A8" i="Corrections"/>
  <CellAddress r="I7" i="Chambers"/>
  <CellAddress r="I7" i="Corrections"/>
  <CellAddress r="D7" i="Electrometers"/>
  <CellAddress r="D7" i="Corrections"/>
  <CellAddress r="E6" i="MEASURE"/>
  <CellAddress r="E6" i="Corrections"/>
  <CellAddress r="I6" i="Chambers"/>
  <CellAddress r="I6" i="Corrections"/>
  <CellAddress r="J6" i="MEASURE"/>
  <CellAddress r="J6" i="Chambers"/>
  <CellAddress r="J6" i="Corrections"/>
  <CellAddress r="D6" i="Electrometers"/>
  <CellAddress r="D6" i="Corrections"/>
  <CellAddress r="F4" i="Corrections"/>
  <CellAddress r="A4" i="Corrections"/>
  <CellAddress r="BE20" i="Machines"/>
  <CellAddress r="BD20" i="Machines"/>
  <CellAddress r="BC20" i="Machines"/>
  <CellAddress r="BB20" i="Machines"/>
  <CellAddress r="BA20" i="Machines"/>
  <CellAddress r="AZ20" i="Machines"/>
  <CellAddress r="AY20" i="Machines"/>
  <CellAddress r="AX20" i="Machines"/>
  <CellAddress r="AW20" i="Machines"/>
  <CellAddress r="AV20" i="Machines"/>
  <CellAddress r="AA20" i="Machines"/>
  <CellAddress r="Z20" i="Machines"/>
  <CellAddress r="Y20" i="Machines"/>
  <CellAddress r="X20" i="Machines"/>
  <CellAddress r="W20" i="Machines"/>
  <CellAddress r="BE19" i="Machines"/>
  <CellAddress r="BD19" i="Machines"/>
  <CellAddress r="BC19" i="Machines"/>
  <CellAddress r="BB19" i="Machines"/>
  <CellAddress r="BA19" i="Machines"/>
  <CellAddress r="AZ19" i="Machines"/>
  <CellAddress r="AY19" i="Machines"/>
  <CellAddress r="AX19" i="Machines"/>
  <CellAddress r="AW19" i="Machines"/>
  <CellAddress r="AV19" i="Machines"/>
  <CellAddress r="AA19" i="Machines"/>
  <CellAddress r="Z19" i="Machines"/>
  <CellAddress r="Y19" i="Machines"/>
  <CellAddress r="X19" i="Machines"/>
  <CellAddress r="W19" i="Machines"/>
  <CellAddress r="BE18" i="Machines"/>
  <CellAddress r="BD18" i="Machines"/>
  <CellAddress r="BC18" i="Machines"/>
  <CellAddress r="BB18" i="Machines"/>
  <CellAddress r="BA18" i="Machines"/>
  <CellAddress r="AZ18" i="Machines"/>
  <CellAddress r="AY18" i="Machines"/>
  <CellAddress r="AX18" i="Machines"/>
  <CellAddress r="AW18" i="Machines"/>
  <CellAddress r="AV18" i="Machines"/>
  <CellAddress r="AA18" i="Machines"/>
  <CellAddress r="Z18" i="Machines"/>
  <CellAddress r="Y18" i="Machines"/>
  <CellAddress r="X18" i="Machines"/>
  <CellAddress r="W18" i="Machines"/>
  <CellAddress r="BE17" i="Machines"/>
  <CellAddress r="BD17" i="Machines"/>
  <CellAddress r="BC17" i="Machines"/>
  <CellAddress r="BB17" i="Machines"/>
  <CellAddress r="BA17" i="Machines"/>
  <CellAddress r="AZ17" i="Machines"/>
  <CellAddress r="AY17" i="Machines"/>
  <CellAddress r="AX17" i="Machines"/>
  <CellAddress r="AW17" i="Machines"/>
  <CellAddress r="AV17" i="Machines"/>
  <CellAddress r="AA17" i="Machines"/>
  <CellAddress r="Z17" i="Machines"/>
  <CellAddress r="Y17" i="Machines"/>
  <CellAddress r="X17" i="Machines"/>
  <CellAddress r="W17" i="Machines"/>
  <CellAddress r="BE16" i="Machines"/>
  <CellAddress r="BD16" i="Machines"/>
  <CellAddress r="BC16" i="Machines"/>
  <CellAddress r="BB16" i="Machines"/>
  <CellAddress r="BA16" i="Machines"/>
  <CellAddress r="AZ16" i="Machines"/>
  <CellAddress r="AY16" i="Machines"/>
  <CellAddress r="AX16" i="Machines"/>
  <CellAddress r="AW16" i="Machines"/>
  <CellAddress r="AV16" i="Machines"/>
  <CellAddress r="AA16" i="Machines"/>
  <CellAddress r="Z16" i="Machines"/>
  <CellAddress r="Y16" i="Machines"/>
  <CellAddress r="X16" i="Machines"/>
  <CellAddress r="W16" i="Machines"/>
  <CellAddress r="BE15" i="Machines"/>
  <CellAddress r="BD15" i="Machines"/>
  <CellAddress r="BC15" i="Machines"/>
  <CellAddress r="BB15" i="Machines"/>
  <CellAddress r="BA15" i="Machines"/>
  <CellAddress r="AZ15" i="Machines"/>
  <CellAddress r="AY15" i="Machines"/>
  <CellAddress r="AX15" i="Machines"/>
  <CellAddress r="AW15" i="Machines"/>
  <CellAddress r="AV15" i="Machines"/>
  <CellAddress r="AA15" i="Machines"/>
  <CellAddress r="Z15" i="Machines"/>
  <CellAddress r="Y15" i="Machines"/>
  <CellAddress r="X15" i="Machines"/>
  <CellAddress r="W15" i="Machines"/>
  <CellAddress r="BE14" i="Machines"/>
  <CellAddress r="BD14" i="Machines"/>
  <CellAddress r="BC14" i="Machines"/>
  <CellAddress r="BB14" i="Machines"/>
  <CellAddress r="BA14" i="Machines"/>
  <CellAddress r="AZ14" i="Machines"/>
  <CellAddress r="AY14" i="Machines"/>
  <CellAddress r="AX14" i="Machines"/>
  <CellAddress r="AW14" i="Machines"/>
  <CellAddress r="AV14" i="Machines"/>
  <CellAddress r="AA14" i="Machines"/>
  <CellAddress r="Z14" i="Machines"/>
  <CellAddress r="Y14" i="Machines"/>
  <CellAddress r="X14" i="Machines"/>
  <CellAddress r="W14" i="Machines"/>
  <CellAddress r="BE13" i="Machines"/>
  <CellAddress r="BD13" i="Machines"/>
  <CellAddress r="BC13" i="Machines"/>
  <CellAddress r="BB13" i="Machines"/>
  <CellAddress r="BA13" i="Machines"/>
  <CellAddress r="AZ13" i="Machines"/>
  <CellAddress r="AY13" i="Machines"/>
  <CellAddress r="AX13" i="Machines"/>
  <CellAddress r="AW13" i="Machines"/>
  <CellAddress r="AV13" i="Machines"/>
  <CellAddress r="AA13" i="Machines"/>
  <CellAddress r="Z13" i="Machines"/>
  <CellAddress r="Y13" i="Machines"/>
  <CellAddress r="X13" i="Machines"/>
  <CellAddress r="W13" i="Machines"/>
  <CellAddress r="BE12" i="Machines"/>
  <CellAddress r="BD12" i="Machines"/>
  <CellAddress r="BC12" i="Machines"/>
  <CellAddress r="BB12" i="Machines"/>
  <CellAddress r="BA12" i="Machines"/>
  <CellAddress r="AZ12" i="Machines"/>
  <CellAddress r="AY12" i="Machines"/>
  <CellAddress r="AX12" i="Machines"/>
  <CellAddress r="AW12" i="Machines"/>
  <CellAddress r="AV12" i="Machines"/>
  <CellAddress r="AA12" i="Machines"/>
  <CellAddress r="Z12" i="Machines"/>
  <CellAddress r="Y12" i="Machines"/>
  <CellAddress r="X12" i="Machines"/>
  <CellAddress r="W12" i="Machines"/>
  <CellAddress r="BE11" i="Machines"/>
  <CellAddress r="BD11" i="Machines"/>
  <CellAddress r="BC11" i="Machines"/>
  <CellAddress r="BB11" i="Machines"/>
  <CellAddress r="BA11" i="Machines"/>
  <CellAddress r="AZ11" i="Machines"/>
  <CellAddress r="AY11" i="Machines"/>
  <CellAddress r="AX11" i="Machines"/>
  <CellAddress r="AW11" i="Machines"/>
  <CellAddress r="AV11" i="Machines"/>
  <CellAddress r="AA11" i="Machines"/>
  <CellAddress r="Z11" i="Machines"/>
  <CellAddress r="Y11" i="Machines"/>
  <CellAddress r="X11" i="Machines"/>
  <CellAddress r="W11" i="Machines"/>
  <CellAddress r="BE10" i="Machines"/>
  <CellAddress r="BD10" i="Machines"/>
  <CellAddress r="BC10" i="Machines"/>
  <CellAddress r="BB10" i="Machines"/>
  <CellAddress r="BA10" i="Machines"/>
  <CellAddress r="AZ10" i="Machines"/>
  <CellAddress r="AY10" i="Machines"/>
  <CellAddress r="AX10" i="Machines"/>
  <CellAddress r="AW10" i="Machines"/>
  <CellAddress r="AV10" i="Machines"/>
  <CellAddress r="AA10" i="Machines"/>
  <CellAddress r="Z10" i="Machines"/>
  <CellAddress r="Y10" i="Machines"/>
  <CellAddress r="X10" i="Machines"/>
  <CellAddress r="W10" i="Machines"/>
  <CellAddress r="BE9" i="Machines"/>
  <CellAddress r="BD9" i="Machines"/>
  <CellAddress r="BC9" i="Machines"/>
  <CellAddress r="BB9" i="Machines"/>
  <CellAddress r="BA9" i="Machines"/>
  <CellAddress r="AZ9" i="Machines"/>
  <CellAddress r="AY9" i="Machines"/>
  <CellAddress r="AX9" i="Machines"/>
  <CellAddress r="AW9" i="Machines"/>
  <CellAddress r="AV9" i="Machines"/>
  <CellAddress r="AA9" i="Machines"/>
  <CellAddress r="Z9" i="Machines"/>
  <CellAddress r="Y9" i="Machines"/>
  <CellAddress r="X9" i="Machines"/>
  <CellAddress r="W9" i="Machines"/>
  <CellAddress r="BE8" i="Machines"/>
  <CellAddress r="BD8" i="Machines"/>
  <CellAddress r="BC8" i="Machines"/>
  <CellAddress r="BB8" i="Machines"/>
  <CellAddress r="BA8" i="Machines"/>
  <CellAddress r="AZ8" i="Machines"/>
  <CellAddress r="AY8" i="Machines"/>
  <CellAddress r="AX8" i="Machines"/>
  <CellAddress r="AW8" i="Machines"/>
  <CellAddress r="AV8" i="Machines"/>
  <CellAddress r="AA8" i="Machines"/>
  <CellAddress r="Z8" i="Machines"/>
  <CellAddress r="Y8" i="Machines"/>
  <CellAddress r="X8" i="Machines"/>
  <CellAddress r="W8" i="Machines"/>
  <CellAddress r="BE7" i="Machines"/>
  <CellAddress r="BD7" i="Machines"/>
  <CellAddress r="BC7" i="Machines"/>
  <CellAddress r="BB7" i="Machines"/>
  <CellAddress r="BA7" i="Machines"/>
  <CellAddress r="AZ7" i="Machines"/>
  <CellAddress r="AY7" i="Machines"/>
  <CellAddress r="AX7" i="Machines"/>
  <CellAddress r="AW7" i="Machines"/>
  <CellAddress r="AV7" i="Machines"/>
  <CellAddress r="AA7" i="Machines"/>
  <CellAddress r="Z7" i="Machines"/>
  <CellAddress r="Y7" i="Machines"/>
  <CellAddress r="X7" i="Machines"/>
  <CellAddress r="W7" i="Machines"/>
  <CellAddress r="BE6" i="Machines"/>
  <CellAddress r="BD6" i="Machines"/>
  <CellAddress r="BC6" i="Machines"/>
  <CellAddress r="BB6" i="Machines"/>
  <CellAddress r="BA6" i="Machines"/>
  <CellAddress r="AZ6" i="Machines"/>
  <CellAddress r="AY6" i="Machines"/>
  <CellAddress r="AX6" i="Machines"/>
  <CellAddress r="AW6" i="Machines"/>
  <CellAddress r="AV6" i="Machines"/>
  <CellAddress r="AA6" i="Machines"/>
  <CellAddress r="Z6" i="Machines"/>
  <CellAddress r="Y6" i="Machines"/>
  <CellAddress r="X6" i="Machines"/>
  <CellAddress r="W6" i="Machines"/>
  <CellAddress r="BE5" i="Machines"/>
  <CellAddress r="BD5" i="Machines"/>
  <CellAddress r="BC5" i="Machines"/>
  <CellAddress r="BB5" i="Machines"/>
  <CellAddress r="BA5" i="Machines"/>
  <CellAddress r="AZ5" i="Machines"/>
  <CellAddress r="AY5" i="Machines"/>
  <CellAddress r="AX5" i="Machines"/>
  <CellAddress r="AW5" i="Machines"/>
  <CellAddress r="AV5" i="Machines"/>
  <CellAddress r="AA5" i="Machines"/>
  <CellAddress r="Z5" i="Machines"/>
  <CellAddress r="Y5" i="Machines"/>
  <CellAddress r="X5" i="Machines"/>
  <CellAddress r="W5" i="Machines"/>
  <CellAddress r="D24" i="Electrometers"/>
  <CellAddress r="D21" i="Electrometers"/>
  <CellAddress r="D21" i="CurrentSelections"/>
  <CellAddress r="D20" i="Electrometers"/>
  <CellAddress r="D20" i="CurrentSelections"/>
  <CellAddress r="D16" i="Electrometers"/>
  <CellAddress r="D13" i="MEASURE"/>
  <CellAddress r="D13" i="Electrometers"/>
  <CellAddress r="D12" i="Electrometers"/>
  <CellAddress r="D9" i="Electrometers"/>
  <CellAddress r="D8" i="Electrometers"/>
  <CellAddress r="D5" i="Electrometers"/>
  <CellAddress r="D4" i="Electrometers"/>
  <CellAddress r="U21" i="Chambers"/>
  <CellAddress r="I21" i="Chambers"/>
  <CellAddress r="H21" i="Chambers"/>
  <CellAddress r="U20" i="Chambers"/>
  <CellAddress r="I20" i="Chambers"/>
  <CellAddress r="H20" i="Chambers"/>
  <CellAddress r="U19" i="Chambers"/>
  <CellAddress r="H19" i="MEASURE"/>
  <CellAddress r="H19" i="Chambers"/>
  <CellAddress r="U18" i="Chambers"/>
  <CellAddress r="H18" i="MEASURE"/>
  <CellAddress r="H18" i="Chambers"/>
  <CellAddress r="U17" i="Chambers"/>
  <CellAddress r="I17" i="Chambers"/>
  <CellAddress r="H17" i="Chambers"/>
  <CellAddress r="U16" i="Chambers"/>
  <CellAddress r="I16" i="Chambers"/>
  <CellAddress r="H16" i="Chambers"/>
  <CellAddress r="U15" i="Chambers"/>
  <CellAddress r="H15" i="Chambers"/>
  <CellAddress r="U14" i="Chambers"/>
  <CellAddress r="H14" i="MEASURE"/>
  <CellAddress r="H14" i="Chambers"/>
  <CellAddress r="U13" i="Chambers"/>
  <CellAddress r="I13" i="MEASURE"/>
  <CellAddress r="I13" i="Chambers"/>
  <CellAddress r="H13" i="MEASURE"/>
  <CellAddress r="H13" i="Chambers"/>
  <CellAddress r="U12" i="Chambers"/>
  <CellAddress r="I12" i="Chambers"/>
  <CellAddress r="H12" i="Chambers"/>
  <CellAddress r="U11" i="Chambers"/>
  <CellAddress r="H11" i="Chambers"/>
  <CellAddress r="U10" i="Chambers"/>
  <CellAddress r="H10" i="Chambers"/>
  <CellAddress r="U9" i="Chambers"/>
  <CellAddress r="I9" i="Chambers"/>
  <CellAddress r="H9" i="Chambers"/>
  <CellAddress r="U8" i="Chambers"/>
  <CellAddress r="I8" i="Chambers"/>
  <CellAddress r="H8" i="Chambers"/>
  <CellAddress r="U7" i="Chambers"/>
  <CellAddress r="K7" i="Chambers"/>
  <CellAddress r="H7" i="Chambers"/>
  <CellAddress r="J7" i="Chambers"/>
  <CellAddress r="U6" i="Chambers"/>
  <CellAddress r="K6" i="Chambers"/>
  <CellAddress r="H6" i="Chambers"/>
  <CellAddress r="U5" i="Chambers"/>
  <CellAddress r="I5" i="Chambers"/>
  <CellAddress r="K5" i="Chambers"/>
  <CellAddress r="H5" i="Chambers"/>
  <CellAddress r="J5" i="Chambers"/>
  <CellAddress r="U4" i="Chambers"/>
  <CellAddress r="I4" i="Chambers"/>
  <CellAddress r="K4" i="Chambers"/>
  <CellAddress r="C3" i="CurrentSelections"/>
  <CellAddress r="H4" i="Chambers"/>
  <CellAddress r="J4" i="Chambers"/>
  <CellAddress r="C2" i="CurrentSelections"/>
  <CellAddress r="S3" i="Chambers"/>
  <CellAddress r="R3" i="Chambers"/>
  <CellAddress r="Q3" i="Chambers"/>
  <CellAddress r="P3" i="Chambers"/>
  <CellAddress r="D46" i="MEASURE"/>
  <CellAddress r="C46" i="MEASURE"/>
  <CellAddress r="D45" i="MEASURE"/>
  <CellAddress r="D45" i="CurrentSelections"/>
  <CellAddress r="C45" i="MEASURE"/>
  <CellAddress r="B42" i="MEASURE"/>
  <CellAddress r="D41" i="MEASURE"/>
  <CellAddress r="D41" i="CurrentSelections"/>
  <CellAddress r="C41" i="MEASURE"/>
  <CellAddress r="D40" i="MEASURE"/>
  <CellAddress r="D40" i="CurrentSelections"/>
  <CellAddress r="C40" i="MEASURE"/>
  <CellAddress r="B37" i="MEASURE"/>
  <CellAddress r="D36" i="MEASURE"/>
  <CellAddress r="D36" i="CurrentSelections"/>
  <CellAddress r="C36" i="MEASURE"/>
  <CellAddress r="D35" i="MEASURE"/>
  <CellAddress r="D35" i="CurrentSelections"/>
  <CellAddress r="C35" i="MEASURE"/>
  <CellAddress r="B32" i="MEASURE"/>
  <CellAddress r="C31" i="MEASURE"/>
  <CellAddress r="C30" i="MEASURE"/>
  <CellAddress r="B27" i="MEASURE"/>
  <CellAddress r="C26" i="MEASURE"/>
  <CellAddress r="D25" i="MEASURE"/>
  <CellAddress r="D25" i="CurrentSelections"/>
  <CellAddress r="C25" i="MEASURE"/>
  <CellAddress r="B22" i="MEASURE"/>
  <CellAddress r="C19" i="MEASURE"/>
  <CellAddress r="C18" i="MEASURE"/>
  <CellAddress r="J17" i="MEASURE"/>
  <CellAddress r="J17" i="Chambers"/>
  <CellAddress r="C14" i="MEASURE"/>
  <CellAddress r="C13" i="MEASURE"/>
  <CellAddress r="J12" i="MEASURE"/>
  <CellAddress r="J12" i="Chambers"/>
  <CellAddress r="E5" i="MEASURE"/>
  <CellAddress r="J21" i="Chambers"/>
  <CellAddress r="J19" i="MEASURE"/>
  <CellAddress r="J19" i="Chambers"/>
  <CellAddress r="J15" i="Chambers"/>
  <CellAddress r="J13" i="Chambers"/>
  <CellAddress r="J11" i="Chambers"/>
  <CellAddress r="J9" i="Chambers"/>
  <CellAddress r="K21" i="Chambers"/>
  <CellAddress r="K19" i="MEASURE"/>
  <CellAddress r="K19" i="Chambers"/>
  <CellAddress r="K17" i="Chambers"/>
  <CellAddress r="K15" i="Chambers"/>
  <CellAddress r="K13" i="MEASURE"/>
  <CellAddress r="K13" i="Chambers"/>
  <CellAddress r="K11" i="Chambers"/>
  <CellAddress r="K9" i="Chambers"/>
  <CellAddress r="J8" i="Chambers"/>
  <CellAddress r="K14" i="MEASURE"/>
  <CellAddress r="K14" i="Chambers"/>
  <CellAddress r="K10" i="Chambers"/>
  <CellAddress r="J20" i="Chambers"/>
  <CellAddress r="J16" i="Chambers"/>
  <CellAddress r="K20" i="Chambers"/>
  <CellAddress r="K18" i="MEASURE"/>
  <CellAddress r="K18" i="Chambers"/>
  <CellAddress r="K16" i="Chambers"/>
  <CellAddress r="K12" i="Chambers"/>
  <CellAddress r="K8" i="Chambers"/>
  <CellAddress r="E25" i="MEASURE"/>
  <CellAddress r="E35" i="MEASURE"/>
  <CellAddress r="E36" i="MEASURE"/>
  <CellAddress r="E45" i="MEASURE"/>
  <CellAddress r="E46" i="MEASURE"/>
  <CellAddress r="E13" i="MEASURE"/>
  <CellAddress r="E19" i="MEASURE"/>
  <CellAddress r="E31" i="MEASURE"/>
  <CellAddress r="E40" i="MEASURE"/>
  <CellAddress r="E41" i="MEASURE"/>
  <CellAddress r="O4" i="CurrentSelections"/>
  <CellAddress r="O5" i="Chambers"/>
  <CellAddress r="O5" i="CurrentSelections"/>
  <CellAddress r="O6" i="Chambers"/>
  <CellAddress r="O6" i="CurrentSelections"/>
  <CellAddress r="O7" i="Chambers"/>
  <CellAddress r="O7" i="CurrentSelections"/>
  <CellAddress r="O8" i="Chambers"/>
  <CellAddress r="O8" i="CurrentSelections"/>
  <CellAddress r="O9" i="Chambers"/>
  <CellAddress r="O9" i="CurrentSelections"/>
  <CellAddress r="D24" i="CurrentSelections"/>
  <CellAddress r="O10" i="Chambers"/>
  <CellAddress r="O10" i="CurrentSelections"/>
  <CellAddress r="O11" i="Chambers"/>
  <CellAddress r="O11" i="CurrentSelections"/>
  <CellAddress r="O12" i="Chambers"/>
  <CellAddress r="O12" i="CurrentSelections"/>
  <CellAddress r="D28" i="CurrentSelections"/>
  <CellAddress r="O13" i="CurrentSelections"/>
  <CellAddress r="D29" i="CurrentSelections"/>
  <CellAddress r="O14" i="Chambers"/>
  <CellAddress r="O14" i="CurrentSelections"/>
  <CellAddress r="O15" i="Chambers"/>
  <CellAddress r="O15" i="CurrentSelections"/>
  <CellAddress r="O16" i="Chambers"/>
  <CellAddress r="O16" i="CurrentSelections"/>
  <CellAddress r="O17" i="Chambers"/>
  <CellAddress r="O17" i="CurrentSelections"/>
  <CellAddress r="D32" i="CurrentSelections"/>
  <CellAddress r="B13" i="MEASURE"/>
  <CellAddress r="O18" i="CurrentSelections"/>
  <CellAddress r="D33" i="CurrentSelections"/>
  <CellAddress r="B18" i="MEASURE"/>
  <CellAddress r="O19" i="CurrentSelections"/>
  <CellAddress r="D34" i="CurrentSelections"/>
  <CellAddress r="O20" i="Chambers"/>
  <CellAddress r="O20" i="CurrentSelections"/>
  <CellAddress r="O21" i="Chambers"/>
  <CellAddress r="O21" i="CurrentSelections"/>
  <CellAddress r="O22" i="CurrentSelections"/>
  <CellAddress r="D37" i="CurrentSelections"/>
  <CellAddress r="O23" i="CurrentSelections"/>
  <CellAddress r="D38" i="CurrentSelections"/>
  <CellAddress r="O24" i="CurrentSelections"/>
  <CellAddress r="D39" i="CurrentSelections"/>
  <CellAddress r="B25" i="MEASURE"/>
  <CellAddress r="O25" i="CurrentSelections"/>
  <CellAddress r="B30" i="MEASURE"/>
  <CellAddress r="O26" i="CurrentSelections"/>
  <CellAddress r="B35" i="MEASURE"/>
  <CellAddress r="O27" i="CurrentSelections"/>
  <CellAddress r="D42" i="CurrentSelections"/>
  <CellAddress r="B40" i="MEASURE"/>
  <CellAddress r="O28" i="CurrentSelections"/>
  <CellAddress r="D43" i="CurrentSelections"/>
  <CellAddress r="B45" i="MEASURE"/>
  <CellAddress r="O29" i="CurrentSelections"/>
  <CellAddress r="D44" i="CurrentSelections"/>
  <CellAddress r="O30" i="CurrentSelections"/>
  <CellAddress r="I31" i="MEASURE"/>
  <CellAddress r="O31" i="CurrentSelections"/>
  <CellAddress r="D46" i="CurrentSelections"/>
  <CellAddress r="I36" i="MEASURE"/>
  <CellAddress r="J31" i="MEASURE"/>
  <CellAddress r="O32" i="CurrentSelections"/>
  <CellAddress r="D47" i="CurrentSelections"/>
  <CellAddress r="I41" i="MEASURE"/>
  <CellAddress r="J36" i="MEASURE"/>
  <CellAddress r="O33" i="CurrentSelections"/>
  <CellAddress r="D48" i="CurrentSelections"/>
  <CellAddress r="I46" i="MEASURE"/>
  <CellAddress r="J41" i="MEASURE"/>
  <CellAddress r="O34" i="CurrentSelections"/>
  <CellAddress r="D49" i="CurrentSelections"/>
  <CellAddress r="J46" i="MEASURE"/>
  <CellAddress r="O35" i="CurrentSelections"/>
  <CellAddress r="D50" i="CurrentSelections"/>
  <CellAddress r="O19" i="Chambers"/>
  <CellAddress r="O18" i="Chambers"/>
  <CellAddress r="O13" i="Chambers"/>
  <CellAddress r="O4" i="Chambers"/>
  <CellAddress r="C7" i="CurrentSelections"/>
  <CellAddress r="O36" i="CurrentSelections"/>
  <CellAddress r="D51" i="CurrentSelections"/>
  <CellAddress r="P21" i="Chambers"/>
  <CellAddress r="P20" i="Chambers"/>
  <CellAddress r="P19" i="Chambers"/>
  <CellAddress r="P18" i="Chambers"/>
  <CellAddress r="P17" i="Chambers"/>
  <CellAddress r="P16" i="Chambers"/>
  <CellAddress r="P15" i="Chambers"/>
  <CellAddress r="P14" i="Chambers"/>
  <CellAddress r="P13" i="Chambers"/>
  <CellAddress r="P12" i="Chambers"/>
  <CellAddress r="P11" i="Chambers"/>
  <CellAddress r="P10" i="Chambers"/>
  <CellAddress r="P9" i="Chambers"/>
  <CellAddress r="P8" i="Chambers"/>
  <CellAddress r="P7" i="Chambers"/>
  <CellAddress r="P6" i="Chambers"/>
  <CellAddress r="P5" i="Chambers"/>
  <CellAddress r="P4" i="Chambers"/>
  <CellAddress r="C8" i="CurrentSelections"/>
  <CellAddress r="O37" i="CurrentSelections"/>
  <CellAddress r="D52" i="CurrentSelections"/>
  <CellAddress r="Q21" i="Chambers"/>
  <CellAddress r="Q20" i="Chambers"/>
  <CellAddress r="Q19" i="Chambers"/>
  <CellAddress r="Q18" i="Chambers"/>
  <CellAddress r="Q17" i="Chambers"/>
  <CellAddress r="Q16" i="Chambers"/>
  <CellAddress r="Q15" i="Chambers"/>
  <CellAddress r="Q14" i="Chambers"/>
  <CellAddress r="Q13" i="Chambers"/>
  <CellAddress r="Q12" i="Chambers"/>
  <CellAddress r="Q11" i="Chambers"/>
  <CellAddress r="Q10" i="Chambers"/>
  <CellAddress r="Q9" i="Chambers"/>
  <CellAddress r="Q8" i="Chambers"/>
  <CellAddress r="Q7" i="Chambers"/>
  <CellAddress r="Q6" i="Chambers"/>
  <CellAddress r="Q5" i="Chambers"/>
  <CellAddress r="Q4" i="Chambers"/>
  <CellAddress r="C9" i="CurrentSelections"/>
  <CellAddress r="O38" i="CurrentSelections"/>
  <CellAddress r="D53" i="CurrentSelections"/>
  <CellAddress r="R21" i="Chambers"/>
  <CellAddress r="R20" i="Chambers"/>
  <CellAddress r="R19" i="Chambers"/>
  <CellAddress r="R18" i="Chambers"/>
  <CellAddress r="R17" i="Chambers"/>
  <CellAddress r="R16" i="Chambers"/>
  <CellAddress r="R15" i="Chambers"/>
  <CellAddress r="R14" i="Chambers"/>
  <CellAddress r="R13" i="Chambers"/>
  <CellAddress r="R12" i="Chambers"/>
  <CellAddress r="R11" i="Chambers"/>
  <CellAddress r="R10" i="Chambers"/>
  <CellAddress r="R9" i="Chambers"/>
  <CellAddress r="R8" i="Chambers"/>
  <CellAddress r="R7" i="Chambers"/>
  <CellAddress r="R6" i="Chambers"/>
  <CellAddress r="R5" i="Chambers"/>
  <CellAddress r="R4" i="Chambers"/>
  <CellAddress r="C10" i="CurrentSelections"/>
  <CellAddress r="O39" i="CurrentSelections"/>
  <CellAddress r="D54" i="CurrentSelections"/>
  <CellAddress r="B26" i="MEASURE"/>
  <CellAddress r="S21" i="Chambers"/>
  <CellAddress r="S20" i="Chambers"/>
  <CellAddress r="S19" i="Chambers"/>
  <CellAddress r="S18" i="Chambers"/>
  <CellAddress r="S17" i="Chambers"/>
  <CellAddress r="S16" i="Chambers"/>
  <CellAddress r="S15" i="Chambers"/>
  <CellAddress r="S14" i="Chambers"/>
  <CellAddress r="S13" i="Chambers"/>
  <CellAddress r="S12" i="Chambers"/>
  <CellAddress r="S11" i="Chambers"/>
  <CellAddress r="S10" i="Chambers"/>
  <CellAddress r="S9" i="Chambers"/>
  <CellAddress r="S8" i="Chambers"/>
  <CellAddress r="S7" i="Chambers"/>
  <CellAddress r="S6" i="Chambers"/>
  <CellAddress r="S5" i="Chambers"/>
  <CellAddress r="S4" i="Chambers"/>
  <CellAddress r="C11" i="CurrentSelections"/>
  <CellAddress r="O40" i="CurrentSelections"/>
  <CellAddress r="D55" i="CurrentSelections"/>
  <CellAddress r="B31" i="MEASURE"/>
  <CellAddress r="O41" i="CurrentSelections"/>
  <CellAddress r="D56" i="CurrentSelections"/>
  <CellAddress r="B36" i="MEASURE"/>
  <CellAddress r="O42" i="CurrentSelections"/>
  <CellAddress r="D57" i="CurrentSelections"/>
  <CellAddress r="B41" i="MEASURE"/>
  <CellAddress r="O43" i="CurrentSelections"/>
  <CellAddress r="D58" i="CurrentSelections"/>
  <CellAddress r="B46" i="MEASURE"/>
  <CellAddress r="O44" i="CurrentSelections"/>
  <CellAddress r="D59" i="CurrentSelections"/>
  <CellAddress r="O45" i="CurrentSelections"/>
  <CellAddress r="D60" i="CurrentSelections"/>
  <CellAddress r="O46" i="CurrentSelections"/>
  <CellAddress r="D61" i="CurrentSelections"/>
  <CellAddress r="O47" i="CurrentSelections"/>
  <CellAddress r="D62" i="CurrentSelections"/>
  <CellAddress r="O48" i="CurrentSelections"/>
  <CellAddress r="D63" i="CurrentSelections"/>
  <CellAddress r="O49" i="CurrentSelections"/>
  <CellAddress r="D64" i="CurrentSelections"/>
  <CellAddress r="O50" i="CurrentSelections"/>
  <CellAddress r="D65" i="CurrentSelections"/>
  <CellAddress r="O51" i="CurrentSelections"/>
  <CellAddress r="D66" i="CurrentSelections"/>
  <CellAddress r="O52" i="CurrentSelections"/>
  <CellAddress r="D67" i="CurrentSelections"/>
  <CellAddress r="O53" i="CurrentSelections"/>
  <CellAddress r="D68" i="CurrentSelections"/>
  <CellAddress r="O54" i="CurrentSelections"/>
  <CellAddress r="D69" i="CurrentSelections"/>
  <CellAddress r="O55" i="CurrentSelections"/>
  <CellAddress r="D70" i="CurrentSelections"/>
  <CellAddress r="K26" i="MEASURE"/>
  <CellAddress r="K31" i="MEASURE"/>
  <CellAddress r="K36" i="MEASURE"/>
  <CellAddress r="K41" i="MEASURE"/>
  <CellAddress r="K46" i="MEASURE"/>
  <CellAddress r="O56" i="CurrentSelections"/>
  <CellAddress r="D71" i="CurrentSelections"/>
  <CellAddress r="O57" i="CurrentSelections"/>
  <CellAddress r="D72" i="CurrentSelections"/>
  <CellAddress r="O58" i="CurrentSelections"/>
  <CellAddress r="D73" i="CurrentSelections"/>
  <CellAddress r="O59" i="CurrentSelections"/>
  <CellAddress r="D74" i="CurrentSelections"/>
  <CellAddress r="O60" i="CurrentSelections"/>
  <CellAddress r="D75" i="CurrentSelections"/>
  <CellAddress r="O61" i="CurrentSelections"/>
  <CellAddress r="D76" i="CurrentSelections"/>
  <CellAddress r="O62" i="CurrentSelections"/>
  <CellAddress r="D77" i="CurrentSelections"/>
  <CellAddress r="D78" i="CurrentSelections"/>
  <CellAddress r="O63" i="CurrentSelections"/>
  <CellAddress r="O64" i="CurrentSelections"/>
  <CellAddress r="D79" i="CurrentSelections"/>
  <CellAddress r="D80" i="CurrentSelections"/>
  <CellAddress r="O65" i="CurrentSelections"/>
  <CellAddress r="O66" i="CurrentSelections"/>
  <CellAddress r="D81" i="CurrentSelections"/>
  <CellAddress r="D82" i="CurrentSelections"/>
  <CellAddress r="O67" i="CurrentSelections"/>
  <CellAddress r="O68" i="CurrentSelections"/>
  <CellAddress r="D83" i="CurrentSelections"/>
  <CellAddress r="D84" i="CurrentSelections"/>
  <CellAddress r="O69" i="CurrentSelections"/>
  <CellAddress r="O70" i="CurrentSelections"/>
  <CellAddress r="D85" i="CurrentSelections"/>
  <CellAddress r="D86" i="CurrentSelections"/>
  <CellAddress r="O71" i="CurrentSelections"/>
  <CellAddress r="F14" i="MEASURE"/>
  <CellAddress r="G14" i="MEASURE"/>
  <CellAddress r="F13" i="MEASURE"/>
  <CellAddress r="G13" i="MEASURE"/>
  <CellAddress r="O72" i="CurrentSelections"/>
  <CellAddress r="D87" i="CurrentSelections"/>
  <CellAddress r="D88" i="CurrentSelections"/>
  <CellAddress r="O73" i="CurrentSelections"/>
  <CellAddress r="F19" i="MEASURE"/>
  <CellAddress r="G19" i="MEASURE"/>
  <CellAddress r="F18" i="MEASURE"/>
  <CellAddress r="G18" i="MEASURE"/>
  <CellAddress r="F25" i="MEASURE"/>
  <CellAddress r="G25" i="MEASURE"/>
  <CellAddress r="H25" i="MEASURE"/>
  <CellAddress r="I25" i="MEASURE"/>
  <CellAddress r="F26" i="MEASURE"/>
  <CellAddress r="G26" i="MEASURE"/>
  <CellAddress r="O74" i="CurrentSelections"/>
  <CellAddress r="D89" i="CurrentSelections"/>
  <CellAddress r="D90" i="CurrentSelections"/>
  <CellAddress r="O75" i="CurrentSelections"/>
  <CellAddress r="J25" i="MEASURE"/>
  <CellAddress r="K25" i="MEASURE"/>
  <CellAddress r="F30" i="MEASURE"/>
  <CellAddress r="G30" i="MEASURE"/>
  <CellAddress r="H30" i="MEASURE"/>
  <CellAddress r="F31" i="MEASURE"/>
  <CellAddress r="G31" i="MEASURE"/>
  <CellAddress r="K30" i="MEASURE"/>
  <CellAddress r="F36" i="MEASURE"/>
  <CellAddress r="G36" i="MEASURE"/>
  <CellAddress r="F35" i="MEASURE"/>
  <CellAddress r="G35" i="MEASURE"/>
  <CellAddress r="H35" i="MEASURE"/>
  <CellAddress r="I35" i="MEASURE"/>
  <CellAddress r="O76" i="CurrentSelections"/>
  <CellAddress r="D92" i="CurrentSelections"/>
  <CellAddress r="D91" i="CurrentSelections"/>
  <CellAddress r="F45" i="MEASURE"/>
  <CellAddress r="G45" i="MEASURE"/>
  <CellAddress r="H45" i="MEASURE"/>
  <CellAddress r="I45" i="MEASURE"/>
  <CellAddress r="F46" i="MEASURE"/>
  <CellAddress r="G46" i="MEASURE"/>
  <CellAddress r="F41" i="MEASURE"/>
  <CellAddress r="G41" i="MEASURE"/>
  <CellAddress r="F40" i="MEASURE"/>
  <CellAddress r="G40" i="MEASURE"/>
  <CellAddress r="H40" i="MEASURE"/>
  <CellAddress r="I40" i="MEASURE"/>
  <CellAddress r="J35" i="MEASURE"/>
  <CellAddress r="K35" i="MEASURE"/>
  <CellAddress r="J45" i="MEASURE"/>
  <CellAddress r="K45" i="MEASURE"/>
  <CellAddress r="J40" i="MEASURE"/>
  <CellAddress r="K40" i="MEASURE"/>
</FormulaCells>
</file>

<file path=customXml/itemProps1.xml><?xml version="1.0" encoding="utf-8"?>
<ds:datastoreItem xmlns:ds="http://schemas.openxmlformats.org/officeDocument/2006/customXml" ds:itemID="{41369C6A-6684-4160-9EE7-379701912ECB}">
  <ds:schemaRefs/>
</ds:datastoreItem>
</file>

<file path=customXml/itemProps2.xml><?xml version="1.0" encoding="utf-8"?>
<ds:datastoreItem xmlns:ds="http://schemas.openxmlformats.org/officeDocument/2006/customXml" ds:itemID="{29E42BF5-E097-4E56-B070-B79431A5D58C}">
  <ds:schemaRefs/>
</ds:datastoreItem>
</file>

<file path=customXml/itemProps3.xml><?xml version="1.0" encoding="utf-8"?>
<ds:datastoreItem xmlns:ds="http://schemas.openxmlformats.org/officeDocument/2006/customXml" ds:itemID="{40171007-11C2-4F7A-A6BF-943AAA71795D}">
  <ds:schemaRefs/>
</ds:datastoreItem>
</file>

<file path=customXml/itemProps4.xml><?xml version="1.0" encoding="utf-8"?>
<ds:datastoreItem xmlns:ds="http://schemas.openxmlformats.org/officeDocument/2006/customXml" ds:itemID="{783EDD8A-1BCF-4F52-A3B1-13AB8E600C3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82</vt:i4>
      </vt:variant>
    </vt:vector>
  </HeadingPairs>
  <TitlesOfParts>
    <vt:vector size="90" baseType="lpstr">
      <vt:lpstr>Autodrive</vt:lpstr>
      <vt:lpstr>Corrections</vt:lpstr>
      <vt:lpstr>MEASURE</vt:lpstr>
      <vt:lpstr>Chambers</vt:lpstr>
      <vt:lpstr>Electrometers</vt:lpstr>
      <vt:lpstr>Machines</vt:lpstr>
      <vt:lpstr>Physicists</vt:lpstr>
      <vt:lpstr>CurrentSelections</vt:lpstr>
      <vt:lpstr>ChamberData</vt:lpstr>
      <vt:lpstr>Chambers</vt:lpstr>
      <vt:lpstr>CTP</vt:lpstr>
      <vt:lpstr>Current_Chamber_CalDate</vt:lpstr>
      <vt:lpstr>Current_dref_E1</vt:lpstr>
      <vt:lpstr>Current_dref_E2</vt:lpstr>
      <vt:lpstr>Current_dref_E3</vt:lpstr>
      <vt:lpstr>Current_dref_E4</vt:lpstr>
      <vt:lpstr>Current_dref_E5</vt:lpstr>
      <vt:lpstr>Current_E1</vt:lpstr>
      <vt:lpstr>Current_E1kpR50</vt:lpstr>
      <vt:lpstr>Current_E2</vt:lpstr>
      <vt:lpstr>Current_E2kpR50</vt:lpstr>
      <vt:lpstr>Current_E3</vt:lpstr>
      <vt:lpstr>Current_E3kpR50</vt:lpstr>
      <vt:lpstr>Current_E4</vt:lpstr>
      <vt:lpstr>Current_E4kpR50</vt:lpstr>
      <vt:lpstr>Current_E5</vt:lpstr>
      <vt:lpstr>Current_E5kpR50</vt:lpstr>
      <vt:lpstr>Current_Electrometer_CalDate</vt:lpstr>
      <vt:lpstr>Current_elPDD_E1</vt:lpstr>
      <vt:lpstr>Current_elPDD_E2</vt:lpstr>
      <vt:lpstr>Current_elPDD_E3</vt:lpstr>
      <vt:lpstr>Current_elPDD_E4</vt:lpstr>
      <vt:lpstr>Current_elPDD_E5</vt:lpstr>
      <vt:lpstr>Current_HighX</vt:lpstr>
      <vt:lpstr>Current_HighX_kQ</vt:lpstr>
      <vt:lpstr>Current_I50_E1</vt:lpstr>
      <vt:lpstr>Current_I50_E2</vt:lpstr>
      <vt:lpstr>Current_I50_E3</vt:lpstr>
      <vt:lpstr>Current_I50_E4</vt:lpstr>
      <vt:lpstr>Current_I50_E5</vt:lpstr>
      <vt:lpstr>Current_kecal</vt:lpstr>
      <vt:lpstr>Current_kQ_HighX</vt:lpstr>
      <vt:lpstr>Current_kQ_LowX</vt:lpstr>
      <vt:lpstr>Current_LowX</vt:lpstr>
      <vt:lpstr>Current_NdwCo60</vt:lpstr>
      <vt:lpstr>Current_pDD10X_HighX</vt:lpstr>
      <vt:lpstr>Current_pDD10X_LowX</vt:lpstr>
      <vt:lpstr>Current_Pelec</vt:lpstr>
      <vt:lpstr>Current_Physicist</vt:lpstr>
      <vt:lpstr>Current_R50_E1</vt:lpstr>
      <vt:lpstr>Current_R50_E2</vt:lpstr>
      <vt:lpstr>Current_R50_E3</vt:lpstr>
      <vt:lpstr>Current_R50_E4</vt:lpstr>
      <vt:lpstr>Current_R50_E5</vt:lpstr>
      <vt:lpstr>Current_rcav</vt:lpstr>
      <vt:lpstr>Current_TMR_PDD10_HighX</vt:lpstr>
      <vt:lpstr>Current_TMR_PDD10_LowX</vt:lpstr>
      <vt:lpstr>E1_Pion</vt:lpstr>
      <vt:lpstr>E1_Ppol</vt:lpstr>
      <vt:lpstr>E2_Pion</vt:lpstr>
      <vt:lpstr>E2_Ppol</vt:lpstr>
      <vt:lpstr>E3_Pion</vt:lpstr>
      <vt:lpstr>E3_Ppol</vt:lpstr>
      <vt:lpstr>E4_Pion</vt:lpstr>
      <vt:lpstr>E4_Ppol</vt:lpstr>
      <vt:lpstr>E5_Pion</vt:lpstr>
      <vt:lpstr>E5_Ppol</vt:lpstr>
      <vt:lpstr>ElectrometerADCLDates</vt:lpstr>
      <vt:lpstr>ElectrometerFactors</vt:lpstr>
      <vt:lpstr>Electrometers</vt:lpstr>
      <vt:lpstr>HighX_Pion</vt:lpstr>
      <vt:lpstr>HighX_Ppol</vt:lpstr>
      <vt:lpstr>LowX_Pion</vt:lpstr>
      <vt:lpstr>LowX_Ppol</vt:lpstr>
      <vt:lpstr>MachineData</vt:lpstr>
      <vt:lpstr>Machines</vt:lpstr>
      <vt:lpstr>MU</vt:lpstr>
      <vt:lpstr>NewMeasurementValues</vt:lpstr>
      <vt:lpstr>P</vt:lpstr>
      <vt:lpstr>Physicists</vt:lpstr>
      <vt:lpstr>PionValues</vt:lpstr>
      <vt:lpstr>PpolValues</vt:lpstr>
      <vt:lpstr>Chambers!Print_Area</vt:lpstr>
      <vt:lpstr>CurrentSelections!Print_Area</vt:lpstr>
      <vt:lpstr>MEASURE!Print_Area</vt:lpstr>
      <vt:lpstr>SelectedChamber</vt:lpstr>
      <vt:lpstr>SelectedElectrometer</vt:lpstr>
      <vt:lpstr>SelectedMachine</vt:lpstr>
      <vt:lpstr>T</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Rex</dc:creator>
  <cp:lastModifiedBy>Rex Cardan</cp:lastModifiedBy>
  <cp:lastPrinted>2017-05-12T21:11:35Z</cp:lastPrinted>
  <dcterms:created xsi:type="dcterms:W3CDTF">2012-09-18T13:52:51Z</dcterms:created>
  <dcterms:modified xsi:type="dcterms:W3CDTF">2017-05-18T21:56:35Z</dcterms:modified>
</cp:coreProperties>
</file>