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ETECH\00研发工程\00电子\00软件\00舵机程序各版本发行\00飞特软件资料\00Servo2.3-STM8-SCServo\飞特模型SCS舵机资料\"/>
    </mc:Choice>
  </mc:AlternateContent>
  <bookViews>
    <workbookView xWindow="0" yWindow="0" windowWidth="23040" windowHeight="9144"/>
  </bookViews>
  <sheets>
    <sheet name="SM40BL" sheetId="2" r:id="rId1"/>
    <sheet name="特殊字节位解析" sheetId="3" r:id="rId2"/>
    <sheet name="十六进制指令生成表" sheetId="4" r:id="rId3"/>
  </sheets>
  <definedNames>
    <definedName name="_xlnm.Print_Area" localSheetId="0">SM40BL!$C$2:$M$58</definedName>
    <definedName name="_xlnm.Print_Titles" localSheetId="0">SM40BL!$2:$10</definedName>
    <definedName name="SCS215_V2" localSheetId="0">SM40BL!$C$16:$K$58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G108" i="4"/>
  <c r="H107" i="4"/>
  <c r="H108" i="4" s="1"/>
  <c r="G107" i="4"/>
  <c r="F107" i="4"/>
  <c r="F108" i="4" s="1"/>
  <c r="I107" i="4" s="1"/>
  <c r="I108" i="4" s="1"/>
  <c r="E107" i="4"/>
  <c r="E108" i="4" s="1"/>
  <c r="D107" i="4"/>
  <c r="G98" i="4"/>
  <c r="E98" i="4"/>
  <c r="J97" i="4"/>
  <c r="J98" i="4" s="1"/>
  <c r="I97" i="4"/>
  <c r="I98" i="4" s="1"/>
  <c r="H97" i="4"/>
  <c r="G97" i="4"/>
  <c r="F97" i="4"/>
  <c r="F98" i="4" s="1"/>
  <c r="E97" i="4"/>
  <c r="D97" i="4"/>
  <c r="D98" i="4" s="1"/>
  <c r="E88" i="4"/>
  <c r="H84" i="4"/>
  <c r="G84" i="4"/>
  <c r="F84" i="4"/>
  <c r="J83" i="4"/>
  <c r="J84" i="4" s="1"/>
  <c r="I83" i="4"/>
  <c r="I84" i="4" s="1"/>
  <c r="H83" i="4"/>
  <c r="G83" i="4"/>
  <c r="F83" i="4"/>
  <c r="E83" i="4"/>
  <c r="E84" i="4" s="1"/>
  <c r="D83" i="4"/>
  <c r="D84" i="4" s="1"/>
  <c r="E74" i="4"/>
  <c r="I69" i="4"/>
  <c r="H69" i="4"/>
  <c r="K68" i="4"/>
  <c r="K69" i="4" s="1"/>
  <c r="J68" i="4"/>
  <c r="I68" i="4"/>
  <c r="H68" i="4"/>
  <c r="G68" i="4"/>
  <c r="G69" i="4" s="1"/>
  <c r="F68" i="4"/>
  <c r="F69" i="4" s="1"/>
  <c r="E68" i="4"/>
  <c r="E69" i="4" s="1"/>
  <c r="D68" i="4"/>
  <c r="D69" i="4" s="1"/>
  <c r="J63" i="4"/>
  <c r="I63" i="4"/>
  <c r="H63" i="4"/>
  <c r="D63" i="4"/>
  <c r="K62" i="4"/>
  <c r="K63" i="4" s="1"/>
  <c r="J62" i="4"/>
  <c r="I62" i="4"/>
  <c r="H62" i="4"/>
  <c r="G62" i="4"/>
  <c r="G63" i="4" s="1"/>
  <c r="F62" i="4"/>
  <c r="F63" i="4" s="1"/>
  <c r="E62" i="4"/>
  <c r="E63" i="4" s="1"/>
  <c r="D62" i="4"/>
  <c r="O47" i="4"/>
  <c r="M47" i="4"/>
  <c r="I47" i="4"/>
  <c r="H47" i="4"/>
  <c r="P46" i="4"/>
  <c r="P47" i="4" s="1"/>
  <c r="O46" i="4"/>
  <c r="N46" i="4"/>
  <c r="N47" i="4" s="1"/>
  <c r="M46" i="4"/>
  <c r="L46" i="4"/>
  <c r="L47" i="4" s="1"/>
  <c r="K46" i="4"/>
  <c r="K47" i="4" s="1"/>
  <c r="J46" i="4"/>
  <c r="J47" i="4" s="1"/>
  <c r="I46" i="4"/>
  <c r="H46" i="4"/>
  <c r="G46" i="4"/>
  <c r="G47" i="4" s="1"/>
  <c r="F46" i="4"/>
  <c r="F47" i="4" s="1"/>
  <c r="E46" i="4"/>
  <c r="E47" i="4" s="1"/>
  <c r="D46" i="4"/>
  <c r="M31" i="4"/>
  <c r="H31" i="4"/>
  <c r="F31" i="4"/>
  <c r="E31" i="4"/>
  <c r="P30" i="4"/>
  <c r="P31" i="4" s="1"/>
  <c r="O30" i="4"/>
  <c r="O31" i="4" s="1"/>
  <c r="N30" i="4"/>
  <c r="N31" i="4" s="1"/>
  <c r="M30" i="4"/>
  <c r="L30" i="4"/>
  <c r="L31" i="4" s="1"/>
  <c r="K30" i="4"/>
  <c r="K31" i="4" s="1"/>
  <c r="J30" i="4"/>
  <c r="J31" i="4" s="1"/>
  <c r="I30" i="4"/>
  <c r="I31" i="4" s="1"/>
  <c r="H30" i="4"/>
  <c r="G30" i="4"/>
  <c r="F30" i="4"/>
  <c r="E30" i="4"/>
  <c r="D30" i="4"/>
  <c r="M24" i="4"/>
  <c r="M25" i="4" s="1"/>
  <c r="M17" i="4"/>
  <c r="J17" i="4"/>
  <c r="F17" i="4"/>
  <c r="O16" i="4"/>
  <c r="O17" i="4" s="1"/>
  <c r="N16" i="4"/>
  <c r="N17" i="4" s="1"/>
  <c r="M16" i="4"/>
  <c r="L16" i="4"/>
  <c r="L17" i="4" s="1"/>
  <c r="K16" i="4"/>
  <c r="K17" i="4" s="1"/>
  <c r="J16" i="4"/>
  <c r="I16" i="4"/>
  <c r="I17" i="4" s="1"/>
  <c r="H16" i="4"/>
  <c r="H17" i="4" s="1"/>
  <c r="G16" i="4"/>
  <c r="G17" i="4" s="1"/>
  <c r="F16" i="4"/>
  <c r="E16" i="4"/>
  <c r="E17" i="4" s="1"/>
  <c r="D16" i="4"/>
  <c r="M12" i="4"/>
  <c r="I12" i="4"/>
  <c r="O11" i="4"/>
  <c r="O12" i="4" s="1"/>
  <c r="N11" i="4"/>
  <c r="N12" i="4" s="1"/>
  <c r="M11" i="4"/>
  <c r="L11" i="4"/>
  <c r="L12" i="4" s="1"/>
  <c r="K11" i="4"/>
  <c r="K12" i="4" s="1"/>
  <c r="J11" i="4"/>
  <c r="J12" i="4" s="1"/>
  <c r="I11" i="4"/>
  <c r="H11" i="4"/>
  <c r="H12" i="4" s="1"/>
  <c r="G11" i="4"/>
  <c r="G12" i="4" s="1"/>
  <c r="F11" i="4"/>
  <c r="F12" i="4" s="1"/>
  <c r="E11" i="4"/>
  <c r="E12" i="4" s="1"/>
  <c r="D11" i="4"/>
  <c r="D12" i="4" s="1"/>
  <c r="A58" i="2"/>
  <c r="D58" i="2" s="1"/>
  <c r="A57" i="2"/>
  <c r="D57" i="2" s="1"/>
  <c r="A56" i="2"/>
  <c r="D56" i="2" s="1"/>
  <c r="A55" i="2"/>
  <c r="D55" i="2" s="1"/>
  <c r="A54" i="2"/>
  <c r="D54" i="2" s="1"/>
  <c r="A53" i="2"/>
  <c r="D53" i="2" s="1"/>
  <c r="A52" i="2"/>
  <c r="D52" i="2" s="1"/>
  <c r="A51" i="2"/>
  <c r="D51" i="2" s="1"/>
  <c r="A50" i="2"/>
  <c r="D50" i="2" s="1"/>
  <c r="A49" i="2"/>
  <c r="D49" i="2" s="1"/>
  <c r="A48" i="2"/>
  <c r="D48" i="2" s="1"/>
  <c r="A47" i="2"/>
  <c r="D47" i="2" s="1"/>
  <c r="A46" i="2"/>
  <c r="D46" i="2" s="1"/>
  <c r="A45" i="2"/>
  <c r="D45" i="2" s="1"/>
  <c r="A44" i="2"/>
  <c r="D44" i="2" s="1"/>
  <c r="A43" i="2"/>
  <c r="D43" i="2" s="1"/>
  <c r="A42" i="2"/>
  <c r="D42" i="2" s="1"/>
  <c r="A41" i="2"/>
  <c r="D41" i="2" s="1"/>
  <c r="A40" i="2"/>
  <c r="D40" i="2" s="1"/>
  <c r="A39" i="2"/>
  <c r="D39" i="2" s="1"/>
  <c r="A38" i="2"/>
  <c r="D38" i="2" s="1"/>
  <c r="A37" i="2"/>
  <c r="D37" i="2" s="1"/>
  <c r="A36" i="2"/>
  <c r="D36" i="2" s="1"/>
  <c r="A35" i="2"/>
  <c r="D35" i="2" s="1"/>
  <c r="A34" i="2"/>
  <c r="D34" i="2" s="1"/>
  <c r="A33" i="2"/>
  <c r="D33" i="2" s="1"/>
  <c r="A32" i="2"/>
  <c r="D32" i="2" s="1"/>
  <c r="A31" i="2"/>
  <c r="D31" i="2" s="1"/>
  <c r="A30" i="2"/>
  <c r="D30" i="2" s="1"/>
  <c r="A29" i="2"/>
  <c r="D29" i="2" s="1"/>
  <c r="A28" i="2"/>
  <c r="D28" i="2" s="1"/>
  <c r="D27" i="2"/>
  <c r="A27" i="2"/>
  <c r="A26" i="2"/>
  <c r="D26" i="2" s="1"/>
  <c r="A25" i="2"/>
  <c r="D25" i="2" s="1"/>
  <c r="A24" i="2"/>
  <c r="D24" i="2" s="1"/>
  <c r="A23" i="2"/>
  <c r="D23" i="2" s="1"/>
  <c r="A22" i="2"/>
  <c r="D22" i="2" s="1"/>
  <c r="A21" i="2"/>
  <c r="D21" i="2" s="1"/>
  <c r="A20" i="2"/>
  <c r="D20" i="2" s="1"/>
  <c r="A19" i="2"/>
  <c r="D19" i="2" s="1"/>
  <c r="A18" i="2"/>
  <c r="D18" i="2" s="1"/>
  <c r="A17" i="2"/>
  <c r="D17" i="2" s="1"/>
  <c r="A16" i="2"/>
  <c r="D16" i="2" s="1"/>
  <c r="A15" i="2"/>
  <c r="D15" i="2" s="1"/>
  <c r="A14" i="2"/>
  <c r="D14" i="2" s="1"/>
  <c r="D13" i="2"/>
  <c r="A13" i="2"/>
  <c r="A12" i="2"/>
  <c r="D12" i="2" s="1"/>
  <c r="A11" i="2"/>
  <c r="D11" i="2" s="1"/>
  <c r="F7" i="2"/>
  <c r="F8" i="2" s="1"/>
  <c r="F3" i="2"/>
  <c r="K83" i="4" l="1"/>
  <c r="K84" i="4" s="1"/>
  <c r="D109" i="4"/>
  <c r="Q46" i="4"/>
  <c r="Q47" i="4" s="1"/>
  <c r="P11" i="4"/>
  <c r="P12" i="4" s="1"/>
  <c r="P16" i="4"/>
  <c r="P17" i="4" s="1"/>
  <c r="D32" i="4"/>
  <c r="L62" i="4"/>
  <c r="L63" i="4" s="1"/>
  <c r="K97" i="4"/>
  <c r="K98" i="4" s="1"/>
  <c r="Q30" i="4"/>
  <c r="Q31" i="4" s="1"/>
  <c r="D31" i="4"/>
  <c r="D85" i="4"/>
  <c r="D108" i="4"/>
  <c r="D13" i="4"/>
  <c r="D47" i="4"/>
  <c r="H98" i="4"/>
  <c r="J69" i="4"/>
  <c r="L68" i="4" s="1"/>
  <c r="D17" i="4"/>
  <c r="L69" i="4" l="1"/>
  <c r="D70" i="4"/>
  <c r="D48" i="4"/>
  <c r="D18" i="4"/>
  <c r="D99" i="4"/>
  <c r="D64" i="4"/>
</calcChain>
</file>

<file path=xl/comments1.xml><?xml version="1.0" encoding="utf-8"?>
<comments xmlns="http://schemas.openxmlformats.org/spreadsheetml/2006/main">
  <authors>
    <author>ASUS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稳定版本:
SMServo2.40-STM32-485(181114).bin(固件版本：2.43)
一、出厂参数增加移动检测最小速度(80)
二、出厂参数增加电机模式步进限制(84)
PWM步进=加速度(ACC)*4，ACC=0则默认为值出厂预设最大值，最大步进限制=步进限制参数(84)*4
三、相位第3位为速度模式位(详细参考相位说明)
速度模式位0：速度0为停止
速度模式位1：速度0为最高速度
四、EPROM存储算法优化，原算法适合频繁读写EPROM操作，算法复杂，可能存在不可预知BUG，修改后算法更加精简，适合偶尔进行读写操作应用。升级固件后需要重设参数
SMServo2.40-STM32-485(181121).bin(固件版本：2.43)
一、修正位置校正参数方向位(bit15修正为bit11)</t>
        </r>
      </text>
    </comment>
  </commentList>
</comments>
</file>

<file path=xl/connections.xml><?xml version="1.0" encoding="utf-8"?>
<connections xmlns="http://schemas.openxmlformats.org/spreadsheetml/2006/main">
  <connection id="1" name="SCS215-V232" type="6" refreshedVersion="6" background="1" saveData="1">
    <textPr codePage="54936" sourceFile="C:\Users\Lenovo\Desktop\SCS215-V2.txt" tab="0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<sst xmlns="http://schemas.openxmlformats.org/spreadsheetml/2006/main" count="545" uniqueCount="272">
  <si>
    <t>固件SMServo2.40-STM32-485(181121).bin(固件版本：2.43)</t>
    <phoneticPr fontId="1" type="noConversion"/>
  </si>
  <si>
    <t>空载速度（RPM)</t>
    <phoneticPr fontId="1" type="noConversion"/>
  </si>
  <si>
    <t>测试电压(V)</t>
    <phoneticPr fontId="1" type="noConversion"/>
  </si>
  <si>
    <t>12V</t>
    <phoneticPr fontId="1" type="noConversion"/>
  </si>
  <si>
    <t>空载速度（0.732RPM）</t>
    <phoneticPr fontId="1" type="noConversion"/>
  </si>
  <si>
    <t>空载电流（mA)</t>
    <phoneticPr fontId="1" type="noConversion"/>
  </si>
  <si>
    <t>最大有效角度（度）</t>
    <phoneticPr fontId="1" type="noConversion"/>
  </si>
  <si>
    <t>支持多圈大角度控制，掉电不保存圈数</t>
    <phoneticPr fontId="1" type="noConversion"/>
  </si>
  <si>
    <t>解析度（步）</t>
    <phoneticPr fontId="1" type="noConversion"/>
  </si>
  <si>
    <t>最小分辨角度（度/步）</t>
    <phoneticPr fontId="1" type="noConversion"/>
  </si>
  <si>
    <t>电子死区（度）</t>
    <phoneticPr fontId="1" type="noConversion"/>
  </si>
  <si>
    <t>加速度（度/s^2)</t>
    <phoneticPr fontId="1" type="noConversion"/>
  </si>
  <si>
    <t>内存首地址</t>
    <phoneticPr fontId="1" type="noConversion"/>
  </si>
  <si>
    <t>功能</t>
    <phoneticPr fontId="1" type="noConversion"/>
  </si>
  <si>
    <t>字节数</t>
    <phoneticPr fontId="1" type="noConversion"/>
  </si>
  <si>
    <t>初始值</t>
    <phoneticPr fontId="1" type="noConversion"/>
  </si>
  <si>
    <t>存储区</t>
    <phoneticPr fontId="1" type="noConversion"/>
  </si>
  <si>
    <t>权限</t>
    <phoneticPr fontId="1" type="noConversion"/>
  </si>
  <si>
    <t>最小取值</t>
    <phoneticPr fontId="1" type="noConversion"/>
  </si>
  <si>
    <t>最大取值</t>
    <phoneticPr fontId="1" type="noConversion"/>
  </si>
  <si>
    <t>单位</t>
    <phoneticPr fontId="1" type="noConversion"/>
  </si>
  <si>
    <t>取值解析</t>
    <phoneticPr fontId="1" type="noConversion"/>
  </si>
  <si>
    <t>0x</t>
    <phoneticPr fontId="1" type="noConversion"/>
  </si>
  <si>
    <t>DEC</t>
    <phoneticPr fontId="1" type="noConversion"/>
  </si>
  <si>
    <t>HEX</t>
    <phoneticPr fontId="1" type="noConversion"/>
  </si>
  <si>
    <t>低在前
高在后</t>
    <phoneticPr fontId="1" type="noConversion"/>
  </si>
  <si>
    <t>如果功能地址采用两个字节数的数据，低位字节在前面地址，高位字节在后面地址</t>
    <phoneticPr fontId="1" type="noConversion"/>
  </si>
  <si>
    <t>固件主版本号</t>
  </si>
  <si>
    <t>EPROM</t>
  </si>
  <si>
    <t>只读</t>
  </si>
  <si>
    <t>固件次版本号</t>
  </si>
  <si>
    <t>舵机主版本号</t>
  </si>
  <si>
    <t>舵机次版本号</t>
  </si>
  <si>
    <t>ID</t>
  </si>
  <si>
    <t>读写</t>
  </si>
  <si>
    <t>号</t>
    <phoneticPr fontId="1" type="noConversion"/>
  </si>
  <si>
    <t>总线上唯一的身份识别码，同一总线不可出现重复ID号
254号(OxFE)为广播ID，广播不返回应答包</t>
    <phoneticPr fontId="1" type="noConversion"/>
  </si>
  <si>
    <t>波特率</t>
  </si>
  <si>
    <t>无</t>
    <phoneticPr fontId="1" type="noConversion"/>
  </si>
  <si>
    <t>0-7分别代表波特率如下
1000000，500000，250000，128000，115200，76800，57600，38400</t>
    <phoneticPr fontId="1" type="noConversion"/>
  </si>
  <si>
    <t>返回延时</t>
  </si>
  <si>
    <t>2us</t>
    <phoneticPr fontId="1" type="noConversion"/>
  </si>
  <si>
    <t>最小单位为2us,最大可设置返回延时 254*2=508us</t>
    <phoneticPr fontId="1" type="noConversion"/>
  </si>
  <si>
    <t>应答状态级别</t>
  </si>
  <si>
    <t>无</t>
    <phoneticPr fontId="1" type="noConversion"/>
  </si>
  <si>
    <t>0:除读指令与PING指令外其它指令不返回应答包
1:对所有指令返回应答包</t>
    <phoneticPr fontId="1" type="noConversion"/>
  </si>
  <si>
    <t>最小角度限制</t>
  </si>
  <si>
    <t>步</t>
    <phoneticPr fontId="1" type="noConversion"/>
  </si>
  <si>
    <t>设置运动行程最小值限制，取值小于最大角度限制，多圈绝对位置控制时此值为0</t>
    <phoneticPr fontId="1" type="noConversion"/>
  </si>
  <si>
    <t>最大角度限制</t>
  </si>
  <si>
    <t>设置运动行程最大值限制，取值大于最小角度限制，多圈绝对位置控制时此值为0</t>
    <phoneticPr fontId="1" type="noConversion"/>
  </si>
  <si>
    <t>最高温度上限</t>
  </si>
  <si>
    <t>°C</t>
    <phoneticPr fontId="1" type="noConversion"/>
  </si>
  <si>
    <t>最高工作温度限制，如设置为80 则最高温度为80摄氏度，设置精度为1摄氏度</t>
    <phoneticPr fontId="1" type="noConversion"/>
  </si>
  <si>
    <t>最高输入电压</t>
  </si>
  <si>
    <t>0.1V</t>
    <phoneticPr fontId="1" type="noConversion"/>
  </si>
  <si>
    <t>最高输入电压如设置为140，则最高工作电压限制为14.0V，设置精度为0.1V</t>
    <phoneticPr fontId="1" type="noConversion"/>
  </si>
  <si>
    <t>最低输入电压</t>
  </si>
  <si>
    <t>0.1V</t>
    <phoneticPr fontId="1" type="noConversion"/>
  </si>
  <si>
    <t>最低输入电压如设置为90，则最低工作电压限制为9.0V，设置精度为0.1V</t>
    <phoneticPr fontId="1" type="noConversion"/>
  </si>
  <si>
    <t>最大扭矩</t>
  </si>
  <si>
    <r>
      <t>设置舵机的最大输出扭矩限制，设1000 = 100% * 堵转扭力，
上电赋值给</t>
    </r>
    <r>
      <rPr>
        <sz val="10"/>
        <color rgb="FFFF0000"/>
        <rFont val="宋体"/>
        <family val="3"/>
        <charset val="134"/>
      </rPr>
      <t>48号地址</t>
    </r>
    <r>
      <rPr>
        <sz val="10"/>
        <color theme="1"/>
        <rFont val="宋体"/>
        <family val="3"/>
        <charset val="134"/>
      </rPr>
      <t>转矩限制</t>
    </r>
    <phoneticPr fontId="1" type="noConversion"/>
  </si>
  <si>
    <t>相位</t>
  </si>
  <si>
    <t>特殊功能字节，无特别需求不可修改,详见特殊字节位解析</t>
    <phoneticPr fontId="1" type="noConversion"/>
  </si>
  <si>
    <t>卸载条件</t>
  </si>
  <si>
    <t>无</t>
    <phoneticPr fontId="1" type="noConversion"/>
  </si>
  <si>
    <t>Bit0  Bit1  Bit2 Bit3 Bit4 Bit5 对应位设置1为开启相应保护
电压  传感器 温度 电流 角度  过载 对应位设置0为关闭相应保护</t>
    <phoneticPr fontId="1" type="noConversion"/>
  </si>
  <si>
    <t>LED报警条件</t>
  </si>
  <si>
    <t>Bit0  Bit1  Bit2 Bit3 Bit4 Bit5 对应位设置1为开启闪灯报警
电压  传感器 温度 电流 角度  过载 对应位设置0为关闭闪灯报警</t>
    <phoneticPr fontId="1" type="noConversion"/>
  </si>
  <si>
    <t>位置环P 比例系数</t>
  </si>
  <si>
    <t>控制电机的比例系数</t>
    <phoneticPr fontId="1" type="noConversion"/>
  </si>
  <si>
    <t>位置环D 微分系数</t>
  </si>
  <si>
    <t>无</t>
    <phoneticPr fontId="1" type="noConversion"/>
  </si>
  <si>
    <t>控制电机的微分系数</t>
    <phoneticPr fontId="1" type="noConversion"/>
  </si>
  <si>
    <t>位置环I 积分系数</t>
  </si>
  <si>
    <t>控制电机的积分系数</t>
    <phoneticPr fontId="1" type="noConversion"/>
  </si>
  <si>
    <t>最小启动力</t>
  </si>
  <si>
    <t>设置舵机的最小输出启动扭矩，设1000 = 100% * 堵转扭力</t>
    <phoneticPr fontId="1" type="noConversion"/>
  </si>
  <si>
    <t>顺时针不灵敏区</t>
  </si>
  <si>
    <t>步</t>
    <phoneticPr fontId="1" type="noConversion"/>
  </si>
  <si>
    <t>最小单位为一个最小分辨角度</t>
    <phoneticPr fontId="1" type="noConversion"/>
  </si>
  <si>
    <t>逆时针不灵敏区</t>
  </si>
  <si>
    <t>保护电流</t>
  </si>
  <si>
    <t>6.5mA</t>
    <phoneticPr fontId="1" type="noConversion"/>
  </si>
  <si>
    <t>最大可设置电流为 500 * 6.5mA= 3250mA</t>
    <phoneticPr fontId="1" type="noConversion"/>
  </si>
  <si>
    <t>角度分辨率</t>
  </si>
  <si>
    <t>对传感器最小分辨角度（度/步）的放大系数，修改此值可以扩展控制圈数</t>
    <phoneticPr fontId="1" type="noConversion"/>
  </si>
  <si>
    <t>位置校正</t>
  </si>
  <si>
    <t>BIT11为方向位，表示正负方向，其他位可表示范围为0-2047步</t>
    <phoneticPr fontId="1" type="noConversion"/>
  </si>
  <si>
    <t>运行模式</t>
  </si>
  <si>
    <t>0：位置伺服模式；1：电机恒速模式；2：PWM开环调速度模式</t>
    <phoneticPr fontId="1" type="noConversion"/>
  </si>
  <si>
    <t>保护扭矩</t>
  </si>
  <si>
    <t>进入过载保护后输出扭矩，如设40表示40%的最大扭矩</t>
    <phoneticPr fontId="1" type="noConversion"/>
  </si>
  <si>
    <t>保护时间</t>
  </si>
  <si>
    <t>10ms</t>
    <phoneticPr fontId="1" type="noConversion"/>
  </si>
  <si>
    <t>当前负载输出超过过载扭力并保持的计时时长，如设100表示1秒，最大可设2.5秒</t>
    <phoneticPr fontId="1" type="noConversion"/>
  </si>
  <si>
    <t>过载扭矩</t>
  </si>
  <si>
    <t>启动过载保护时间计时的最大扭力阀值，如设80表示80%的最大扭矩</t>
    <phoneticPr fontId="1" type="noConversion"/>
  </si>
  <si>
    <t>KFF1st 系数</t>
  </si>
  <si>
    <t>无</t>
    <phoneticPr fontId="1" type="noConversion"/>
  </si>
  <si>
    <t>前馈系数，暂无功能</t>
    <phoneticPr fontId="1" type="noConversion"/>
  </si>
  <si>
    <t>过流保护时间</t>
  </si>
  <si>
    <t>10ms</t>
    <phoneticPr fontId="1" type="noConversion"/>
  </si>
  <si>
    <t>最大可设置254 * 10ms = 2540ms</t>
    <phoneticPr fontId="1" type="noConversion"/>
  </si>
  <si>
    <t>扭矩开关</t>
  </si>
  <si>
    <t>SRAM</t>
  </si>
  <si>
    <t>无</t>
    <phoneticPr fontId="1" type="noConversion"/>
  </si>
  <si>
    <t>写0：关闭扭力输出； 写1：打开扭力输出</t>
    <phoneticPr fontId="1" type="noConversion"/>
  </si>
  <si>
    <t>加速度</t>
  </si>
  <si>
    <t>100步/s^2</t>
    <phoneticPr fontId="1" type="noConversion"/>
  </si>
  <si>
    <t>如设置为10 则按1000步每秒平方的加减速度变速</t>
    <phoneticPr fontId="1" type="noConversion"/>
  </si>
  <si>
    <t>目标位置</t>
  </si>
  <si>
    <t>每步为一个最小分辨角度，绝对位置控制方式，最大对应最大有效角度</t>
    <phoneticPr fontId="1" type="noConversion"/>
  </si>
  <si>
    <t>运行速度</t>
  </si>
  <si>
    <t>50步/s</t>
    <phoneticPr fontId="1" type="noConversion"/>
  </si>
  <si>
    <t>单位时间（每秒）内运动的步数，50步/秒= 0.732 RPM(圈每分钟）</t>
    <phoneticPr fontId="1" type="noConversion"/>
  </si>
  <si>
    <t>转矩限制</t>
  </si>
  <si>
    <t>上电初始值会由最大扭矩（0x10）赋值，用户可程序修改此值来控制最大扭矩的输出</t>
    <phoneticPr fontId="1" type="noConversion"/>
  </si>
  <si>
    <t>锁标志</t>
  </si>
  <si>
    <t>无</t>
    <phoneticPr fontId="1" type="noConversion"/>
  </si>
  <si>
    <t>写0关闭写入锁，写入EPROM地址的值掉电保存
写1打开写入锁，写入EPROM地址的值掉电不保存</t>
    <phoneticPr fontId="1" type="noConversion"/>
  </si>
  <si>
    <t>当前位置</t>
  </si>
  <si>
    <t>步</t>
    <phoneticPr fontId="1" type="noConversion"/>
  </si>
  <si>
    <t>反馈当前所处位置的步数，每步为一个最小分辨角度；绝对位置控制方式，最大值对应最大有效角度</t>
    <phoneticPr fontId="1" type="noConversion"/>
  </si>
  <si>
    <t>当前速度</t>
  </si>
  <si>
    <t>反馈当前电机转动的速度，单位时间（每秒）内运动的步数</t>
    <phoneticPr fontId="1" type="noConversion"/>
  </si>
  <si>
    <t>当前负载</t>
  </si>
  <si>
    <t>当前控制输出驱动电机的电压占空比</t>
    <phoneticPr fontId="1" type="noConversion"/>
  </si>
  <si>
    <t>当前电压</t>
  </si>
  <si>
    <t>0.1V</t>
    <phoneticPr fontId="1" type="noConversion"/>
  </si>
  <si>
    <t>当前舵机工作电压</t>
    <phoneticPr fontId="1" type="noConversion"/>
  </si>
  <si>
    <t>当前温度</t>
  </si>
  <si>
    <t>°C</t>
    <phoneticPr fontId="1" type="noConversion"/>
  </si>
  <si>
    <t>当前舵机内部工作温度</t>
    <phoneticPr fontId="1" type="noConversion"/>
  </si>
  <si>
    <t>异步写标志</t>
  </si>
  <si>
    <t>无</t>
    <phoneticPr fontId="1" type="noConversion"/>
  </si>
  <si>
    <t>采用异步写指令时，标志位</t>
    <phoneticPr fontId="1" type="noConversion"/>
  </si>
  <si>
    <t>舵机状态</t>
  </si>
  <si>
    <t>Bit0  Bit1  Bit2 Bit3 Bit4 Bit5 对应位被置1表示相应错误出现
电压  传感器 温度 电流 角度  过载 对应位0为无相应该错误</t>
    <phoneticPr fontId="1" type="noConversion"/>
  </si>
  <si>
    <t>移动标志</t>
  </si>
  <si>
    <t>舵机在运动时标志为1，舵机停止时为0</t>
    <phoneticPr fontId="1" type="noConversion"/>
  </si>
  <si>
    <t>生成目标</t>
  </si>
  <si>
    <t>当前电流</t>
  </si>
  <si>
    <t>6.5mA</t>
    <phoneticPr fontId="1" type="noConversion"/>
  </si>
  <si>
    <t>最大可测量电流为 500 * 6.5mA= 3250mA</t>
    <phoneticPr fontId="1" type="noConversion"/>
  </si>
  <si>
    <t>字节位</t>
    <phoneticPr fontId="1" type="noConversion"/>
  </si>
  <si>
    <t>Bit7</t>
  </si>
  <si>
    <t>Bit6</t>
  </si>
  <si>
    <t>Bit5</t>
  </si>
  <si>
    <t>Bit4</t>
  </si>
  <si>
    <t>Bit3</t>
  </si>
  <si>
    <t>Bit2</t>
  </si>
  <si>
    <t>Bit1</t>
  </si>
  <si>
    <t>Bit0</t>
    <phoneticPr fontId="1" type="noConversion"/>
  </si>
  <si>
    <t>位权重</t>
    <phoneticPr fontId="1" type="noConversion"/>
  </si>
  <si>
    <t>相位
18（0x12）</t>
    <phoneticPr fontId="1" type="noConversion"/>
  </si>
  <si>
    <t>-</t>
  </si>
  <si>
    <t>电压模式</t>
  </si>
  <si>
    <t>PWM相位</t>
  </si>
  <si>
    <t>反馈模式</t>
  </si>
  <si>
    <t>速度模式</t>
  </si>
  <si>
    <t>角度模式</t>
  </si>
  <si>
    <t>驱动桥状态</t>
  </si>
  <si>
    <t>SM</t>
    <phoneticPr fontId="1" type="noConversion"/>
  </si>
  <si>
    <t>(1)高压
(0)低压</t>
    <phoneticPr fontId="1" type="noConversion"/>
  </si>
  <si>
    <t>(0)同相
(1)反相</t>
    <phoneticPr fontId="1" type="noConversion"/>
  </si>
  <si>
    <t>(0)反馈单圈角度
(1)反馈全角度</t>
  </si>
  <si>
    <t>(0)速度0停止
(1)速度0最高速</t>
  </si>
  <si>
    <t>(0)限制模式
(1)报错模式</t>
    <phoneticPr fontId="1" type="noConversion"/>
  </si>
  <si>
    <t>(0)驱动桥状态位：
使能=0，电机处于自由状态；
使能=2，电机处于阻尼状态；
(1)驱动桥状态位：
使能=0，电机处于阻尼状态；
使能=2，电机处于自由状态</t>
    <phoneticPr fontId="1" type="noConversion"/>
  </si>
  <si>
    <t>伺服相位</t>
  </si>
  <si>
    <t>卸载条件
19（0x13）</t>
    <phoneticPr fontId="1" type="noConversion"/>
  </si>
  <si>
    <t>--</t>
  </si>
  <si>
    <t>过载</t>
  </si>
  <si>
    <t>角度</t>
  </si>
  <si>
    <t>电流</t>
  </si>
  <si>
    <t>温度</t>
  </si>
  <si>
    <t>传感器</t>
  </si>
  <si>
    <t>电压</t>
  </si>
  <si>
    <t>负载过载</t>
  </si>
  <si>
    <t>超出角度限制</t>
  </si>
  <si>
    <t>过流</t>
  </si>
  <si>
    <t>过热</t>
  </si>
  <si>
    <t>磁编码传感器</t>
  </si>
  <si>
    <t>过压/欠压</t>
  </si>
  <si>
    <t>LED报警条件
20（0x14）</t>
    <phoneticPr fontId="1" type="noConversion"/>
  </si>
  <si>
    <t>舵机状态
65（0x41）</t>
    <phoneticPr fontId="1" type="noConversion"/>
  </si>
  <si>
    <t>SM</t>
    <phoneticPr fontId="1" type="noConversion"/>
  </si>
  <si>
    <t>输入范围</t>
    <phoneticPr fontId="12" type="noConversion"/>
  </si>
  <si>
    <t>输入控制参数</t>
    <phoneticPr fontId="12" type="noConversion"/>
  </si>
  <si>
    <t>十进制输入</t>
    <phoneticPr fontId="12" type="noConversion"/>
  </si>
  <si>
    <t>SCS</t>
    <phoneticPr fontId="12" type="noConversion"/>
  </si>
  <si>
    <t>SMS</t>
    <phoneticPr fontId="12" type="noConversion"/>
  </si>
  <si>
    <t>ID号</t>
    <phoneticPr fontId="12" type="noConversion"/>
  </si>
  <si>
    <t>0-253</t>
    <phoneticPr fontId="12" type="noConversion"/>
  </si>
  <si>
    <t>写指令</t>
    <phoneticPr fontId="12" type="noConversion"/>
  </si>
  <si>
    <t>位置</t>
    <phoneticPr fontId="12" type="noConversion"/>
  </si>
  <si>
    <t>0-1023</t>
    <phoneticPr fontId="12" type="noConversion"/>
  </si>
  <si>
    <t>0-4095</t>
    <phoneticPr fontId="12" type="noConversion"/>
  </si>
  <si>
    <t>时间</t>
    <phoneticPr fontId="12" type="noConversion"/>
  </si>
  <si>
    <t>速度</t>
    <phoneticPr fontId="12" type="noConversion"/>
  </si>
  <si>
    <t>SMS系列</t>
    <phoneticPr fontId="12" type="noConversion"/>
  </si>
  <si>
    <t>包头</t>
    <phoneticPr fontId="12" type="noConversion"/>
  </si>
  <si>
    <t>指令包数据长度</t>
    <phoneticPr fontId="12" type="noConversion"/>
  </si>
  <si>
    <t>指令</t>
    <phoneticPr fontId="12" type="noConversion"/>
  </si>
  <si>
    <t>写入首地址</t>
    <phoneticPr fontId="12" type="noConversion"/>
  </si>
  <si>
    <t>位置低字节</t>
    <phoneticPr fontId="12" type="noConversion"/>
  </si>
  <si>
    <t>位置高字节</t>
    <phoneticPr fontId="12" type="noConversion"/>
  </si>
  <si>
    <t>时间低字节</t>
    <phoneticPr fontId="12" type="noConversion"/>
  </si>
  <si>
    <t>时间高字节</t>
    <phoneticPr fontId="12" type="noConversion"/>
  </si>
  <si>
    <t>速度低字节</t>
    <phoneticPr fontId="12" type="noConversion"/>
  </si>
  <si>
    <t>速度高字节</t>
    <phoneticPr fontId="12" type="noConversion"/>
  </si>
  <si>
    <t>校验码</t>
    <phoneticPr fontId="12" type="noConversion"/>
  </si>
  <si>
    <t>十六进制</t>
    <phoneticPr fontId="12" type="noConversion"/>
  </si>
  <si>
    <t>十进制</t>
    <phoneticPr fontId="12" type="noConversion"/>
  </si>
  <si>
    <t>生成十六进制指令</t>
    <phoneticPr fontId="12" type="noConversion"/>
  </si>
  <si>
    <t>SCS系列</t>
    <phoneticPr fontId="12" type="noConversion"/>
  </si>
  <si>
    <t>包头</t>
    <phoneticPr fontId="12" type="noConversion"/>
  </si>
  <si>
    <t>指令包数据长度</t>
    <phoneticPr fontId="12" type="noConversion"/>
  </si>
  <si>
    <t>指令</t>
    <phoneticPr fontId="12" type="noConversion"/>
  </si>
  <si>
    <t>校验码</t>
    <phoneticPr fontId="12" type="noConversion"/>
  </si>
  <si>
    <t>十六进制</t>
    <phoneticPr fontId="12" type="noConversion"/>
  </si>
  <si>
    <t>十进制</t>
    <phoneticPr fontId="12" type="noConversion"/>
  </si>
  <si>
    <t>生成十六进制指令</t>
    <phoneticPr fontId="12" type="noConversion"/>
  </si>
  <si>
    <r>
      <t>S</t>
    </r>
    <r>
      <rPr>
        <sz val="11"/>
        <color indexed="8"/>
        <rFont val="宋体"/>
        <family val="3"/>
        <charset val="134"/>
      </rPr>
      <t>CSxx-2</t>
    </r>
    <phoneticPr fontId="12" type="noConversion"/>
  </si>
  <si>
    <t>输入范围</t>
    <phoneticPr fontId="12" type="noConversion"/>
  </si>
  <si>
    <t>SCS</t>
    <phoneticPr fontId="12" type="noConversion"/>
  </si>
  <si>
    <t>加速度</t>
    <phoneticPr fontId="12" type="noConversion"/>
  </si>
  <si>
    <t>0-253</t>
    <phoneticPr fontId="12" type="noConversion"/>
  </si>
  <si>
    <t>0-1023</t>
    <phoneticPr fontId="12" type="noConversion"/>
  </si>
  <si>
    <t>时间</t>
    <phoneticPr fontId="12" type="noConversion"/>
  </si>
  <si>
    <t>速度</t>
    <phoneticPr fontId="12" type="noConversion"/>
  </si>
  <si>
    <r>
      <t>S</t>
    </r>
    <r>
      <rPr>
        <sz val="11"/>
        <color indexed="8"/>
        <rFont val="宋体"/>
        <family val="3"/>
        <charset val="134"/>
      </rPr>
      <t>C</t>
    </r>
    <r>
      <rPr>
        <sz val="11"/>
        <color theme="1"/>
        <rFont val="等线"/>
        <family val="2"/>
        <charset val="134"/>
        <scheme val="minor"/>
      </rPr>
      <t>S系列</t>
    </r>
    <phoneticPr fontId="12" type="noConversion"/>
  </si>
  <si>
    <t>加速度字节</t>
    <phoneticPr fontId="12" type="noConversion"/>
  </si>
  <si>
    <t>位置低字节</t>
    <phoneticPr fontId="12" type="noConversion"/>
  </si>
  <si>
    <t>时间高字节</t>
    <phoneticPr fontId="12" type="noConversion"/>
  </si>
  <si>
    <t>时间低字节</t>
    <phoneticPr fontId="12" type="noConversion"/>
  </si>
  <si>
    <t>速度低字节</t>
    <phoneticPr fontId="12" type="noConversion"/>
  </si>
  <si>
    <t>SMS</t>
    <phoneticPr fontId="12" type="noConversion"/>
  </si>
  <si>
    <t>单位</t>
    <phoneticPr fontId="12" type="noConversion"/>
  </si>
  <si>
    <t>多圈控制</t>
    <phoneticPr fontId="12" type="noConversion"/>
  </si>
  <si>
    <t>写指令</t>
    <phoneticPr fontId="12" type="noConversion"/>
  </si>
  <si>
    <t>0-255</t>
    <phoneticPr fontId="12" type="noConversion"/>
  </si>
  <si>
    <t xml:space="preserve">8.878 度/s2 </t>
    <phoneticPr fontId="12" type="noConversion"/>
  </si>
  <si>
    <t>-30719~+30719  （正负7.5圈）</t>
  </si>
  <si>
    <t>空设0</t>
    <phoneticPr fontId="12" type="noConversion"/>
  </si>
  <si>
    <t>0.73 RPM</t>
    <phoneticPr fontId="12" type="noConversion"/>
  </si>
  <si>
    <t>无功能</t>
    <phoneticPr fontId="12" type="noConversion"/>
  </si>
  <si>
    <t>SMS系列</t>
    <phoneticPr fontId="12" type="noConversion"/>
  </si>
  <si>
    <r>
      <t>S</t>
    </r>
    <r>
      <rPr>
        <sz val="11"/>
        <color indexed="8"/>
        <rFont val="宋体"/>
        <family val="3"/>
        <charset val="134"/>
      </rPr>
      <t>CSxx-2</t>
    </r>
    <phoneticPr fontId="12" type="noConversion"/>
  </si>
  <si>
    <t>0-254</t>
    <phoneticPr fontId="12" type="noConversion"/>
  </si>
  <si>
    <t>加速度</t>
    <phoneticPr fontId="12" type="noConversion"/>
  </si>
  <si>
    <t>修改时间指令</t>
    <phoneticPr fontId="12" type="noConversion"/>
  </si>
  <si>
    <r>
      <t>S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S系列</t>
    </r>
    <phoneticPr fontId="12" type="noConversion"/>
  </si>
  <si>
    <t>修改位置指令</t>
    <phoneticPr fontId="12" type="noConversion"/>
  </si>
  <si>
    <t>写入首地址</t>
    <phoneticPr fontId="12" type="noConversion"/>
  </si>
  <si>
    <t>读指令</t>
    <phoneticPr fontId="12" type="noConversion"/>
  </si>
  <si>
    <t>首地址</t>
    <phoneticPr fontId="12" type="noConversion"/>
  </si>
  <si>
    <t>字节数</t>
    <phoneticPr fontId="12" type="noConversion"/>
  </si>
  <si>
    <t>读位置指令</t>
    <phoneticPr fontId="12" type="noConversion"/>
  </si>
  <si>
    <r>
      <t>读</t>
    </r>
    <r>
      <rPr>
        <sz val="11"/>
        <color theme="1"/>
        <rFont val="宋体"/>
        <family val="3"/>
        <charset val="134"/>
      </rPr>
      <t>指令</t>
    </r>
    <phoneticPr fontId="12" type="noConversion"/>
  </si>
  <si>
    <t>进制</t>
    <phoneticPr fontId="1" type="noConversion"/>
  </si>
  <si>
    <t>读开始首地址</t>
    <phoneticPr fontId="12" type="noConversion"/>
  </si>
  <si>
    <t>圈数清除指令</t>
    <phoneticPr fontId="12" type="noConversion"/>
  </si>
  <si>
    <t>输入范围</t>
    <phoneticPr fontId="12" type="noConversion"/>
  </si>
  <si>
    <t>十进制输入</t>
    <phoneticPr fontId="12" type="noConversion"/>
  </si>
  <si>
    <t>SMSBL</t>
    <phoneticPr fontId="12" type="noConversion"/>
  </si>
  <si>
    <t>0-254</t>
    <phoneticPr fontId="12" type="noConversion"/>
  </si>
  <si>
    <t>圈数清除</t>
    <phoneticPr fontId="12" type="noConversion"/>
  </si>
  <si>
    <t>进制</t>
    <phoneticPr fontId="1" type="noConversion"/>
  </si>
  <si>
    <t>2019-02-19 核对更新</t>
    <phoneticPr fontId="1" type="noConversion"/>
  </si>
  <si>
    <t>SM40BL 内存表参数解析 -V2.43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</si>
</sst>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\x"/>
    <numFmt numFmtId="178" formatCode="0.0%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77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0" borderId="0" xfId="1"/>
    <xf numFmtId="0" fontId="11" fillId="0" borderId="0" xfId="1" applyAlignment="1">
      <alignment horizontal="center"/>
    </xf>
    <xf numFmtId="0" fontId="11" fillId="0" borderId="2" xfId="1" applyBorder="1" applyAlignment="1">
      <alignment horizontal="center"/>
    </xf>
    <xf numFmtId="0" fontId="11" fillId="0" borderId="2" xfId="1" applyBorder="1" applyAlignment="1">
      <alignment horizontal="center"/>
    </xf>
    <xf numFmtId="0" fontId="11" fillId="0" borderId="0" xfId="1" applyAlignment="1">
      <alignment horizontal="center"/>
    </xf>
    <xf numFmtId="0" fontId="11" fillId="0" borderId="2" xfId="1" applyBorder="1" applyAlignment="1">
      <alignment horizontal="right"/>
    </xf>
    <xf numFmtId="0" fontId="11" fillId="4" borderId="2" xfId="1" applyFill="1" applyBorder="1" applyAlignment="1">
      <alignment horizontal="center"/>
    </xf>
    <xf numFmtId="0" fontId="11" fillId="0" borderId="0" xfId="1" applyAlignment="1"/>
    <xf numFmtId="0" fontId="11" fillId="0" borderId="2" xfId="1" applyBorder="1" applyAlignment="1">
      <alignment horizontal="center" vertical="center"/>
    </xf>
    <xf numFmtId="0" fontId="11" fillId="0" borderId="2" xfId="1" applyBorder="1"/>
    <xf numFmtId="0" fontId="11" fillId="0" borderId="2" xfId="1" applyBorder="1" applyAlignment="1">
      <alignment horizontal="left"/>
    </xf>
    <xf numFmtId="0" fontId="11" fillId="0" borderId="2" xfId="1" applyBorder="1" applyAlignment="1">
      <alignment horizontal="left"/>
    </xf>
    <xf numFmtId="0" fontId="11" fillId="0" borderId="2" xfId="1" applyBorder="1" applyAlignment="1"/>
    <xf numFmtId="0" fontId="11" fillId="0" borderId="1" xfId="1" applyFont="1" applyBorder="1" applyAlignment="1">
      <alignment horizontal="center"/>
    </xf>
    <xf numFmtId="0" fontId="11" fillId="0" borderId="1" xfId="1" applyBorder="1" applyAlignment="1">
      <alignment horizontal="center"/>
    </xf>
    <xf numFmtId="0" fontId="11" fillId="0" borderId="2" xfId="1" applyFont="1" applyBorder="1" applyAlignment="1">
      <alignment horizontal="right"/>
    </xf>
    <xf numFmtId="0" fontId="11" fillId="0" borderId="2" xfId="1" applyFont="1" applyBorder="1" applyAlignment="1">
      <alignment horizontal="center" vertical="center"/>
    </xf>
    <xf numFmtId="0" fontId="11" fillId="0" borderId="4" xfId="1" applyBorder="1" applyAlignment="1">
      <alignment horizontal="center"/>
    </xf>
    <xf numFmtId="0" fontId="11" fillId="0" borderId="5" xfId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1" fillId="0" borderId="0" xfId="1" applyAlignment="1">
      <alignment horizontal="left"/>
    </xf>
    <xf numFmtId="0" fontId="11" fillId="7" borderId="1" xfId="1" applyFill="1" applyBorder="1" applyAlignment="1">
      <alignment horizontal="center"/>
    </xf>
    <xf numFmtId="0" fontId="11" fillId="7" borderId="2" xfId="1" applyFill="1" applyBorder="1"/>
    <xf numFmtId="0" fontId="11" fillId="7" borderId="2" xfId="1" applyFill="1" applyBorder="1" applyAlignment="1">
      <alignment horizontal="center"/>
    </xf>
    <xf numFmtId="0" fontId="11" fillId="0" borderId="4" xfId="1" applyBorder="1" applyAlignment="1"/>
    <xf numFmtId="0" fontId="11" fillId="0" borderId="6" xfId="1" applyBorder="1" applyAlignment="1"/>
    <xf numFmtId="0" fontId="11" fillId="0" borderId="5" xfId="1" applyBorder="1" applyAlignment="1"/>
    <xf numFmtId="0" fontId="14" fillId="0" borderId="0" xfId="1" applyFont="1"/>
    <xf numFmtId="0" fontId="14" fillId="0" borderId="1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2" xfId="1" applyFont="1" applyBorder="1" applyAlignment="1">
      <alignment horizontal="right"/>
    </xf>
    <xf numFmtId="0" fontId="14" fillId="4" borderId="2" xfId="1" applyFont="1" applyFill="1" applyBorder="1" applyAlignment="1">
      <alignment horizontal="center"/>
    </xf>
    <xf numFmtId="0" fontId="14" fillId="0" borderId="0" xfId="1" applyFont="1" applyBorder="1" applyAlignment="1">
      <alignment horizontal="right"/>
    </xf>
    <xf numFmtId="0" fontId="14" fillId="8" borderId="0" xfId="1" applyFont="1" applyFill="1" applyBorder="1" applyAlignment="1">
      <alignment horizontal="center"/>
    </xf>
    <xf numFmtId="0" fontId="14" fillId="0" borderId="2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7" borderId="2" xfId="1" applyFont="1" applyFill="1" applyBorder="1"/>
    <xf numFmtId="0" fontId="14" fillId="0" borderId="2" xfId="1" applyFont="1" applyBorder="1"/>
    <xf numFmtId="0" fontId="14" fillId="0" borderId="2" xfId="1" applyFont="1" applyBorder="1" applyAlignment="1"/>
    <xf numFmtId="0" fontId="14" fillId="7" borderId="2" xfId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S215-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tabSelected="1" zoomScale="115" zoomScaleNormal="115" workbookViewId="0">
      <pane xSplit="13" ySplit="9" topLeftCell="N10" activePane="bottomRight" state="frozen"/>
      <selection pane="topRight" activeCell="N1" sqref="N1"/>
      <selection pane="bottomLeft" activeCell="A2" sqref="A2"/>
      <selection pane="bottomRight" activeCell="M5" sqref="M5"/>
    </sheetView>
  </sheetViews>
  <sheetFormatPr defaultRowHeight="13.8" x14ac:dyDescent="0.25"/>
  <cols>
    <col min="1" max="2" width="3.21875" customWidth="1"/>
    <col min="3" max="3" width="3.44140625" style="1" bestFit="1" customWidth="1"/>
    <col min="4" max="4" width="7.6640625" style="1" customWidth="1"/>
    <col min="5" max="5" width="17.33203125" customWidth="1"/>
    <col min="6" max="6" width="6.88671875" style="1" customWidth="1"/>
    <col min="7" max="7" width="6.33203125" customWidth="1"/>
    <col min="8" max="8" width="6.44140625" style="1" bestFit="1" customWidth="1"/>
    <col min="9" max="9" width="5.21875" style="1" bestFit="1" customWidth="1"/>
    <col min="10" max="10" width="8.77734375" style="1" customWidth="1"/>
    <col min="11" max="11" width="8.21875" style="1" customWidth="1"/>
    <col min="12" max="12" width="10.5546875" style="1" customWidth="1"/>
    <col min="13" max="13" width="69.109375" customWidth="1"/>
  </cols>
  <sheetData>
    <row r="1" spans="1:13" hidden="1" x14ac:dyDescent="0.25">
      <c r="D1" s="2" t="s">
        <v>0</v>
      </c>
      <c r="E1" s="2"/>
      <c r="F1" s="2"/>
      <c r="G1" s="2"/>
      <c r="H1" s="2"/>
      <c r="I1" s="2"/>
      <c r="J1" s="2"/>
      <c r="K1" s="2"/>
      <c r="M1" s="3" t="s">
        <v>270</v>
      </c>
    </row>
    <row r="2" spans="1:13" ht="17.399999999999999" x14ac:dyDescent="0.25">
      <c r="C2" s="86" t="s">
        <v>271</v>
      </c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x14ac:dyDescent="0.25">
      <c r="D3" s="4" t="s">
        <v>1</v>
      </c>
      <c r="E3" s="4"/>
      <c r="F3" s="5">
        <f>F4*0.732</f>
        <v>65.88</v>
      </c>
      <c r="H3" s="4" t="s">
        <v>2</v>
      </c>
      <c r="I3" s="4"/>
      <c r="J3" s="4"/>
      <c r="K3" s="1" t="s">
        <v>3</v>
      </c>
    </row>
    <row r="4" spans="1:13" x14ac:dyDescent="0.25">
      <c r="D4" s="4" t="s">
        <v>4</v>
      </c>
      <c r="E4" s="4"/>
      <c r="F4" s="6">
        <v>90</v>
      </c>
      <c r="H4" s="4" t="s">
        <v>5</v>
      </c>
      <c r="I4" s="4"/>
      <c r="J4" s="4"/>
      <c r="K4" s="1">
        <v>150</v>
      </c>
    </row>
    <row r="5" spans="1:13" x14ac:dyDescent="0.25">
      <c r="D5" s="4" t="s">
        <v>6</v>
      </c>
      <c r="E5" s="4"/>
      <c r="F5" s="7">
        <v>360</v>
      </c>
      <c r="G5" s="8" t="s">
        <v>7</v>
      </c>
      <c r="H5" s="9"/>
      <c r="I5" s="9"/>
      <c r="J5" s="9"/>
    </row>
    <row r="6" spans="1:13" x14ac:dyDescent="0.25">
      <c r="D6" s="4" t="s">
        <v>8</v>
      </c>
      <c r="E6" s="4"/>
      <c r="F6" s="10">
        <v>4096</v>
      </c>
      <c r="H6" s="4"/>
      <c r="I6" s="4"/>
      <c r="J6" s="4"/>
    </row>
    <row r="7" spans="1:13" x14ac:dyDescent="0.25">
      <c r="D7" s="4" t="s">
        <v>9</v>
      </c>
      <c r="E7" s="4"/>
      <c r="F7" s="10">
        <f>F5/F6</f>
        <v>8.7890625E-2</v>
      </c>
      <c r="H7" s="4" t="s">
        <v>10</v>
      </c>
      <c r="I7" s="4"/>
      <c r="J7" s="4"/>
      <c r="K7" s="1">
        <f>(G33*F7)+(G32*F7)</f>
        <v>0.17578125</v>
      </c>
    </row>
    <row r="8" spans="1:13" x14ac:dyDescent="0.25">
      <c r="D8" s="11" t="s">
        <v>11</v>
      </c>
      <c r="E8" s="11"/>
      <c r="F8" s="10">
        <f>F7*100</f>
        <v>8.7890625</v>
      </c>
      <c r="H8" s="4"/>
      <c r="I8" s="4"/>
      <c r="J8" s="4"/>
    </row>
    <row r="9" spans="1:13" x14ac:dyDescent="0.25">
      <c r="C9" s="12" t="s">
        <v>12</v>
      </c>
      <c r="D9" s="12"/>
      <c r="E9" s="13" t="s">
        <v>13</v>
      </c>
      <c r="F9" s="13" t="s">
        <v>14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</row>
    <row r="10" spans="1:13" ht="24" x14ac:dyDescent="0.25">
      <c r="A10" t="s">
        <v>22</v>
      </c>
      <c r="C10" s="14" t="s">
        <v>23</v>
      </c>
      <c r="D10" s="14" t="s">
        <v>24</v>
      </c>
      <c r="E10" s="15"/>
      <c r="F10" s="16" t="s">
        <v>25</v>
      </c>
      <c r="G10" s="15"/>
      <c r="H10" s="14"/>
      <c r="I10" s="14"/>
      <c r="J10" s="14"/>
      <c r="K10" s="14"/>
      <c r="L10" s="16"/>
      <c r="M10" s="17" t="s">
        <v>26</v>
      </c>
    </row>
    <row r="11" spans="1:13" x14ac:dyDescent="0.25">
      <c r="A11" s="18" t="str">
        <f t="shared" ref="A11:A15" si="0">DEC2HEX(C11)</f>
        <v>0</v>
      </c>
      <c r="B11" s="18"/>
      <c r="C11" s="19">
        <v>0</v>
      </c>
      <c r="D11" s="29" t="str">
        <f t="shared" ref="D11:D15" si="1">CONCATENATE($A$4,A11)</f>
        <v>0</v>
      </c>
      <c r="E11" s="20" t="s">
        <v>27</v>
      </c>
      <c r="F11" s="21">
        <v>1</v>
      </c>
      <c r="G11" s="22">
        <v>2</v>
      </c>
      <c r="H11" s="84" t="s">
        <v>28</v>
      </c>
      <c r="I11" s="23" t="s">
        <v>29</v>
      </c>
      <c r="J11" s="19">
        <v>-1</v>
      </c>
      <c r="K11" s="19">
        <v>-1</v>
      </c>
      <c r="L11" s="24"/>
      <c r="M11" s="25"/>
    </row>
    <row r="12" spans="1:13" x14ac:dyDescent="0.25">
      <c r="A12" s="18" t="str">
        <f t="shared" si="0"/>
        <v>1</v>
      </c>
      <c r="B12" s="18"/>
      <c r="C12" s="19">
        <v>1</v>
      </c>
      <c r="D12" s="29" t="str">
        <f t="shared" si="1"/>
        <v>1</v>
      </c>
      <c r="E12" s="20" t="s">
        <v>30</v>
      </c>
      <c r="F12" s="21">
        <v>1</v>
      </c>
      <c r="G12" s="22">
        <v>43</v>
      </c>
      <c r="H12" s="84" t="s">
        <v>28</v>
      </c>
      <c r="I12" s="23" t="s">
        <v>29</v>
      </c>
      <c r="J12" s="19">
        <v>-1</v>
      </c>
      <c r="K12" s="19">
        <v>-1</v>
      </c>
      <c r="L12" s="24"/>
      <c r="M12" s="25"/>
    </row>
    <row r="13" spans="1:13" x14ac:dyDescent="0.25">
      <c r="A13" s="18" t="str">
        <f t="shared" si="0"/>
        <v>3</v>
      </c>
      <c r="B13" s="18"/>
      <c r="C13" s="19">
        <v>3</v>
      </c>
      <c r="D13" s="29" t="str">
        <f t="shared" si="1"/>
        <v>3</v>
      </c>
      <c r="E13" s="20" t="s">
        <v>31</v>
      </c>
      <c r="F13" s="21">
        <v>1</v>
      </c>
      <c r="G13" s="22">
        <v>8</v>
      </c>
      <c r="H13" s="84" t="s">
        <v>28</v>
      </c>
      <c r="I13" s="23" t="s">
        <v>29</v>
      </c>
      <c r="J13" s="19">
        <v>-1</v>
      </c>
      <c r="K13" s="19">
        <v>-1</v>
      </c>
      <c r="L13" s="24"/>
      <c r="M13" s="25"/>
    </row>
    <row r="14" spans="1:13" x14ac:dyDescent="0.25">
      <c r="A14" s="18" t="str">
        <f t="shared" si="0"/>
        <v>4</v>
      </c>
      <c r="B14" s="18"/>
      <c r="C14" s="19">
        <v>4</v>
      </c>
      <c r="D14" s="29" t="str">
        <f t="shared" si="1"/>
        <v>4</v>
      </c>
      <c r="E14" s="20" t="s">
        <v>32</v>
      </c>
      <c r="F14" s="21">
        <v>1</v>
      </c>
      <c r="G14" s="22">
        <v>40</v>
      </c>
      <c r="H14" s="84" t="s">
        <v>28</v>
      </c>
      <c r="I14" s="23" t="s">
        <v>29</v>
      </c>
      <c r="J14" s="19">
        <v>-1</v>
      </c>
      <c r="K14" s="19">
        <v>-1</v>
      </c>
      <c r="L14" s="24"/>
      <c r="M14" s="25"/>
    </row>
    <row r="15" spans="1:13" ht="24" x14ac:dyDescent="0.25">
      <c r="A15" s="18" t="str">
        <f t="shared" si="0"/>
        <v>5</v>
      </c>
      <c r="B15" s="18"/>
      <c r="C15" s="19">
        <v>5</v>
      </c>
      <c r="D15" s="29" t="str">
        <f t="shared" si="1"/>
        <v>5</v>
      </c>
      <c r="E15" s="20" t="s">
        <v>33</v>
      </c>
      <c r="F15" s="21">
        <v>1</v>
      </c>
      <c r="G15" s="22">
        <v>1</v>
      </c>
      <c r="H15" s="85" t="s">
        <v>28</v>
      </c>
      <c r="I15" s="23" t="s">
        <v>34</v>
      </c>
      <c r="J15" s="19">
        <v>0</v>
      </c>
      <c r="K15" s="19">
        <v>253</v>
      </c>
      <c r="L15" s="24" t="s">
        <v>35</v>
      </c>
      <c r="M15" s="25" t="s">
        <v>36</v>
      </c>
    </row>
    <row r="16" spans="1:13" ht="24" x14ac:dyDescent="0.25">
      <c r="A16" s="18" t="str">
        <f>DEC2HEX(C16)</f>
        <v>6</v>
      </c>
      <c r="B16" s="18"/>
      <c r="C16" s="19">
        <v>6</v>
      </c>
      <c r="D16" s="29" t="str">
        <f>CONCATENATE($A$10,A16)</f>
        <v>0x6</v>
      </c>
      <c r="E16" s="20" t="s">
        <v>37</v>
      </c>
      <c r="F16" s="21">
        <v>1</v>
      </c>
      <c r="G16" s="22">
        <v>4</v>
      </c>
      <c r="H16" s="85" t="s">
        <v>28</v>
      </c>
      <c r="I16" s="23" t="s">
        <v>34</v>
      </c>
      <c r="J16" s="19">
        <v>0</v>
      </c>
      <c r="K16" s="19">
        <v>7</v>
      </c>
      <c r="L16" s="24" t="s">
        <v>38</v>
      </c>
      <c r="M16" s="25" t="s">
        <v>39</v>
      </c>
    </row>
    <row r="17" spans="1:13" x14ac:dyDescent="0.25">
      <c r="A17" s="18" t="str">
        <f t="shared" ref="A17:A58" si="2">DEC2HEX(C17)</f>
        <v>7</v>
      </c>
      <c r="B17" s="18"/>
      <c r="C17" s="19">
        <v>7</v>
      </c>
      <c r="D17" s="29" t="str">
        <f>CONCATENATE($A$10,A17)</f>
        <v>0x7</v>
      </c>
      <c r="E17" s="20" t="s">
        <v>40</v>
      </c>
      <c r="F17" s="21">
        <v>1</v>
      </c>
      <c r="G17" s="22">
        <v>250</v>
      </c>
      <c r="H17" s="85" t="s">
        <v>28</v>
      </c>
      <c r="I17" s="23" t="s">
        <v>34</v>
      </c>
      <c r="J17" s="19">
        <v>0</v>
      </c>
      <c r="K17" s="19">
        <v>254</v>
      </c>
      <c r="L17" s="24" t="s">
        <v>41</v>
      </c>
      <c r="M17" s="25" t="s">
        <v>42</v>
      </c>
    </row>
    <row r="18" spans="1:13" ht="24" x14ac:dyDescent="0.25">
      <c r="A18" s="18" t="str">
        <f t="shared" si="2"/>
        <v>8</v>
      </c>
      <c r="B18" s="18"/>
      <c r="C18" s="19">
        <v>8</v>
      </c>
      <c r="D18" s="29" t="str">
        <f>CONCATENATE($A$10,A18)</f>
        <v>0x8</v>
      </c>
      <c r="E18" s="20" t="s">
        <v>43</v>
      </c>
      <c r="F18" s="21">
        <v>1</v>
      </c>
      <c r="G18" s="22">
        <v>1</v>
      </c>
      <c r="H18" s="85" t="s">
        <v>28</v>
      </c>
      <c r="I18" s="23" t="s">
        <v>34</v>
      </c>
      <c r="J18" s="19">
        <v>0</v>
      </c>
      <c r="K18" s="19">
        <v>1</v>
      </c>
      <c r="L18" s="24" t="s">
        <v>44</v>
      </c>
      <c r="M18" s="25" t="s">
        <v>45</v>
      </c>
    </row>
    <row r="19" spans="1:13" x14ac:dyDescent="0.25">
      <c r="A19" s="18" t="str">
        <f t="shared" si="2"/>
        <v>9</v>
      </c>
      <c r="B19" s="18"/>
      <c r="C19" s="19">
        <v>9</v>
      </c>
      <c r="D19" s="29" t="str">
        <f>CONCATENATE($A$10,A19)</f>
        <v>0x9</v>
      </c>
      <c r="E19" s="20" t="s">
        <v>46</v>
      </c>
      <c r="F19" s="21">
        <v>2</v>
      </c>
      <c r="G19" s="22">
        <v>0</v>
      </c>
      <c r="H19" s="85" t="s">
        <v>28</v>
      </c>
      <c r="I19" s="23" t="s">
        <v>34</v>
      </c>
      <c r="J19" s="19">
        <v>0</v>
      </c>
      <c r="K19" s="19">
        <v>4094</v>
      </c>
      <c r="L19" s="24" t="s">
        <v>47</v>
      </c>
      <c r="M19" s="25" t="s">
        <v>48</v>
      </c>
    </row>
    <row r="20" spans="1:13" x14ac:dyDescent="0.25">
      <c r="A20" s="18" t="str">
        <f t="shared" si="2"/>
        <v>B</v>
      </c>
      <c r="B20" s="18"/>
      <c r="C20" s="19">
        <v>11</v>
      </c>
      <c r="D20" s="29" t="str">
        <f>CONCATENATE($A$10,A20)</f>
        <v>0xB</v>
      </c>
      <c r="E20" s="20" t="s">
        <v>49</v>
      </c>
      <c r="F20" s="21">
        <v>2</v>
      </c>
      <c r="G20" s="22">
        <v>0</v>
      </c>
      <c r="H20" s="85" t="s">
        <v>28</v>
      </c>
      <c r="I20" s="23" t="s">
        <v>34</v>
      </c>
      <c r="J20" s="19">
        <v>1</v>
      </c>
      <c r="K20" s="19">
        <v>4095</v>
      </c>
      <c r="L20" s="24" t="s">
        <v>47</v>
      </c>
      <c r="M20" s="25" t="s">
        <v>50</v>
      </c>
    </row>
    <row r="21" spans="1:13" x14ac:dyDescent="0.25">
      <c r="A21" s="18" t="str">
        <f t="shared" si="2"/>
        <v>D</v>
      </c>
      <c r="B21" s="18"/>
      <c r="C21" s="19">
        <v>13</v>
      </c>
      <c r="D21" s="29" t="str">
        <f>CONCATENATE($A$10,A21)</f>
        <v>0xD</v>
      </c>
      <c r="E21" s="20" t="s">
        <v>51</v>
      </c>
      <c r="F21" s="21">
        <v>1</v>
      </c>
      <c r="G21" s="22">
        <v>80</v>
      </c>
      <c r="H21" s="85" t="s">
        <v>28</v>
      </c>
      <c r="I21" s="23" t="s">
        <v>34</v>
      </c>
      <c r="J21" s="19">
        <v>0</v>
      </c>
      <c r="K21" s="19">
        <v>100</v>
      </c>
      <c r="L21" s="24" t="s">
        <v>52</v>
      </c>
      <c r="M21" s="25" t="s">
        <v>53</v>
      </c>
    </row>
    <row r="22" spans="1:13" ht="24" customHeight="1" x14ac:dyDescent="0.25">
      <c r="A22" s="18" t="str">
        <f t="shared" si="2"/>
        <v>E</v>
      </c>
      <c r="B22" s="18"/>
      <c r="C22" s="19">
        <v>14</v>
      </c>
      <c r="D22" s="29" t="str">
        <f>CONCATENATE($A$10,A22)</f>
        <v>0xE</v>
      </c>
      <c r="E22" s="20" t="s">
        <v>54</v>
      </c>
      <c r="F22" s="21">
        <v>1</v>
      </c>
      <c r="G22" s="22">
        <v>140</v>
      </c>
      <c r="H22" s="85" t="s">
        <v>28</v>
      </c>
      <c r="I22" s="23" t="s">
        <v>34</v>
      </c>
      <c r="J22" s="19">
        <v>0</v>
      </c>
      <c r="K22" s="19">
        <v>254</v>
      </c>
      <c r="L22" s="24" t="s">
        <v>55</v>
      </c>
      <c r="M22" s="25" t="s">
        <v>56</v>
      </c>
    </row>
    <row r="23" spans="1:13" x14ac:dyDescent="0.25">
      <c r="A23" s="18" t="str">
        <f t="shared" si="2"/>
        <v>F</v>
      </c>
      <c r="B23" s="18"/>
      <c r="C23" s="19">
        <v>15</v>
      </c>
      <c r="D23" s="29" t="str">
        <f>CONCATENATE($A$10,A23)</f>
        <v>0xF</v>
      </c>
      <c r="E23" s="20" t="s">
        <v>57</v>
      </c>
      <c r="F23" s="21">
        <v>1</v>
      </c>
      <c r="G23" s="22">
        <v>90</v>
      </c>
      <c r="H23" s="85" t="s">
        <v>28</v>
      </c>
      <c r="I23" s="23" t="s">
        <v>34</v>
      </c>
      <c r="J23" s="19">
        <v>0</v>
      </c>
      <c r="K23" s="19">
        <v>254</v>
      </c>
      <c r="L23" s="24" t="s">
        <v>58</v>
      </c>
      <c r="M23" s="25" t="s">
        <v>59</v>
      </c>
    </row>
    <row r="24" spans="1:13" ht="24" x14ac:dyDescent="0.25">
      <c r="A24" s="18" t="str">
        <f t="shared" si="2"/>
        <v>10</v>
      </c>
      <c r="B24" s="18"/>
      <c r="C24" s="19">
        <v>16</v>
      </c>
      <c r="D24" s="29" t="str">
        <f>CONCATENATE($A$10,A24)</f>
        <v>0x10</v>
      </c>
      <c r="E24" s="20" t="s">
        <v>60</v>
      </c>
      <c r="F24" s="21">
        <v>2</v>
      </c>
      <c r="G24" s="22">
        <v>1000</v>
      </c>
      <c r="H24" s="85" t="s">
        <v>28</v>
      </c>
      <c r="I24" s="23" t="s">
        <v>34</v>
      </c>
      <c r="J24" s="19">
        <v>0</v>
      </c>
      <c r="K24" s="19">
        <v>1000</v>
      </c>
      <c r="L24" s="26">
        <v>1E-3</v>
      </c>
      <c r="M24" s="25" t="s">
        <v>61</v>
      </c>
    </row>
    <row r="25" spans="1:13" x14ac:dyDescent="0.25">
      <c r="A25" s="18" t="str">
        <f t="shared" si="2"/>
        <v>12</v>
      </c>
      <c r="B25" s="18"/>
      <c r="C25" s="19">
        <v>18</v>
      </c>
      <c r="D25" s="29" t="str">
        <f>CONCATENATE($A$10,A25)</f>
        <v>0x12</v>
      </c>
      <c r="E25" s="20" t="s">
        <v>62</v>
      </c>
      <c r="F25" s="21">
        <v>1</v>
      </c>
      <c r="G25" s="22">
        <v>0</v>
      </c>
      <c r="H25" s="85" t="s">
        <v>28</v>
      </c>
      <c r="I25" s="23" t="s">
        <v>34</v>
      </c>
      <c r="J25" s="19">
        <v>0</v>
      </c>
      <c r="K25" s="19">
        <v>254</v>
      </c>
      <c r="L25" s="27" t="s">
        <v>38</v>
      </c>
      <c r="M25" s="28" t="s">
        <v>63</v>
      </c>
    </row>
    <row r="26" spans="1:13" ht="24" x14ac:dyDescent="0.25">
      <c r="A26" s="18" t="str">
        <f t="shared" si="2"/>
        <v>13</v>
      </c>
      <c r="B26" s="18"/>
      <c r="C26" s="19">
        <v>19</v>
      </c>
      <c r="D26" s="29" t="str">
        <f>CONCATENATE($A$10,A26)</f>
        <v>0x13</v>
      </c>
      <c r="E26" s="30" t="s">
        <v>64</v>
      </c>
      <c r="F26" s="31">
        <v>1</v>
      </c>
      <c r="G26" s="22">
        <v>39</v>
      </c>
      <c r="H26" s="85" t="s">
        <v>28</v>
      </c>
      <c r="I26" s="23" t="s">
        <v>34</v>
      </c>
      <c r="J26" s="32">
        <v>0</v>
      </c>
      <c r="K26" s="32">
        <v>254</v>
      </c>
      <c r="L26" s="24" t="s">
        <v>65</v>
      </c>
      <c r="M26" s="25" t="s">
        <v>66</v>
      </c>
    </row>
    <row r="27" spans="1:13" ht="24" x14ac:dyDescent="0.25">
      <c r="A27" s="18" t="str">
        <f t="shared" si="2"/>
        <v>14</v>
      </c>
      <c r="B27" s="18"/>
      <c r="C27" s="19">
        <v>20</v>
      </c>
      <c r="D27" s="29" t="str">
        <f>CONCATENATE($A$10,A27)</f>
        <v>0x14</v>
      </c>
      <c r="E27" s="20" t="s">
        <v>67</v>
      </c>
      <c r="F27" s="21">
        <v>1</v>
      </c>
      <c r="G27" s="22">
        <v>39</v>
      </c>
      <c r="H27" s="85" t="s">
        <v>28</v>
      </c>
      <c r="I27" s="23" t="s">
        <v>34</v>
      </c>
      <c r="J27" s="19">
        <v>0</v>
      </c>
      <c r="K27" s="19">
        <v>254</v>
      </c>
      <c r="L27" s="24" t="s">
        <v>65</v>
      </c>
      <c r="M27" s="25" t="s">
        <v>68</v>
      </c>
    </row>
    <row r="28" spans="1:13" x14ac:dyDescent="0.25">
      <c r="A28" s="18" t="str">
        <f t="shared" si="2"/>
        <v>15</v>
      </c>
      <c r="B28" s="18"/>
      <c r="C28" s="19">
        <v>21</v>
      </c>
      <c r="D28" s="29" t="str">
        <f>CONCATENATE($A$10,A28)</f>
        <v>0x15</v>
      </c>
      <c r="E28" s="20" t="s">
        <v>69</v>
      </c>
      <c r="F28" s="21">
        <v>1</v>
      </c>
      <c r="G28" s="22">
        <v>32</v>
      </c>
      <c r="H28" s="85" t="s">
        <v>28</v>
      </c>
      <c r="I28" s="23" t="s">
        <v>34</v>
      </c>
      <c r="J28" s="19">
        <v>0</v>
      </c>
      <c r="K28" s="19">
        <v>254</v>
      </c>
      <c r="L28" s="24" t="s">
        <v>65</v>
      </c>
      <c r="M28" s="25" t="s">
        <v>70</v>
      </c>
    </row>
    <row r="29" spans="1:13" x14ac:dyDescent="0.25">
      <c r="A29" s="18" t="str">
        <f t="shared" si="2"/>
        <v>16</v>
      </c>
      <c r="B29" s="18"/>
      <c r="C29" s="19">
        <v>22</v>
      </c>
      <c r="D29" s="29" t="str">
        <f>CONCATENATE($A$10,A29)</f>
        <v>0x16</v>
      </c>
      <c r="E29" s="20" t="s">
        <v>71</v>
      </c>
      <c r="F29" s="21">
        <v>1</v>
      </c>
      <c r="G29" s="22">
        <v>32</v>
      </c>
      <c r="H29" s="85" t="s">
        <v>28</v>
      </c>
      <c r="I29" s="23" t="s">
        <v>34</v>
      </c>
      <c r="J29" s="19">
        <v>0</v>
      </c>
      <c r="K29" s="19">
        <v>254</v>
      </c>
      <c r="L29" s="24" t="s">
        <v>72</v>
      </c>
      <c r="M29" s="25" t="s">
        <v>73</v>
      </c>
    </row>
    <row r="30" spans="1:13" x14ac:dyDescent="0.25">
      <c r="A30" s="18" t="str">
        <f t="shared" si="2"/>
        <v>17</v>
      </c>
      <c r="B30" s="18"/>
      <c r="C30" s="19">
        <v>23</v>
      </c>
      <c r="D30" s="29" t="str">
        <f>CONCATENATE($A$10,A30)</f>
        <v>0x17</v>
      </c>
      <c r="E30" s="20" t="s">
        <v>74</v>
      </c>
      <c r="F30" s="21">
        <v>1</v>
      </c>
      <c r="G30" s="22">
        <v>0</v>
      </c>
      <c r="H30" s="85" t="s">
        <v>28</v>
      </c>
      <c r="I30" s="23" t="s">
        <v>34</v>
      </c>
      <c r="J30" s="19">
        <v>0</v>
      </c>
      <c r="K30" s="19">
        <v>254</v>
      </c>
      <c r="L30" s="24" t="s">
        <v>65</v>
      </c>
      <c r="M30" s="25" t="s">
        <v>75</v>
      </c>
    </row>
    <row r="31" spans="1:13" x14ac:dyDescent="0.25">
      <c r="A31" s="18" t="str">
        <f t="shared" si="2"/>
        <v>18</v>
      </c>
      <c r="B31" s="18"/>
      <c r="C31" s="19">
        <v>24</v>
      </c>
      <c r="D31" s="29" t="str">
        <f>CONCATENATE($A$10,A31)</f>
        <v>0x18</v>
      </c>
      <c r="E31" s="20" t="s">
        <v>76</v>
      </c>
      <c r="F31" s="21">
        <v>2</v>
      </c>
      <c r="G31" s="22">
        <v>0</v>
      </c>
      <c r="H31" s="85" t="s">
        <v>28</v>
      </c>
      <c r="I31" s="23" t="s">
        <v>34</v>
      </c>
      <c r="J31" s="19">
        <v>0</v>
      </c>
      <c r="K31" s="19">
        <v>1000</v>
      </c>
      <c r="L31" s="27">
        <v>1E-3</v>
      </c>
      <c r="M31" s="25" t="s">
        <v>77</v>
      </c>
    </row>
    <row r="32" spans="1:13" x14ac:dyDescent="0.25">
      <c r="A32" s="18" t="str">
        <f t="shared" si="2"/>
        <v>1A</v>
      </c>
      <c r="B32" s="18"/>
      <c r="C32" s="19">
        <v>26</v>
      </c>
      <c r="D32" s="29" t="str">
        <f>CONCATENATE($A$10,A32)</f>
        <v>0x1A</v>
      </c>
      <c r="E32" s="20" t="s">
        <v>78</v>
      </c>
      <c r="F32" s="21">
        <v>1</v>
      </c>
      <c r="G32" s="22">
        <v>1</v>
      </c>
      <c r="H32" s="85" t="s">
        <v>28</v>
      </c>
      <c r="I32" s="23" t="s">
        <v>34</v>
      </c>
      <c r="J32" s="19">
        <v>0</v>
      </c>
      <c r="K32" s="19">
        <v>32</v>
      </c>
      <c r="L32" s="24" t="s">
        <v>79</v>
      </c>
      <c r="M32" s="25" t="s">
        <v>80</v>
      </c>
    </row>
    <row r="33" spans="1:13" x14ac:dyDescent="0.25">
      <c r="A33" s="18" t="str">
        <f t="shared" si="2"/>
        <v>1B</v>
      </c>
      <c r="B33" s="18"/>
      <c r="C33" s="19">
        <v>27</v>
      </c>
      <c r="D33" s="29" t="str">
        <f>CONCATENATE($A$10,A33)</f>
        <v>0x1B</v>
      </c>
      <c r="E33" s="20" t="s">
        <v>81</v>
      </c>
      <c r="F33" s="21">
        <v>1</v>
      </c>
      <c r="G33" s="22">
        <v>1</v>
      </c>
      <c r="H33" s="85" t="s">
        <v>28</v>
      </c>
      <c r="I33" s="23" t="s">
        <v>34</v>
      </c>
      <c r="J33" s="19">
        <v>0</v>
      </c>
      <c r="K33" s="19">
        <v>32</v>
      </c>
      <c r="L33" s="24" t="s">
        <v>79</v>
      </c>
      <c r="M33" s="25" t="s">
        <v>80</v>
      </c>
    </row>
    <row r="34" spans="1:13" x14ac:dyDescent="0.25">
      <c r="A34" s="18" t="str">
        <f t="shared" si="2"/>
        <v>1C</v>
      </c>
      <c r="B34" s="18"/>
      <c r="C34" s="19">
        <v>28</v>
      </c>
      <c r="D34" s="29" t="str">
        <f>CONCATENATE($A$10,A34)</f>
        <v>0x1C</v>
      </c>
      <c r="E34" s="20" t="s">
        <v>82</v>
      </c>
      <c r="F34" s="21">
        <v>2</v>
      </c>
      <c r="G34" s="22">
        <v>500</v>
      </c>
      <c r="H34" s="85" t="s">
        <v>28</v>
      </c>
      <c r="I34" s="23" t="s">
        <v>34</v>
      </c>
      <c r="J34" s="19">
        <v>0</v>
      </c>
      <c r="K34" s="19">
        <v>511</v>
      </c>
      <c r="L34" s="24" t="s">
        <v>83</v>
      </c>
      <c r="M34" s="25" t="s">
        <v>84</v>
      </c>
    </row>
    <row r="35" spans="1:13" x14ac:dyDescent="0.25">
      <c r="A35" s="18" t="str">
        <f t="shared" si="2"/>
        <v>1E</v>
      </c>
      <c r="B35" s="18"/>
      <c r="C35" s="19">
        <v>30</v>
      </c>
      <c r="D35" s="29" t="str">
        <f>CONCATENATE($A$10,A35)</f>
        <v>0x1E</v>
      </c>
      <c r="E35" s="20" t="s">
        <v>85</v>
      </c>
      <c r="F35" s="21">
        <v>1</v>
      </c>
      <c r="G35" s="22">
        <v>1</v>
      </c>
      <c r="H35" s="85" t="s">
        <v>28</v>
      </c>
      <c r="I35" s="23" t="s">
        <v>34</v>
      </c>
      <c r="J35" s="19">
        <v>1</v>
      </c>
      <c r="K35" s="19">
        <v>100</v>
      </c>
      <c r="L35" s="24" t="s">
        <v>65</v>
      </c>
      <c r="M35" s="25" t="s">
        <v>86</v>
      </c>
    </row>
    <row r="36" spans="1:13" x14ac:dyDescent="0.25">
      <c r="A36" s="18" t="str">
        <f t="shared" si="2"/>
        <v>1F</v>
      </c>
      <c r="B36" s="18"/>
      <c r="C36" s="19">
        <v>31</v>
      </c>
      <c r="D36" s="29" t="str">
        <f>CONCATENATE($A$10,A36)</f>
        <v>0x1F</v>
      </c>
      <c r="E36" s="20" t="s">
        <v>87</v>
      </c>
      <c r="F36" s="21">
        <v>2</v>
      </c>
      <c r="G36" s="22">
        <v>0</v>
      </c>
      <c r="H36" s="85" t="s">
        <v>28</v>
      </c>
      <c r="I36" s="23" t="s">
        <v>34</v>
      </c>
      <c r="J36" s="19">
        <v>-2047</v>
      </c>
      <c r="K36" s="19">
        <v>2047</v>
      </c>
      <c r="L36" s="24" t="s">
        <v>79</v>
      </c>
      <c r="M36" s="25" t="s">
        <v>88</v>
      </c>
    </row>
    <row r="37" spans="1:13" x14ac:dyDescent="0.25">
      <c r="A37" s="18" t="str">
        <f t="shared" si="2"/>
        <v>21</v>
      </c>
      <c r="B37" s="18"/>
      <c r="C37" s="19">
        <v>33</v>
      </c>
      <c r="D37" s="29" t="str">
        <f>CONCATENATE($A$10,A37)</f>
        <v>0x21</v>
      </c>
      <c r="E37" s="20" t="s">
        <v>89</v>
      </c>
      <c r="F37" s="21">
        <v>1</v>
      </c>
      <c r="G37" s="22">
        <v>0</v>
      </c>
      <c r="H37" s="85" t="s">
        <v>28</v>
      </c>
      <c r="I37" s="23" t="s">
        <v>34</v>
      </c>
      <c r="J37" s="19">
        <v>0</v>
      </c>
      <c r="K37" s="19">
        <v>2</v>
      </c>
      <c r="L37" s="24" t="s">
        <v>72</v>
      </c>
      <c r="M37" s="25" t="s">
        <v>90</v>
      </c>
    </row>
    <row r="38" spans="1:13" x14ac:dyDescent="0.25">
      <c r="A38" s="18" t="str">
        <f>DEC2HEX(C38)</f>
        <v>22</v>
      </c>
      <c r="B38" s="18"/>
      <c r="C38" s="19">
        <v>34</v>
      </c>
      <c r="D38" s="29" t="str">
        <f>CONCATENATE($A$10,A38)</f>
        <v>0x22</v>
      </c>
      <c r="E38" s="20" t="s">
        <v>91</v>
      </c>
      <c r="F38" s="21">
        <v>1</v>
      </c>
      <c r="G38" s="22">
        <v>40</v>
      </c>
      <c r="H38" s="85" t="s">
        <v>28</v>
      </c>
      <c r="I38" s="23" t="s">
        <v>34</v>
      </c>
      <c r="J38" s="19">
        <v>0</v>
      </c>
      <c r="K38" s="19">
        <v>254</v>
      </c>
      <c r="L38" s="27">
        <v>0.01</v>
      </c>
      <c r="M38" s="25" t="s">
        <v>92</v>
      </c>
    </row>
    <row r="39" spans="1:13" x14ac:dyDescent="0.25">
      <c r="A39" s="18" t="str">
        <f t="shared" si="2"/>
        <v>23</v>
      </c>
      <c r="B39" s="18"/>
      <c r="C39" s="19">
        <v>35</v>
      </c>
      <c r="D39" s="29" t="str">
        <f>CONCATENATE($A$10,A39)</f>
        <v>0x23</v>
      </c>
      <c r="E39" s="20" t="s">
        <v>93</v>
      </c>
      <c r="F39" s="21">
        <v>1</v>
      </c>
      <c r="G39" s="22">
        <v>80</v>
      </c>
      <c r="H39" s="85" t="s">
        <v>28</v>
      </c>
      <c r="I39" s="23" t="s">
        <v>34</v>
      </c>
      <c r="J39" s="19">
        <v>0</v>
      </c>
      <c r="K39" s="19">
        <v>254</v>
      </c>
      <c r="L39" s="24" t="s">
        <v>94</v>
      </c>
      <c r="M39" s="25" t="s">
        <v>95</v>
      </c>
    </row>
    <row r="40" spans="1:13" x14ac:dyDescent="0.25">
      <c r="A40" s="18" t="str">
        <f t="shared" si="2"/>
        <v>24</v>
      </c>
      <c r="B40" s="18"/>
      <c r="C40" s="19">
        <v>36</v>
      </c>
      <c r="D40" s="29" t="str">
        <f>CONCATENATE($A$10,A40)</f>
        <v>0x24</v>
      </c>
      <c r="E40" s="20" t="s">
        <v>96</v>
      </c>
      <c r="F40" s="21">
        <v>1</v>
      </c>
      <c r="G40" s="22">
        <v>80</v>
      </c>
      <c r="H40" s="85" t="s">
        <v>28</v>
      </c>
      <c r="I40" s="23" t="s">
        <v>34</v>
      </c>
      <c r="J40" s="19">
        <v>0</v>
      </c>
      <c r="K40" s="19">
        <v>254</v>
      </c>
      <c r="L40" s="27">
        <v>0.01</v>
      </c>
      <c r="M40" s="25" t="s">
        <v>97</v>
      </c>
    </row>
    <row r="41" spans="1:13" x14ac:dyDescent="0.25">
      <c r="A41" s="18" t="str">
        <f t="shared" si="2"/>
        <v>25</v>
      </c>
      <c r="B41" s="18"/>
      <c r="C41" s="19">
        <v>37</v>
      </c>
      <c r="D41" s="29" t="str">
        <f>CONCATENATE($A$10,A41)</f>
        <v>0x25</v>
      </c>
      <c r="E41" s="20" t="s">
        <v>98</v>
      </c>
      <c r="F41" s="21">
        <v>1</v>
      </c>
      <c r="G41" s="22">
        <v>0</v>
      </c>
      <c r="H41" s="85" t="s">
        <v>28</v>
      </c>
      <c r="I41" s="23" t="s">
        <v>34</v>
      </c>
      <c r="J41" s="19">
        <v>0</v>
      </c>
      <c r="K41" s="19">
        <v>254</v>
      </c>
      <c r="L41" s="24" t="s">
        <v>99</v>
      </c>
      <c r="M41" s="33" t="s">
        <v>100</v>
      </c>
    </row>
    <row r="42" spans="1:13" x14ac:dyDescent="0.25">
      <c r="A42" s="18" t="str">
        <f>DEC2HEX(C42)</f>
        <v>26</v>
      </c>
      <c r="B42" s="18"/>
      <c r="C42" s="19">
        <v>38</v>
      </c>
      <c r="D42" s="29" t="str">
        <f>CONCATENATE($A$10,A42)</f>
        <v>0x26</v>
      </c>
      <c r="E42" s="20" t="s">
        <v>101</v>
      </c>
      <c r="F42" s="21">
        <v>1</v>
      </c>
      <c r="G42" s="22">
        <v>200</v>
      </c>
      <c r="H42" s="85" t="s">
        <v>28</v>
      </c>
      <c r="I42" s="23" t="s">
        <v>34</v>
      </c>
      <c r="J42" s="19">
        <v>0</v>
      </c>
      <c r="K42" s="19">
        <v>254</v>
      </c>
      <c r="L42" s="1" t="s">
        <v>102</v>
      </c>
      <c r="M42" s="25" t="s">
        <v>103</v>
      </c>
    </row>
    <row r="43" spans="1:13" x14ac:dyDescent="0.25">
      <c r="A43" s="18" t="str">
        <f>DEC2HEX(C43)</f>
        <v>28</v>
      </c>
      <c r="B43" s="18"/>
      <c r="C43" s="19">
        <v>40</v>
      </c>
      <c r="D43" s="29" t="str">
        <f>CONCATENATE($A$10,A43)</f>
        <v>0x28</v>
      </c>
      <c r="E43" s="20" t="s">
        <v>104</v>
      </c>
      <c r="F43" s="21">
        <v>1</v>
      </c>
      <c r="G43" s="22">
        <v>0</v>
      </c>
      <c r="H43" s="23" t="s">
        <v>105</v>
      </c>
      <c r="I43" s="23" t="s">
        <v>34</v>
      </c>
      <c r="J43" s="19">
        <v>0</v>
      </c>
      <c r="K43" s="19">
        <v>2</v>
      </c>
      <c r="L43" s="24" t="s">
        <v>106</v>
      </c>
      <c r="M43" s="25" t="s">
        <v>107</v>
      </c>
    </row>
    <row r="44" spans="1:13" x14ac:dyDescent="0.25">
      <c r="A44" s="18" t="str">
        <f t="shared" si="2"/>
        <v>29</v>
      </c>
      <c r="B44" s="18"/>
      <c r="C44" s="19">
        <v>41</v>
      </c>
      <c r="D44" s="29" t="str">
        <f>CONCATENATE($A$10,A44)</f>
        <v>0x29</v>
      </c>
      <c r="E44" s="20" t="s">
        <v>108</v>
      </c>
      <c r="F44" s="21">
        <v>1</v>
      </c>
      <c r="G44" s="22">
        <v>0</v>
      </c>
      <c r="H44" s="23" t="s">
        <v>105</v>
      </c>
      <c r="I44" s="23" t="s">
        <v>34</v>
      </c>
      <c r="J44" s="19">
        <v>0</v>
      </c>
      <c r="K44" s="19">
        <v>254</v>
      </c>
      <c r="L44" s="24" t="s">
        <v>109</v>
      </c>
      <c r="M44" s="33" t="s">
        <v>110</v>
      </c>
    </row>
    <row r="45" spans="1:13" x14ac:dyDescent="0.25">
      <c r="A45" s="18" t="str">
        <f t="shared" si="2"/>
        <v>2A</v>
      </c>
      <c r="B45" s="18"/>
      <c r="C45" s="19">
        <v>42</v>
      </c>
      <c r="D45" s="29" t="str">
        <f>CONCATENATE($A$10,A45)</f>
        <v>0x2A</v>
      </c>
      <c r="E45" s="20" t="s">
        <v>111</v>
      </c>
      <c r="F45" s="21">
        <v>2</v>
      </c>
      <c r="G45" s="22">
        <v>0</v>
      </c>
      <c r="H45" s="23" t="s">
        <v>105</v>
      </c>
      <c r="I45" s="23" t="s">
        <v>34</v>
      </c>
      <c r="J45" s="19">
        <v>-32766</v>
      </c>
      <c r="K45" s="19">
        <v>32766</v>
      </c>
      <c r="L45" s="24" t="s">
        <v>47</v>
      </c>
      <c r="M45" s="34" t="s">
        <v>112</v>
      </c>
    </row>
    <row r="46" spans="1:13" x14ac:dyDescent="0.25">
      <c r="A46" s="18" t="str">
        <f t="shared" si="2"/>
        <v>2E</v>
      </c>
      <c r="B46" s="18"/>
      <c r="C46" s="19">
        <v>46</v>
      </c>
      <c r="D46" s="29" t="str">
        <f>CONCATENATE($A$10,A46)</f>
        <v>0x2E</v>
      </c>
      <c r="E46" s="20" t="s">
        <v>113</v>
      </c>
      <c r="F46" s="21">
        <v>2</v>
      </c>
      <c r="G46" s="22">
        <v>0</v>
      </c>
      <c r="H46" s="23" t="s">
        <v>105</v>
      </c>
      <c r="I46" s="23" t="s">
        <v>34</v>
      </c>
      <c r="J46" s="19">
        <v>0</v>
      </c>
      <c r="K46" s="19">
        <v>254</v>
      </c>
      <c r="L46" s="1" t="s">
        <v>114</v>
      </c>
      <c r="M46" s="25" t="s">
        <v>115</v>
      </c>
    </row>
    <row r="47" spans="1:13" ht="24" x14ac:dyDescent="0.25">
      <c r="A47" s="18" t="str">
        <f t="shared" si="2"/>
        <v>30</v>
      </c>
      <c r="B47" s="18"/>
      <c r="C47" s="19">
        <v>48</v>
      </c>
      <c r="D47" s="29" t="str">
        <f>CONCATENATE($A$10,A47)</f>
        <v>0x30</v>
      </c>
      <c r="E47" s="20" t="s">
        <v>116</v>
      </c>
      <c r="F47" s="21">
        <v>2</v>
      </c>
      <c r="G47" s="22">
        <v>1000</v>
      </c>
      <c r="H47" s="23" t="s">
        <v>105</v>
      </c>
      <c r="I47" s="23" t="s">
        <v>34</v>
      </c>
      <c r="J47" s="19">
        <v>0</v>
      </c>
      <c r="K47" s="19">
        <v>1000</v>
      </c>
      <c r="L47" s="27">
        <v>0.01</v>
      </c>
      <c r="M47" s="25" t="s">
        <v>117</v>
      </c>
    </row>
    <row r="48" spans="1:13" ht="24" x14ac:dyDescent="0.25">
      <c r="A48" s="18" t="str">
        <f t="shared" si="2"/>
        <v>37</v>
      </c>
      <c r="B48" s="18"/>
      <c r="C48" s="19">
        <v>55</v>
      </c>
      <c r="D48" s="29" t="str">
        <f>CONCATENATE($A$10,A48)</f>
        <v>0x37</v>
      </c>
      <c r="E48" s="20" t="s">
        <v>118</v>
      </c>
      <c r="F48" s="21">
        <v>1</v>
      </c>
      <c r="G48" s="22">
        <v>0</v>
      </c>
      <c r="H48" s="23" t="s">
        <v>105</v>
      </c>
      <c r="I48" s="23" t="s">
        <v>34</v>
      </c>
      <c r="J48" s="19">
        <v>0</v>
      </c>
      <c r="K48" s="19">
        <v>1</v>
      </c>
      <c r="L48" s="24" t="s">
        <v>119</v>
      </c>
      <c r="M48" s="25" t="s">
        <v>120</v>
      </c>
    </row>
    <row r="49" spans="1:13" ht="24" x14ac:dyDescent="0.25">
      <c r="A49" s="18" t="str">
        <f t="shared" si="2"/>
        <v>38</v>
      </c>
      <c r="B49" s="18"/>
      <c r="C49" s="19">
        <v>56</v>
      </c>
      <c r="D49" s="29" t="str">
        <f>CONCATENATE($A$10,A49)</f>
        <v>0x38</v>
      </c>
      <c r="E49" s="20" t="s">
        <v>121</v>
      </c>
      <c r="F49" s="21">
        <v>2</v>
      </c>
      <c r="G49" s="22">
        <v>0</v>
      </c>
      <c r="H49" s="23" t="s">
        <v>105</v>
      </c>
      <c r="I49" s="23" t="s">
        <v>29</v>
      </c>
      <c r="J49" s="19">
        <v>-1</v>
      </c>
      <c r="K49" s="19">
        <v>-1</v>
      </c>
      <c r="L49" s="24" t="s">
        <v>122</v>
      </c>
      <c r="M49" s="25" t="s">
        <v>123</v>
      </c>
    </row>
    <row r="50" spans="1:13" x14ac:dyDescent="0.25">
      <c r="A50" s="18" t="str">
        <f t="shared" si="2"/>
        <v>3A</v>
      </c>
      <c r="B50" s="18"/>
      <c r="C50" s="19">
        <v>58</v>
      </c>
      <c r="D50" s="29" t="str">
        <f>CONCATENATE($A$10,A50)</f>
        <v>0x3A</v>
      </c>
      <c r="E50" s="20" t="s">
        <v>124</v>
      </c>
      <c r="F50" s="21">
        <v>2</v>
      </c>
      <c r="G50" s="22">
        <v>0</v>
      </c>
      <c r="H50" s="23" t="s">
        <v>105</v>
      </c>
      <c r="I50" s="23" t="s">
        <v>29</v>
      </c>
      <c r="J50" s="19">
        <v>-1</v>
      </c>
      <c r="K50" s="19">
        <v>-1</v>
      </c>
      <c r="L50" s="1" t="s">
        <v>114</v>
      </c>
      <c r="M50" s="25" t="s">
        <v>125</v>
      </c>
    </row>
    <row r="51" spans="1:13" x14ac:dyDescent="0.25">
      <c r="A51" s="18" t="str">
        <f t="shared" si="2"/>
        <v>3C</v>
      </c>
      <c r="B51" s="18"/>
      <c r="C51" s="19">
        <v>60</v>
      </c>
      <c r="D51" s="29" t="str">
        <f>CONCATENATE($A$10,A51)</f>
        <v>0x3C</v>
      </c>
      <c r="E51" s="20" t="s">
        <v>126</v>
      </c>
      <c r="F51" s="21">
        <v>2</v>
      </c>
      <c r="G51" s="22">
        <v>0</v>
      </c>
      <c r="H51" s="23" t="s">
        <v>105</v>
      </c>
      <c r="I51" s="23" t="s">
        <v>29</v>
      </c>
      <c r="J51" s="19">
        <v>-1</v>
      </c>
      <c r="K51" s="19">
        <v>-1</v>
      </c>
      <c r="L51" s="27">
        <v>1E-3</v>
      </c>
      <c r="M51" s="25" t="s">
        <v>127</v>
      </c>
    </row>
    <row r="52" spans="1:13" x14ac:dyDescent="0.25">
      <c r="A52" s="18" t="str">
        <f t="shared" si="2"/>
        <v>3E</v>
      </c>
      <c r="B52" s="18"/>
      <c r="C52" s="19">
        <v>62</v>
      </c>
      <c r="D52" s="29" t="str">
        <f>CONCATENATE($A$10,A52)</f>
        <v>0x3E</v>
      </c>
      <c r="E52" s="20" t="s">
        <v>128</v>
      </c>
      <c r="F52" s="21">
        <v>1</v>
      </c>
      <c r="G52" s="22">
        <v>0</v>
      </c>
      <c r="H52" s="23" t="s">
        <v>105</v>
      </c>
      <c r="I52" s="23" t="s">
        <v>29</v>
      </c>
      <c r="J52" s="19">
        <v>-1</v>
      </c>
      <c r="K52" s="19">
        <v>-1</v>
      </c>
      <c r="L52" s="24" t="s">
        <v>129</v>
      </c>
      <c r="M52" s="25" t="s">
        <v>130</v>
      </c>
    </row>
    <row r="53" spans="1:13" x14ac:dyDescent="0.25">
      <c r="A53" s="18" t="str">
        <f t="shared" si="2"/>
        <v>3F</v>
      </c>
      <c r="B53" s="18"/>
      <c r="C53" s="19">
        <v>63</v>
      </c>
      <c r="D53" s="29" t="str">
        <f>CONCATENATE($A$10,A53)</f>
        <v>0x3F</v>
      </c>
      <c r="E53" s="20" t="s">
        <v>131</v>
      </c>
      <c r="F53" s="21">
        <v>1</v>
      </c>
      <c r="G53" s="22">
        <v>0</v>
      </c>
      <c r="H53" s="23" t="s">
        <v>105</v>
      </c>
      <c r="I53" s="23" t="s">
        <v>29</v>
      </c>
      <c r="J53" s="19">
        <v>-1</v>
      </c>
      <c r="K53" s="19">
        <v>-1</v>
      </c>
      <c r="L53" s="24" t="s">
        <v>132</v>
      </c>
      <c r="M53" s="25" t="s">
        <v>133</v>
      </c>
    </row>
    <row r="54" spans="1:13" x14ac:dyDescent="0.25">
      <c r="A54" s="18" t="str">
        <f t="shared" si="2"/>
        <v>40</v>
      </c>
      <c r="B54" s="18"/>
      <c r="C54" s="19">
        <v>64</v>
      </c>
      <c r="D54" s="29" t="str">
        <f>CONCATENATE($A$10,A54)</f>
        <v>0x40</v>
      </c>
      <c r="E54" s="20" t="s">
        <v>134</v>
      </c>
      <c r="F54" s="21">
        <v>1</v>
      </c>
      <c r="G54" s="22">
        <v>0</v>
      </c>
      <c r="H54" s="23" t="s">
        <v>105</v>
      </c>
      <c r="I54" s="23" t="s">
        <v>29</v>
      </c>
      <c r="J54" s="19">
        <v>-1</v>
      </c>
      <c r="K54" s="19">
        <v>-1</v>
      </c>
      <c r="L54" s="24" t="s">
        <v>135</v>
      </c>
      <c r="M54" s="25" t="s">
        <v>136</v>
      </c>
    </row>
    <row r="55" spans="1:13" ht="24" x14ac:dyDescent="0.25">
      <c r="A55" s="18" t="str">
        <f t="shared" si="2"/>
        <v>41</v>
      </c>
      <c r="B55" s="18"/>
      <c r="C55" s="19">
        <v>65</v>
      </c>
      <c r="D55" s="29" t="str">
        <f>CONCATENATE($A$10,A55)</f>
        <v>0x41</v>
      </c>
      <c r="E55" s="20" t="s">
        <v>137</v>
      </c>
      <c r="F55" s="21">
        <v>1</v>
      </c>
      <c r="G55" s="22">
        <v>0</v>
      </c>
      <c r="H55" s="23" t="s">
        <v>105</v>
      </c>
      <c r="I55" s="23" t="s">
        <v>29</v>
      </c>
      <c r="J55" s="19">
        <v>-1</v>
      </c>
      <c r="K55" s="19">
        <v>-1</v>
      </c>
      <c r="L55" s="24" t="s">
        <v>119</v>
      </c>
      <c r="M55" s="25" t="s">
        <v>138</v>
      </c>
    </row>
    <row r="56" spans="1:13" x14ac:dyDescent="0.25">
      <c r="A56" s="18" t="str">
        <f t="shared" si="2"/>
        <v>42</v>
      </c>
      <c r="B56" s="18"/>
      <c r="C56" s="19">
        <v>66</v>
      </c>
      <c r="D56" s="29" t="str">
        <f>CONCATENATE($A$10,A56)</f>
        <v>0x42</v>
      </c>
      <c r="E56" s="20" t="s">
        <v>139</v>
      </c>
      <c r="F56" s="21">
        <v>1</v>
      </c>
      <c r="G56" s="22">
        <v>0</v>
      </c>
      <c r="H56" s="23" t="s">
        <v>105</v>
      </c>
      <c r="I56" s="23" t="s">
        <v>29</v>
      </c>
      <c r="J56" s="19">
        <v>-1</v>
      </c>
      <c r="K56" s="19">
        <v>-1</v>
      </c>
      <c r="L56" s="24" t="s">
        <v>38</v>
      </c>
      <c r="M56" s="25" t="s">
        <v>140</v>
      </c>
    </row>
    <row r="57" spans="1:13" x14ac:dyDescent="0.25">
      <c r="A57" s="18" t="str">
        <f t="shared" si="2"/>
        <v>43</v>
      </c>
      <c r="B57" s="18"/>
      <c r="C57" s="19">
        <v>67</v>
      </c>
      <c r="D57" s="29" t="str">
        <f>CONCATENATE($A$10,A57)</f>
        <v>0x43</v>
      </c>
      <c r="E57" s="20" t="s">
        <v>141</v>
      </c>
      <c r="F57" s="21">
        <v>2</v>
      </c>
      <c r="G57" s="22">
        <v>0</v>
      </c>
      <c r="H57" s="23" t="s">
        <v>105</v>
      </c>
      <c r="I57" s="23" t="s">
        <v>29</v>
      </c>
      <c r="J57" s="19">
        <v>-1</v>
      </c>
      <c r="K57" s="19">
        <v>-1</v>
      </c>
      <c r="L57" s="24" t="s">
        <v>47</v>
      </c>
      <c r="M57" s="25"/>
    </row>
    <row r="58" spans="1:13" x14ac:dyDescent="0.25">
      <c r="A58" s="18" t="str">
        <f t="shared" si="2"/>
        <v>45</v>
      </c>
      <c r="B58" s="18"/>
      <c r="C58" s="19">
        <v>69</v>
      </c>
      <c r="D58" s="29" t="str">
        <f>CONCATENATE($A$10,A58)</f>
        <v>0x45</v>
      </c>
      <c r="E58" s="20" t="s">
        <v>142</v>
      </c>
      <c r="F58" s="21">
        <v>2</v>
      </c>
      <c r="G58" s="22">
        <v>0</v>
      </c>
      <c r="H58" s="23" t="s">
        <v>105</v>
      </c>
      <c r="I58" s="23" t="s">
        <v>29</v>
      </c>
      <c r="J58" s="19">
        <v>-1</v>
      </c>
      <c r="K58" s="19">
        <v>-1</v>
      </c>
      <c r="L58" s="24" t="s">
        <v>143</v>
      </c>
      <c r="M58" s="25" t="s">
        <v>144</v>
      </c>
    </row>
  </sheetData>
  <mergeCells count="14">
    <mergeCell ref="C9:D9"/>
    <mergeCell ref="C2:M2"/>
    <mergeCell ref="D6:E6"/>
    <mergeCell ref="H6:J6"/>
    <mergeCell ref="D7:E7"/>
    <mergeCell ref="H7:J7"/>
    <mergeCell ref="D8:E8"/>
    <mergeCell ref="H8:J8"/>
    <mergeCell ref="D1:K1"/>
    <mergeCell ref="D3:E3"/>
    <mergeCell ref="H3:J3"/>
    <mergeCell ref="D4:E4"/>
    <mergeCell ref="H4:J4"/>
    <mergeCell ref="D5:E5"/>
  </mergeCells>
  <phoneticPr fontId="1" type="noConversion"/>
  <pageMargins left="0.27559055118110237" right="0.23622047244094491" top="0.23622047244094491" bottom="0.15748031496062992" header="0.15748031496062992" footer="0.15748031496062992"/>
  <pageSetup paperSize="9" scale="93" fitToHeight="0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H2" activeCellId="2" sqref="D2 F2 H2"/>
    </sheetView>
  </sheetViews>
  <sheetFormatPr defaultRowHeight="13.8" x14ac:dyDescent="0.25"/>
  <cols>
    <col min="1" max="1" width="13.44140625" customWidth="1"/>
    <col min="5" max="5" width="15.6640625" customWidth="1"/>
    <col min="6" max="6" width="15.88671875" customWidth="1"/>
    <col min="7" max="7" width="14.33203125" customWidth="1"/>
    <col min="8" max="8" width="40.33203125" customWidth="1"/>
    <col min="9" max="9" width="11.21875" customWidth="1"/>
  </cols>
  <sheetData>
    <row r="1" spans="1:9" x14ac:dyDescent="0.25">
      <c r="A1" s="35" t="s">
        <v>145</v>
      </c>
      <c r="B1" s="35" t="s">
        <v>146</v>
      </c>
      <c r="C1" s="35" t="s">
        <v>147</v>
      </c>
      <c r="D1" s="35" t="s">
        <v>148</v>
      </c>
      <c r="E1" s="35" t="s">
        <v>149</v>
      </c>
      <c r="F1" s="35" t="s">
        <v>150</v>
      </c>
      <c r="G1" s="35" t="s">
        <v>151</v>
      </c>
      <c r="H1" s="35" t="s">
        <v>152</v>
      </c>
      <c r="I1" s="35" t="s">
        <v>153</v>
      </c>
    </row>
    <row r="2" spans="1:9" x14ac:dyDescent="0.25">
      <c r="A2" s="35" t="s">
        <v>154</v>
      </c>
      <c r="B2" s="35">
        <v>128</v>
      </c>
      <c r="C2" s="35">
        <v>64</v>
      </c>
      <c r="D2" s="35">
        <v>32</v>
      </c>
      <c r="E2" s="35">
        <v>16</v>
      </c>
      <c r="F2" s="35">
        <v>8</v>
      </c>
      <c r="G2" s="35">
        <v>4</v>
      </c>
      <c r="H2" s="35">
        <v>2</v>
      </c>
      <c r="I2" s="35">
        <v>1</v>
      </c>
    </row>
    <row r="3" spans="1:9" ht="31.2" x14ac:dyDescent="0.25">
      <c r="A3" s="36" t="s">
        <v>155</v>
      </c>
      <c r="B3" s="37" t="s">
        <v>156</v>
      </c>
      <c r="C3" s="37" t="s">
        <v>157</v>
      </c>
      <c r="D3" s="37" t="s">
        <v>158</v>
      </c>
      <c r="E3" s="37" t="s">
        <v>159</v>
      </c>
      <c r="F3" s="37" t="s">
        <v>160</v>
      </c>
      <c r="G3" s="37" t="s">
        <v>161</v>
      </c>
      <c r="H3" s="37" t="s">
        <v>162</v>
      </c>
      <c r="I3" s="37" t="s">
        <v>62</v>
      </c>
    </row>
    <row r="4" spans="1:9" ht="123.6" customHeight="1" x14ac:dyDescent="0.25">
      <c r="A4" s="38" t="s">
        <v>163</v>
      </c>
      <c r="B4" s="38"/>
      <c r="C4" s="38" t="s">
        <v>164</v>
      </c>
      <c r="D4" s="38" t="s">
        <v>165</v>
      </c>
      <c r="E4" s="38" t="s">
        <v>166</v>
      </c>
      <c r="F4" s="38" t="s">
        <v>167</v>
      </c>
      <c r="G4" s="38" t="s">
        <v>168</v>
      </c>
      <c r="H4" s="38" t="s">
        <v>169</v>
      </c>
      <c r="I4" s="38" t="s">
        <v>170</v>
      </c>
    </row>
    <row r="5" spans="1:9" ht="31.2" x14ac:dyDescent="0.25">
      <c r="A5" s="36" t="s">
        <v>171</v>
      </c>
      <c r="B5" s="37" t="s">
        <v>172</v>
      </c>
      <c r="C5" s="37" t="s">
        <v>172</v>
      </c>
      <c r="D5" s="37" t="s">
        <v>173</v>
      </c>
      <c r="E5" s="37" t="s">
        <v>174</v>
      </c>
      <c r="F5" s="37" t="s">
        <v>175</v>
      </c>
      <c r="G5" s="37" t="s">
        <v>176</v>
      </c>
      <c r="H5" s="37" t="s">
        <v>177</v>
      </c>
      <c r="I5" s="37" t="s">
        <v>178</v>
      </c>
    </row>
    <row r="6" spans="1:9" ht="17.25" customHeight="1" x14ac:dyDescent="0.25">
      <c r="A6" s="38" t="s">
        <v>163</v>
      </c>
      <c r="B6" s="39"/>
      <c r="C6" s="39"/>
      <c r="D6" s="39" t="s">
        <v>179</v>
      </c>
      <c r="E6" s="39" t="s">
        <v>180</v>
      </c>
      <c r="F6" s="39" t="s">
        <v>181</v>
      </c>
      <c r="G6" s="39" t="s">
        <v>182</v>
      </c>
      <c r="H6" s="39" t="s">
        <v>183</v>
      </c>
      <c r="I6" s="39" t="s">
        <v>184</v>
      </c>
    </row>
    <row r="7" spans="1:9" ht="31.2" x14ac:dyDescent="0.25">
      <c r="A7" s="36" t="s">
        <v>185</v>
      </c>
      <c r="B7" s="37" t="s">
        <v>172</v>
      </c>
      <c r="C7" s="37" t="s">
        <v>172</v>
      </c>
      <c r="D7" s="37" t="s">
        <v>173</v>
      </c>
      <c r="E7" s="37" t="s">
        <v>174</v>
      </c>
      <c r="F7" s="37" t="s">
        <v>175</v>
      </c>
      <c r="G7" s="37" t="s">
        <v>176</v>
      </c>
      <c r="H7" s="37" t="s">
        <v>177</v>
      </c>
      <c r="I7" s="37" t="s">
        <v>178</v>
      </c>
    </row>
    <row r="8" spans="1:9" ht="17.25" customHeight="1" x14ac:dyDescent="0.25">
      <c r="A8" s="38" t="s">
        <v>163</v>
      </c>
      <c r="B8" s="39"/>
      <c r="C8" s="39"/>
      <c r="D8" s="39" t="s">
        <v>179</v>
      </c>
      <c r="E8" s="39" t="s">
        <v>180</v>
      </c>
      <c r="F8" s="39" t="s">
        <v>181</v>
      </c>
      <c r="G8" s="39" t="s">
        <v>182</v>
      </c>
      <c r="H8" s="39" t="s">
        <v>183</v>
      </c>
      <c r="I8" s="39" t="s">
        <v>184</v>
      </c>
    </row>
    <row r="9" spans="1:9" ht="31.2" x14ac:dyDescent="0.25">
      <c r="A9" s="36" t="s">
        <v>186</v>
      </c>
      <c r="B9" s="37" t="s">
        <v>172</v>
      </c>
      <c r="C9" s="37" t="s">
        <v>172</v>
      </c>
      <c r="D9" s="37" t="s">
        <v>173</v>
      </c>
      <c r="E9" s="37" t="s">
        <v>174</v>
      </c>
      <c r="F9" s="37" t="s">
        <v>175</v>
      </c>
      <c r="G9" s="37" t="s">
        <v>176</v>
      </c>
      <c r="H9" s="37" t="s">
        <v>177</v>
      </c>
      <c r="I9" s="37" t="s">
        <v>178</v>
      </c>
    </row>
    <row r="10" spans="1:9" ht="17.25" customHeight="1" x14ac:dyDescent="0.25">
      <c r="A10" s="38" t="s">
        <v>187</v>
      </c>
      <c r="B10" s="39"/>
      <c r="C10" s="39"/>
      <c r="D10" s="39" t="s">
        <v>179</v>
      </c>
      <c r="E10" s="39" t="s">
        <v>180</v>
      </c>
      <c r="F10" s="39" t="s">
        <v>181</v>
      </c>
      <c r="G10" s="39" t="s">
        <v>182</v>
      </c>
      <c r="H10" s="39" t="s">
        <v>183</v>
      </c>
      <c r="I10" s="39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09"/>
  <sheetViews>
    <sheetView topLeftCell="B88" zoomScaleNormal="100" workbookViewId="0">
      <selection activeCell="D99" sqref="D99"/>
    </sheetView>
  </sheetViews>
  <sheetFormatPr defaultRowHeight="13.8" x14ac:dyDescent="0.25"/>
  <cols>
    <col min="1" max="2" width="8.88671875" style="40"/>
    <col min="3" max="3" width="17.109375" style="40" customWidth="1"/>
    <col min="4" max="5" width="5.77734375" style="40" customWidth="1"/>
    <col min="6" max="6" width="7.109375" style="40" customWidth="1"/>
    <col min="7" max="7" width="14.109375" style="40" customWidth="1"/>
    <col min="8" max="8" width="8.88671875" style="40"/>
    <col min="9" max="9" width="14.21875" style="40" customWidth="1"/>
    <col min="10" max="10" width="10.88671875" style="40" customWidth="1"/>
    <col min="11" max="11" width="10.6640625" style="40" customWidth="1"/>
    <col min="12" max="12" width="11.44140625" style="40" customWidth="1"/>
    <col min="13" max="13" width="11.5546875" style="40" customWidth="1"/>
    <col min="14" max="14" width="12.33203125" style="40" customWidth="1"/>
    <col min="15" max="15" width="12.88671875" style="40" customWidth="1"/>
    <col min="16" max="16" width="9.77734375" style="40" customWidth="1"/>
    <col min="17" max="258" width="8.88671875" style="40"/>
    <col min="259" max="259" width="15.44140625" style="40" customWidth="1"/>
    <col min="260" max="261" width="5.77734375" style="40" customWidth="1"/>
    <col min="262" max="262" width="7.109375" style="40" customWidth="1"/>
    <col min="263" max="263" width="14.109375" style="40" customWidth="1"/>
    <col min="264" max="264" width="8.88671875" style="40"/>
    <col min="265" max="265" width="11.44140625" style="40" customWidth="1"/>
    <col min="266" max="271" width="10.109375" style="40" customWidth="1"/>
    <col min="272" max="272" width="9.77734375" style="40" customWidth="1"/>
    <col min="273" max="514" width="8.88671875" style="40"/>
    <col min="515" max="515" width="15.44140625" style="40" customWidth="1"/>
    <col min="516" max="517" width="5.77734375" style="40" customWidth="1"/>
    <col min="518" max="518" width="7.109375" style="40" customWidth="1"/>
    <col min="519" max="519" width="14.109375" style="40" customWidth="1"/>
    <col min="520" max="520" width="8.88671875" style="40"/>
    <col min="521" max="521" width="11.44140625" style="40" customWidth="1"/>
    <col min="522" max="527" width="10.109375" style="40" customWidth="1"/>
    <col min="528" max="528" width="9.77734375" style="40" customWidth="1"/>
    <col min="529" max="770" width="8.88671875" style="40"/>
    <col min="771" max="771" width="15.44140625" style="40" customWidth="1"/>
    <col min="772" max="773" width="5.77734375" style="40" customWidth="1"/>
    <col min="774" max="774" width="7.109375" style="40" customWidth="1"/>
    <col min="775" max="775" width="14.109375" style="40" customWidth="1"/>
    <col min="776" max="776" width="8.88671875" style="40"/>
    <col min="777" max="777" width="11.44140625" style="40" customWidth="1"/>
    <col min="778" max="783" width="10.109375" style="40" customWidth="1"/>
    <col min="784" max="784" width="9.77734375" style="40" customWidth="1"/>
    <col min="785" max="1026" width="8.88671875" style="40"/>
    <col min="1027" max="1027" width="15.44140625" style="40" customWidth="1"/>
    <col min="1028" max="1029" width="5.77734375" style="40" customWidth="1"/>
    <col min="1030" max="1030" width="7.109375" style="40" customWidth="1"/>
    <col min="1031" max="1031" width="14.109375" style="40" customWidth="1"/>
    <col min="1032" max="1032" width="8.88671875" style="40"/>
    <col min="1033" max="1033" width="11.44140625" style="40" customWidth="1"/>
    <col min="1034" max="1039" width="10.109375" style="40" customWidth="1"/>
    <col min="1040" max="1040" width="9.77734375" style="40" customWidth="1"/>
    <col min="1041" max="1282" width="8.88671875" style="40"/>
    <col min="1283" max="1283" width="15.44140625" style="40" customWidth="1"/>
    <col min="1284" max="1285" width="5.77734375" style="40" customWidth="1"/>
    <col min="1286" max="1286" width="7.109375" style="40" customWidth="1"/>
    <col min="1287" max="1287" width="14.109375" style="40" customWidth="1"/>
    <col min="1288" max="1288" width="8.88671875" style="40"/>
    <col min="1289" max="1289" width="11.44140625" style="40" customWidth="1"/>
    <col min="1290" max="1295" width="10.109375" style="40" customWidth="1"/>
    <col min="1296" max="1296" width="9.77734375" style="40" customWidth="1"/>
    <col min="1297" max="1538" width="8.88671875" style="40"/>
    <col min="1539" max="1539" width="15.44140625" style="40" customWidth="1"/>
    <col min="1540" max="1541" width="5.77734375" style="40" customWidth="1"/>
    <col min="1542" max="1542" width="7.109375" style="40" customWidth="1"/>
    <col min="1543" max="1543" width="14.109375" style="40" customWidth="1"/>
    <col min="1544" max="1544" width="8.88671875" style="40"/>
    <col min="1545" max="1545" width="11.44140625" style="40" customWidth="1"/>
    <col min="1546" max="1551" width="10.109375" style="40" customWidth="1"/>
    <col min="1552" max="1552" width="9.77734375" style="40" customWidth="1"/>
    <col min="1553" max="1794" width="8.88671875" style="40"/>
    <col min="1795" max="1795" width="15.44140625" style="40" customWidth="1"/>
    <col min="1796" max="1797" width="5.77734375" style="40" customWidth="1"/>
    <col min="1798" max="1798" width="7.109375" style="40" customWidth="1"/>
    <col min="1799" max="1799" width="14.109375" style="40" customWidth="1"/>
    <col min="1800" max="1800" width="8.88671875" style="40"/>
    <col min="1801" max="1801" width="11.44140625" style="40" customWidth="1"/>
    <col min="1802" max="1807" width="10.109375" style="40" customWidth="1"/>
    <col min="1808" max="1808" width="9.77734375" style="40" customWidth="1"/>
    <col min="1809" max="2050" width="8.88671875" style="40"/>
    <col min="2051" max="2051" width="15.44140625" style="40" customWidth="1"/>
    <col min="2052" max="2053" width="5.77734375" style="40" customWidth="1"/>
    <col min="2054" max="2054" width="7.109375" style="40" customWidth="1"/>
    <col min="2055" max="2055" width="14.109375" style="40" customWidth="1"/>
    <col min="2056" max="2056" width="8.88671875" style="40"/>
    <col min="2057" max="2057" width="11.44140625" style="40" customWidth="1"/>
    <col min="2058" max="2063" width="10.109375" style="40" customWidth="1"/>
    <col min="2064" max="2064" width="9.77734375" style="40" customWidth="1"/>
    <col min="2065" max="2306" width="8.88671875" style="40"/>
    <col min="2307" max="2307" width="15.44140625" style="40" customWidth="1"/>
    <col min="2308" max="2309" width="5.77734375" style="40" customWidth="1"/>
    <col min="2310" max="2310" width="7.109375" style="40" customWidth="1"/>
    <col min="2311" max="2311" width="14.109375" style="40" customWidth="1"/>
    <col min="2312" max="2312" width="8.88671875" style="40"/>
    <col min="2313" max="2313" width="11.44140625" style="40" customWidth="1"/>
    <col min="2314" max="2319" width="10.109375" style="40" customWidth="1"/>
    <col min="2320" max="2320" width="9.77734375" style="40" customWidth="1"/>
    <col min="2321" max="2562" width="8.88671875" style="40"/>
    <col min="2563" max="2563" width="15.44140625" style="40" customWidth="1"/>
    <col min="2564" max="2565" width="5.77734375" style="40" customWidth="1"/>
    <col min="2566" max="2566" width="7.109375" style="40" customWidth="1"/>
    <col min="2567" max="2567" width="14.109375" style="40" customWidth="1"/>
    <col min="2568" max="2568" width="8.88671875" style="40"/>
    <col min="2569" max="2569" width="11.44140625" style="40" customWidth="1"/>
    <col min="2570" max="2575" width="10.109375" style="40" customWidth="1"/>
    <col min="2576" max="2576" width="9.77734375" style="40" customWidth="1"/>
    <col min="2577" max="2818" width="8.88671875" style="40"/>
    <col min="2819" max="2819" width="15.44140625" style="40" customWidth="1"/>
    <col min="2820" max="2821" width="5.77734375" style="40" customWidth="1"/>
    <col min="2822" max="2822" width="7.109375" style="40" customWidth="1"/>
    <col min="2823" max="2823" width="14.109375" style="40" customWidth="1"/>
    <col min="2824" max="2824" width="8.88671875" style="40"/>
    <col min="2825" max="2825" width="11.44140625" style="40" customWidth="1"/>
    <col min="2826" max="2831" width="10.109375" style="40" customWidth="1"/>
    <col min="2832" max="2832" width="9.77734375" style="40" customWidth="1"/>
    <col min="2833" max="3074" width="8.88671875" style="40"/>
    <col min="3075" max="3075" width="15.44140625" style="40" customWidth="1"/>
    <col min="3076" max="3077" width="5.77734375" style="40" customWidth="1"/>
    <col min="3078" max="3078" width="7.109375" style="40" customWidth="1"/>
    <col min="3079" max="3079" width="14.109375" style="40" customWidth="1"/>
    <col min="3080" max="3080" width="8.88671875" style="40"/>
    <col min="3081" max="3081" width="11.44140625" style="40" customWidth="1"/>
    <col min="3082" max="3087" width="10.109375" style="40" customWidth="1"/>
    <col min="3088" max="3088" width="9.77734375" style="40" customWidth="1"/>
    <col min="3089" max="3330" width="8.88671875" style="40"/>
    <col min="3331" max="3331" width="15.44140625" style="40" customWidth="1"/>
    <col min="3332" max="3333" width="5.77734375" style="40" customWidth="1"/>
    <col min="3334" max="3334" width="7.109375" style="40" customWidth="1"/>
    <col min="3335" max="3335" width="14.109375" style="40" customWidth="1"/>
    <col min="3336" max="3336" width="8.88671875" style="40"/>
    <col min="3337" max="3337" width="11.44140625" style="40" customWidth="1"/>
    <col min="3338" max="3343" width="10.109375" style="40" customWidth="1"/>
    <col min="3344" max="3344" width="9.77734375" style="40" customWidth="1"/>
    <col min="3345" max="3586" width="8.88671875" style="40"/>
    <col min="3587" max="3587" width="15.44140625" style="40" customWidth="1"/>
    <col min="3588" max="3589" width="5.77734375" style="40" customWidth="1"/>
    <col min="3590" max="3590" width="7.109375" style="40" customWidth="1"/>
    <col min="3591" max="3591" width="14.109375" style="40" customWidth="1"/>
    <col min="3592" max="3592" width="8.88671875" style="40"/>
    <col min="3593" max="3593" width="11.44140625" style="40" customWidth="1"/>
    <col min="3594" max="3599" width="10.109375" style="40" customWidth="1"/>
    <col min="3600" max="3600" width="9.77734375" style="40" customWidth="1"/>
    <col min="3601" max="3842" width="8.88671875" style="40"/>
    <col min="3843" max="3843" width="15.44140625" style="40" customWidth="1"/>
    <col min="3844" max="3845" width="5.77734375" style="40" customWidth="1"/>
    <col min="3846" max="3846" width="7.109375" style="40" customWidth="1"/>
    <col min="3847" max="3847" width="14.109375" style="40" customWidth="1"/>
    <col min="3848" max="3848" width="8.88671875" style="40"/>
    <col min="3849" max="3849" width="11.44140625" style="40" customWidth="1"/>
    <col min="3850" max="3855" width="10.109375" style="40" customWidth="1"/>
    <col min="3856" max="3856" width="9.77734375" style="40" customWidth="1"/>
    <col min="3857" max="4098" width="8.88671875" style="40"/>
    <col min="4099" max="4099" width="15.44140625" style="40" customWidth="1"/>
    <col min="4100" max="4101" width="5.77734375" style="40" customWidth="1"/>
    <col min="4102" max="4102" width="7.109375" style="40" customWidth="1"/>
    <col min="4103" max="4103" width="14.109375" style="40" customWidth="1"/>
    <col min="4104" max="4104" width="8.88671875" style="40"/>
    <col min="4105" max="4105" width="11.44140625" style="40" customWidth="1"/>
    <col min="4106" max="4111" width="10.109375" style="40" customWidth="1"/>
    <col min="4112" max="4112" width="9.77734375" style="40" customWidth="1"/>
    <col min="4113" max="4354" width="8.88671875" style="40"/>
    <col min="4355" max="4355" width="15.44140625" style="40" customWidth="1"/>
    <col min="4356" max="4357" width="5.77734375" style="40" customWidth="1"/>
    <col min="4358" max="4358" width="7.109375" style="40" customWidth="1"/>
    <col min="4359" max="4359" width="14.109375" style="40" customWidth="1"/>
    <col min="4360" max="4360" width="8.88671875" style="40"/>
    <col min="4361" max="4361" width="11.44140625" style="40" customWidth="1"/>
    <col min="4362" max="4367" width="10.109375" style="40" customWidth="1"/>
    <col min="4368" max="4368" width="9.77734375" style="40" customWidth="1"/>
    <col min="4369" max="4610" width="8.88671875" style="40"/>
    <col min="4611" max="4611" width="15.44140625" style="40" customWidth="1"/>
    <col min="4612" max="4613" width="5.77734375" style="40" customWidth="1"/>
    <col min="4614" max="4614" width="7.109375" style="40" customWidth="1"/>
    <col min="4615" max="4615" width="14.109375" style="40" customWidth="1"/>
    <col min="4616" max="4616" width="8.88671875" style="40"/>
    <col min="4617" max="4617" width="11.44140625" style="40" customWidth="1"/>
    <col min="4618" max="4623" width="10.109375" style="40" customWidth="1"/>
    <col min="4624" max="4624" width="9.77734375" style="40" customWidth="1"/>
    <col min="4625" max="4866" width="8.88671875" style="40"/>
    <col min="4867" max="4867" width="15.44140625" style="40" customWidth="1"/>
    <col min="4868" max="4869" width="5.77734375" style="40" customWidth="1"/>
    <col min="4870" max="4870" width="7.109375" style="40" customWidth="1"/>
    <col min="4871" max="4871" width="14.109375" style="40" customWidth="1"/>
    <col min="4872" max="4872" width="8.88671875" style="40"/>
    <col min="4873" max="4873" width="11.44140625" style="40" customWidth="1"/>
    <col min="4874" max="4879" width="10.109375" style="40" customWidth="1"/>
    <col min="4880" max="4880" width="9.77734375" style="40" customWidth="1"/>
    <col min="4881" max="5122" width="8.88671875" style="40"/>
    <col min="5123" max="5123" width="15.44140625" style="40" customWidth="1"/>
    <col min="5124" max="5125" width="5.77734375" style="40" customWidth="1"/>
    <col min="5126" max="5126" width="7.109375" style="40" customWidth="1"/>
    <col min="5127" max="5127" width="14.109375" style="40" customWidth="1"/>
    <col min="5128" max="5128" width="8.88671875" style="40"/>
    <col min="5129" max="5129" width="11.44140625" style="40" customWidth="1"/>
    <col min="5130" max="5135" width="10.109375" style="40" customWidth="1"/>
    <col min="5136" max="5136" width="9.77734375" style="40" customWidth="1"/>
    <col min="5137" max="5378" width="8.88671875" style="40"/>
    <col min="5379" max="5379" width="15.44140625" style="40" customWidth="1"/>
    <col min="5380" max="5381" width="5.77734375" style="40" customWidth="1"/>
    <col min="5382" max="5382" width="7.109375" style="40" customWidth="1"/>
    <col min="5383" max="5383" width="14.109375" style="40" customWidth="1"/>
    <col min="5384" max="5384" width="8.88671875" style="40"/>
    <col min="5385" max="5385" width="11.44140625" style="40" customWidth="1"/>
    <col min="5386" max="5391" width="10.109375" style="40" customWidth="1"/>
    <col min="5392" max="5392" width="9.77734375" style="40" customWidth="1"/>
    <col min="5393" max="5634" width="8.88671875" style="40"/>
    <col min="5635" max="5635" width="15.44140625" style="40" customWidth="1"/>
    <col min="5636" max="5637" width="5.77734375" style="40" customWidth="1"/>
    <col min="5638" max="5638" width="7.109375" style="40" customWidth="1"/>
    <col min="5639" max="5639" width="14.109375" style="40" customWidth="1"/>
    <col min="5640" max="5640" width="8.88671875" style="40"/>
    <col min="5641" max="5641" width="11.44140625" style="40" customWidth="1"/>
    <col min="5642" max="5647" width="10.109375" style="40" customWidth="1"/>
    <col min="5648" max="5648" width="9.77734375" style="40" customWidth="1"/>
    <col min="5649" max="5890" width="8.88671875" style="40"/>
    <col min="5891" max="5891" width="15.44140625" style="40" customWidth="1"/>
    <col min="5892" max="5893" width="5.77734375" style="40" customWidth="1"/>
    <col min="5894" max="5894" width="7.109375" style="40" customWidth="1"/>
    <col min="5895" max="5895" width="14.109375" style="40" customWidth="1"/>
    <col min="5896" max="5896" width="8.88671875" style="40"/>
    <col min="5897" max="5897" width="11.44140625" style="40" customWidth="1"/>
    <col min="5898" max="5903" width="10.109375" style="40" customWidth="1"/>
    <col min="5904" max="5904" width="9.77734375" style="40" customWidth="1"/>
    <col min="5905" max="6146" width="8.88671875" style="40"/>
    <col min="6147" max="6147" width="15.44140625" style="40" customWidth="1"/>
    <col min="6148" max="6149" width="5.77734375" style="40" customWidth="1"/>
    <col min="6150" max="6150" width="7.109375" style="40" customWidth="1"/>
    <col min="6151" max="6151" width="14.109375" style="40" customWidth="1"/>
    <col min="6152" max="6152" width="8.88671875" style="40"/>
    <col min="6153" max="6153" width="11.44140625" style="40" customWidth="1"/>
    <col min="6154" max="6159" width="10.109375" style="40" customWidth="1"/>
    <col min="6160" max="6160" width="9.77734375" style="40" customWidth="1"/>
    <col min="6161" max="6402" width="8.88671875" style="40"/>
    <col min="6403" max="6403" width="15.44140625" style="40" customWidth="1"/>
    <col min="6404" max="6405" width="5.77734375" style="40" customWidth="1"/>
    <col min="6406" max="6406" width="7.109375" style="40" customWidth="1"/>
    <col min="6407" max="6407" width="14.109375" style="40" customWidth="1"/>
    <col min="6408" max="6408" width="8.88671875" style="40"/>
    <col min="6409" max="6409" width="11.44140625" style="40" customWidth="1"/>
    <col min="6410" max="6415" width="10.109375" style="40" customWidth="1"/>
    <col min="6416" max="6416" width="9.77734375" style="40" customWidth="1"/>
    <col min="6417" max="6658" width="8.88671875" style="40"/>
    <col min="6659" max="6659" width="15.44140625" style="40" customWidth="1"/>
    <col min="6660" max="6661" width="5.77734375" style="40" customWidth="1"/>
    <col min="6662" max="6662" width="7.109375" style="40" customWidth="1"/>
    <col min="6663" max="6663" width="14.109375" style="40" customWidth="1"/>
    <col min="6664" max="6664" width="8.88671875" style="40"/>
    <col min="6665" max="6665" width="11.44140625" style="40" customWidth="1"/>
    <col min="6666" max="6671" width="10.109375" style="40" customWidth="1"/>
    <col min="6672" max="6672" width="9.77734375" style="40" customWidth="1"/>
    <col min="6673" max="6914" width="8.88671875" style="40"/>
    <col min="6915" max="6915" width="15.44140625" style="40" customWidth="1"/>
    <col min="6916" max="6917" width="5.77734375" style="40" customWidth="1"/>
    <col min="6918" max="6918" width="7.109375" style="40" customWidth="1"/>
    <col min="6919" max="6919" width="14.109375" style="40" customWidth="1"/>
    <col min="6920" max="6920" width="8.88671875" style="40"/>
    <col min="6921" max="6921" width="11.44140625" style="40" customWidth="1"/>
    <col min="6922" max="6927" width="10.109375" style="40" customWidth="1"/>
    <col min="6928" max="6928" width="9.77734375" style="40" customWidth="1"/>
    <col min="6929" max="7170" width="8.88671875" style="40"/>
    <col min="7171" max="7171" width="15.44140625" style="40" customWidth="1"/>
    <col min="7172" max="7173" width="5.77734375" style="40" customWidth="1"/>
    <col min="7174" max="7174" width="7.109375" style="40" customWidth="1"/>
    <col min="7175" max="7175" width="14.109375" style="40" customWidth="1"/>
    <col min="7176" max="7176" width="8.88671875" style="40"/>
    <col min="7177" max="7177" width="11.44140625" style="40" customWidth="1"/>
    <col min="7178" max="7183" width="10.109375" style="40" customWidth="1"/>
    <col min="7184" max="7184" width="9.77734375" style="40" customWidth="1"/>
    <col min="7185" max="7426" width="8.88671875" style="40"/>
    <col min="7427" max="7427" width="15.44140625" style="40" customWidth="1"/>
    <col min="7428" max="7429" width="5.77734375" style="40" customWidth="1"/>
    <col min="7430" max="7430" width="7.109375" style="40" customWidth="1"/>
    <col min="7431" max="7431" width="14.109375" style="40" customWidth="1"/>
    <col min="7432" max="7432" width="8.88671875" style="40"/>
    <col min="7433" max="7433" width="11.44140625" style="40" customWidth="1"/>
    <col min="7434" max="7439" width="10.109375" style="40" customWidth="1"/>
    <col min="7440" max="7440" width="9.77734375" style="40" customWidth="1"/>
    <col min="7441" max="7682" width="8.88671875" style="40"/>
    <col min="7683" max="7683" width="15.44140625" style="40" customWidth="1"/>
    <col min="7684" max="7685" width="5.77734375" style="40" customWidth="1"/>
    <col min="7686" max="7686" width="7.109375" style="40" customWidth="1"/>
    <col min="7687" max="7687" width="14.109375" style="40" customWidth="1"/>
    <col min="7688" max="7688" width="8.88671875" style="40"/>
    <col min="7689" max="7689" width="11.44140625" style="40" customWidth="1"/>
    <col min="7690" max="7695" width="10.109375" style="40" customWidth="1"/>
    <col min="7696" max="7696" width="9.77734375" style="40" customWidth="1"/>
    <col min="7697" max="7938" width="8.88671875" style="40"/>
    <col min="7939" max="7939" width="15.44140625" style="40" customWidth="1"/>
    <col min="7940" max="7941" width="5.77734375" style="40" customWidth="1"/>
    <col min="7942" max="7942" width="7.109375" style="40" customWidth="1"/>
    <col min="7943" max="7943" width="14.109375" style="40" customWidth="1"/>
    <col min="7944" max="7944" width="8.88671875" style="40"/>
    <col min="7945" max="7945" width="11.44140625" style="40" customWidth="1"/>
    <col min="7946" max="7951" width="10.109375" style="40" customWidth="1"/>
    <col min="7952" max="7952" width="9.77734375" style="40" customWidth="1"/>
    <col min="7953" max="8194" width="8.88671875" style="40"/>
    <col min="8195" max="8195" width="15.44140625" style="40" customWidth="1"/>
    <col min="8196" max="8197" width="5.77734375" style="40" customWidth="1"/>
    <col min="8198" max="8198" width="7.109375" style="40" customWidth="1"/>
    <col min="8199" max="8199" width="14.109375" style="40" customWidth="1"/>
    <col min="8200" max="8200" width="8.88671875" style="40"/>
    <col min="8201" max="8201" width="11.44140625" style="40" customWidth="1"/>
    <col min="8202" max="8207" width="10.109375" style="40" customWidth="1"/>
    <col min="8208" max="8208" width="9.77734375" style="40" customWidth="1"/>
    <col min="8209" max="8450" width="8.88671875" style="40"/>
    <col min="8451" max="8451" width="15.44140625" style="40" customWidth="1"/>
    <col min="8452" max="8453" width="5.77734375" style="40" customWidth="1"/>
    <col min="8454" max="8454" width="7.109375" style="40" customWidth="1"/>
    <col min="8455" max="8455" width="14.109375" style="40" customWidth="1"/>
    <col min="8456" max="8456" width="8.88671875" style="40"/>
    <col min="8457" max="8457" width="11.44140625" style="40" customWidth="1"/>
    <col min="8458" max="8463" width="10.109375" style="40" customWidth="1"/>
    <col min="8464" max="8464" width="9.77734375" style="40" customWidth="1"/>
    <col min="8465" max="8706" width="8.88671875" style="40"/>
    <col min="8707" max="8707" width="15.44140625" style="40" customWidth="1"/>
    <col min="8708" max="8709" width="5.77734375" style="40" customWidth="1"/>
    <col min="8710" max="8710" width="7.109375" style="40" customWidth="1"/>
    <col min="8711" max="8711" width="14.109375" style="40" customWidth="1"/>
    <col min="8712" max="8712" width="8.88671875" style="40"/>
    <col min="8713" max="8713" width="11.44140625" style="40" customWidth="1"/>
    <col min="8714" max="8719" width="10.109375" style="40" customWidth="1"/>
    <col min="8720" max="8720" width="9.77734375" style="40" customWidth="1"/>
    <col min="8721" max="8962" width="8.88671875" style="40"/>
    <col min="8963" max="8963" width="15.44140625" style="40" customWidth="1"/>
    <col min="8964" max="8965" width="5.77734375" style="40" customWidth="1"/>
    <col min="8966" max="8966" width="7.109375" style="40" customWidth="1"/>
    <col min="8967" max="8967" width="14.109375" style="40" customWidth="1"/>
    <col min="8968" max="8968" width="8.88671875" style="40"/>
    <col min="8969" max="8969" width="11.44140625" style="40" customWidth="1"/>
    <col min="8970" max="8975" width="10.109375" style="40" customWidth="1"/>
    <col min="8976" max="8976" width="9.77734375" style="40" customWidth="1"/>
    <col min="8977" max="9218" width="8.88671875" style="40"/>
    <col min="9219" max="9219" width="15.44140625" style="40" customWidth="1"/>
    <col min="9220" max="9221" width="5.77734375" style="40" customWidth="1"/>
    <col min="9222" max="9222" width="7.109375" style="40" customWidth="1"/>
    <col min="9223" max="9223" width="14.109375" style="40" customWidth="1"/>
    <col min="9224" max="9224" width="8.88671875" style="40"/>
    <col min="9225" max="9225" width="11.44140625" style="40" customWidth="1"/>
    <col min="9226" max="9231" width="10.109375" style="40" customWidth="1"/>
    <col min="9232" max="9232" width="9.77734375" style="40" customWidth="1"/>
    <col min="9233" max="9474" width="8.88671875" style="40"/>
    <col min="9475" max="9475" width="15.44140625" style="40" customWidth="1"/>
    <col min="9476" max="9477" width="5.77734375" style="40" customWidth="1"/>
    <col min="9478" max="9478" width="7.109375" style="40" customWidth="1"/>
    <col min="9479" max="9479" width="14.109375" style="40" customWidth="1"/>
    <col min="9480" max="9480" width="8.88671875" style="40"/>
    <col min="9481" max="9481" width="11.44140625" style="40" customWidth="1"/>
    <col min="9482" max="9487" width="10.109375" style="40" customWidth="1"/>
    <col min="9488" max="9488" width="9.77734375" style="40" customWidth="1"/>
    <col min="9489" max="9730" width="8.88671875" style="40"/>
    <col min="9731" max="9731" width="15.44140625" style="40" customWidth="1"/>
    <col min="9732" max="9733" width="5.77734375" style="40" customWidth="1"/>
    <col min="9734" max="9734" width="7.109375" style="40" customWidth="1"/>
    <col min="9735" max="9735" width="14.109375" style="40" customWidth="1"/>
    <col min="9736" max="9736" width="8.88671875" style="40"/>
    <col min="9737" max="9737" width="11.44140625" style="40" customWidth="1"/>
    <col min="9738" max="9743" width="10.109375" style="40" customWidth="1"/>
    <col min="9744" max="9744" width="9.77734375" style="40" customWidth="1"/>
    <col min="9745" max="9986" width="8.88671875" style="40"/>
    <col min="9987" max="9987" width="15.44140625" style="40" customWidth="1"/>
    <col min="9988" max="9989" width="5.77734375" style="40" customWidth="1"/>
    <col min="9990" max="9990" width="7.109375" style="40" customWidth="1"/>
    <col min="9991" max="9991" width="14.109375" style="40" customWidth="1"/>
    <col min="9992" max="9992" width="8.88671875" style="40"/>
    <col min="9993" max="9993" width="11.44140625" style="40" customWidth="1"/>
    <col min="9994" max="9999" width="10.109375" style="40" customWidth="1"/>
    <col min="10000" max="10000" width="9.77734375" style="40" customWidth="1"/>
    <col min="10001" max="10242" width="8.88671875" style="40"/>
    <col min="10243" max="10243" width="15.44140625" style="40" customWidth="1"/>
    <col min="10244" max="10245" width="5.77734375" style="40" customWidth="1"/>
    <col min="10246" max="10246" width="7.109375" style="40" customWidth="1"/>
    <col min="10247" max="10247" width="14.109375" style="40" customWidth="1"/>
    <col min="10248" max="10248" width="8.88671875" style="40"/>
    <col min="10249" max="10249" width="11.44140625" style="40" customWidth="1"/>
    <col min="10250" max="10255" width="10.109375" style="40" customWidth="1"/>
    <col min="10256" max="10256" width="9.77734375" style="40" customWidth="1"/>
    <col min="10257" max="10498" width="8.88671875" style="40"/>
    <col min="10499" max="10499" width="15.44140625" style="40" customWidth="1"/>
    <col min="10500" max="10501" width="5.77734375" style="40" customWidth="1"/>
    <col min="10502" max="10502" width="7.109375" style="40" customWidth="1"/>
    <col min="10503" max="10503" width="14.109375" style="40" customWidth="1"/>
    <col min="10504" max="10504" width="8.88671875" style="40"/>
    <col min="10505" max="10505" width="11.44140625" style="40" customWidth="1"/>
    <col min="10506" max="10511" width="10.109375" style="40" customWidth="1"/>
    <col min="10512" max="10512" width="9.77734375" style="40" customWidth="1"/>
    <col min="10513" max="10754" width="8.88671875" style="40"/>
    <col min="10755" max="10755" width="15.44140625" style="40" customWidth="1"/>
    <col min="10756" max="10757" width="5.77734375" style="40" customWidth="1"/>
    <col min="10758" max="10758" width="7.109375" style="40" customWidth="1"/>
    <col min="10759" max="10759" width="14.109375" style="40" customWidth="1"/>
    <col min="10760" max="10760" width="8.88671875" style="40"/>
    <col min="10761" max="10761" width="11.44140625" style="40" customWidth="1"/>
    <col min="10762" max="10767" width="10.109375" style="40" customWidth="1"/>
    <col min="10768" max="10768" width="9.77734375" style="40" customWidth="1"/>
    <col min="10769" max="11010" width="8.88671875" style="40"/>
    <col min="11011" max="11011" width="15.44140625" style="40" customWidth="1"/>
    <col min="11012" max="11013" width="5.77734375" style="40" customWidth="1"/>
    <col min="11014" max="11014" width="7.109375" style="40" customWidth="1"/>
    <col min="11015" max="11015" width="14.109375" style="40" customWidth="1"/>
    <col min="11016" max="11016" width="8.88671875" style="40"/>
    <col min="11017" max="11017" width="11.44140625" style="40" customWidth="1"/>
    <col min="11018" max="11023" width="10.109375" style="40" customWidth="1"/>
    <col min="11024" max="11024" width="9.77734375" style="40" customWidth="1"/>
    <col min="11025" max="11266" width="8.88671875" style="40"/>
    <col min="11267" max="11267" width="15.44140625" style="40" customWidth="1"/>
    <col min="11268" max="11269" width="5.77734375" style="40" customWidth="1"/>
    <col min="11270" max="11270" width="7.109375" style="40" customWidth="1"/>
    <col min="11271" max="11271" width="14.109375" style="40" customWidth="1"/>
    <col min="11272" max="11272" width="8.88671875" style="40"/>
    <col min="11273" max="11273" width="11.44140625" style="40" customWidth="1"/>
    <col min="11274" max="11279" width="10.109375" style="40" customWidth="1"/>
    <col min="11280" max="11280" width="9.77734375" style="40" customWidth="1"/>
    <col min="11281" max="11522" width="8.88671875" style="40"/>
    <col min="11523" max="11523" width="15.44140625" style="40" customWidth="1"/>
    <col min="11524" max="11525" width="5.77734375" style="40" customWidth="1"/>
    <col min="11526" max="11526" width="7.109375" style="40" customWidth="1"/>
    <col min="11527" max="11527" width="14.109375" style="40" customWidth="1"/>
    <col min="11528" max="11528" width="8.88671875" style="40"/>
    <col min="11529" max="11529" width="11.44140625" style="40" customWidth="1"/>
    <col min="11530" max="11535" width="10.109375" style="40" customWidth="1"/>
    <col min="11536" max="11536" width="9.77734375" style="40" customWidth="1"/>
    <col min="11537" max="11778" width="8.88671875" style="40"/>
    <col min="11779" max="11779" width="15.44140625" style="40" customWidth="1"/>
    <col min="11780" max="11781" width="5.77734375" style="40" customWidth="1"/>
    <col min="11782" max="11782" width="7.109375" style="40" customWidth="1"/>
    <col min="11783" max="11783" width="14.109375" style="40" customWidth="1"/>
    <col min="11784" max="11784" width="8.88671875" style="40"/>
    <col min="11785" max="11785" width="11.44140625" style="40" customWidth="1"/>
    <col min="11786" max="11791" width="10.109375" style="40" customWidth="1"/>
    <col min="11792" max="11792" width="9.77734375" style="40" customWidth="1"/>
    <col min="11793" max="12034" width="8.88671875" style="40"/>
    <col min="12035" max="12035" width="15.44140625" style="40" customWidth="1"/>
    <col min="12036" max="12037" width="5.77734375" style="40" customWidth="1"/>
    <col min="12038" max="12038" width="7.109375" style="40" customWidth="1"/>
    <col min="12039" max="12039" width="14.109375" style="40" customWidth="1"/>
    <col min="12040" max="12040" width="8.88671875" style="40"/>
    <col min="12041" max="12041" width="11.44140625" style="40" customWidth="1"/>
    <col min="12042" max="12047" width="10.109375" style="40" customWidth="1"/>
    <col min="12048" max="12048" width="9.77734375" style="40" customWidth="1"/>
    <col min="12049" max="12290" width="8.88671875" style="40"/>
    <col min="12291" max="12291" width="15.44140625" style="40" customWidth="1"/>
    <col min="12292" max="12293" width="5.77734375" style="40" customWidth="1"/>
    <col min="12294" max="12294" width="7.109375" style="40" customWidth="1"/>
    <col min="12295" max="12295" width="14.109375" style="40" customWidth="1"/>
    <col min="12296" max="12296" width="8.88671875" style="40"/>
    <col min="12297" max="12297" width="11.44140625" style="40" customWidth="1"/>
    <col min="12298" max="12303" width="10.109375" style="40" customWidth="1"/>
    <col min="12304" max="12304" width="9.77734375" style="40" customWidth="1"/>
    <col min="12305" max="12546" width="8.88671875" style="40"/>
    <col min="12547" max="12547" width="15.44140625" style="40" customWidth="1"/>
    <col min="12548" max="12549" width="5.77734375" style="40" customWidth="1"/>
    <col min="12550" max="12550" width="7.109375" style="40" customWidth="1"/>
    <col min="12551" max="12551" width="14.109375" style="40" customWidth="1"/>
    <col min="12552" max="12552" width="8.88671875" style="40"/>
    <col min="12553" max="12553" width="11.44140625" style="40" customWidth="1"/>
    <col min="12554" max="12559" width="10.109375" style="40" customWidth="1"/>
    <col min="12560" max="12560" width="9.77734375" style="40" customWidth="1"/>
    <col min="12561" max="12802" width="8.88671875" style="40"/>
    <col min="12803" max="12803" width="15.44140625" style="40" customWidth="1"/>
    <col min="12804" max="12805" width="5.77734375" style="40" customWidth="1"/>
    <col min="12806" max="12806" width="7.109375" style="40" customWidth="1"/>
    <col min="12807" max="12807" width="14.109375" style="40" customWidth="1"/>
    <col min="12808" max="12808" width="8.88671875" style="40"/>
    <col min="12809" max="12809" width="11.44140625" style="40" customWidth="1"/>
    <col min="12810" max="12815" width="10.109375" style="40" customWidth="1"/>
    <col min="12816" max="12816" width="9.77734375" style="40" customWidth="1"/>
    <col min="12817" max="13058" width="8.88671875" style="40"/>
    <col min="13059" max="13059" width="15.44140625" style="40" customWidth="1"/>
    <col min="13060" max="13061" width="5.77734375" style="40" customWidth="1"/>
    <col min="13062" max="13062" width="7.109375" style="40" customWidth="1"/>
    <col min="13063" max="13063" width="14.109375" style="40" customWidth="1"/>
    <col min="13064" max="13064" width="8.88671875" style="40"/>
    <col min="13065" max="13065" width="11.44140625" style="40" customWidth="1"/>
    <col min="13066" max="13071" width="10.109375" style="40" customWidth="1"/>
    <col min="13072" max="13072" width="9.77734375" style="40" customWidth="1"/>
    <col min="13073" max="13314" width="8.88671875" style="40"/>
    <col min="13315" max="13315" width="15.44140625" style="40" customWidth="1"/>
    <col min="13316" max="13317" width="5.77734375" style="40" customWidth="1"/>
    <col min="13318" max="13318" width="7.109375" style="40" customWidth="1"/>
    <col min="13319" max="13319" width="14.109375" style="40" customWidth="1"/>
    <col min="13320" max="13320" width="8.88671875" style="40"/>
    <col min="13321" max="13321" width="11.44140625" style="40" customWidth="1"/>
    <col min="13322" max="13327" width="10.109375" style="40" customWidth="1"/>
    <col min="13328" max="13328" width="9.77734375" style="40" customWidth="1"/>
    <col min="13329" max="13570" width="8.88671875" style="40"/>
    <col min="13571" max="13571" width="15.44140625" style="40" customWidth="1"/>
    <col min="13572" max="13573" width="5.77734375" style="40" customWidth="1"/>
    <col min="13574" max="13574" width="7.109375" style="40" customWidth="1"/>
    <col min="13575" max="13575" width="14.109375" style="40" customWidth="1"/>
    <col min="13576" max="13576" width="8.88671875" style="40"/>
    <col min="13577" max="13577" width="11.44140625" style="40" customWidth="1"/>
    <col min="13578" max="13583" width="10.109375" style="40" customWidth="1"/>
    <col min="13584" max="13584" width="9.77734375" style="40" customWidth="1"/>
    <col min="13585" max="13826" width="8.88671875" style="40"/>
    <col min="13827" max="13827" width="15.44140625" style="40" customWidth="1"/>
    <col min="13828" max="13829" width="5.77734375" style="40" customWidth="1"/>
    <col min="13830" max="13830" width="7.109375" style="40" customWidth="1"/>
    <col min="13831" max="13831" width="14.109375" style="40" customWidth="1"/>
    <col min="13832" max="13832" width="8.88671875" style="40"/>
    <col min="13833" max="13833" width="11.44140625" style="40" customWidth="1"/>
    <col min="13834" max="13839" width="10.109375" style="40" customWidth="1"/>
    <col min="13840" max="13840" width="9.77734375" style="40" customWidth="1"/>
    <col min="13841" max="14082" width="8.88671875" style="40"/>
    <col min="14083" max="14083" width="15.44140625" style="40" customWidth="1"/>
    <col min="14084" max="14085" width="5.77734375" style="40" customWidth="1"/>
    <col min="14086" max="14086" width="7.109375" style="40" customWidth="1"/>
    <col min="14087" max="14087" width="14.109375" style="40" customWidth="1"/>
    <col min="14088" max="14088" width="8.88671875" style="40"/>
    <col min="14089" max="14089" width="11.44140625" style="40" customWidth="1"/>
    <col min="14090" max="14095" width="10.109375" style="40" customWidth="1"/>
    <col min="14096" max="14096" width="9.77734375" style="40" customWidth="1"/>
    <col min="14097" max="14338" width="8.88671875" style="40"/>
    <col min="14339" max="14339" width="15.44140625" style="40" customWidth="1"/>
    <col min="14340" max="14341" width="5.77734375" style="40" customWidth="1"/>
    <col min="14342" max="14342" width="7.109375" style="40" customWidth="1"/>
    <col min="14343" max="14343" width="14.109375" style="40" customWidth="1"/>
    <col min="14344" max="14344" width="8.88671875" style="40"/>
    <col min="14345" max="14345" width="11.44140625" style="40" customWidth="1"/>
    <col min="14346" max="14351" width="10.109375" style="40" customWidth="1"/>
    <col min="14352" max="14352" width="9.77734375" style="40" customWidth="1"/>
    <col min="14353" max="14594" width="8.88671875" style="40"/>
    <col min="14595" max="14595" width="15.44140625" style="40" customWidth="1"/>
    <col min="14596" max="14597" width="5.77734375" style="40" customWidth="1"/>
    <col min="14598" max="14598" width="7.109375" style="40" customWidth="1"/>
    <col min="14599" max="14599" width="14.109375" style="40" customWidth="1"/>
    <col min="14600" max="14600" width="8.88671875" style="40"/>
    <col min="14601" max="14601" width="11.44140625" style="40" customWidth="1"/>
    <col min="14602" max="14607" width="10.109375" style="40" customWidth="1"/>
    <col min="14608" max="14608" width="9.77734375" style="40" customWidth="1"/>
    <col min="14609" max="14850" width="8.88671875" style="40"/>
    <col min="14851" max="14851" width="15.44140625" style="40" customWidth="1"/>
    <col min="14852" max="14853" width="5.77734375" style="40" customWidth="1"/>
    <col min="14854" max="14854" width="7.109375" style="40" customWidth="1"/>
    <col min="14855" max="14855" width="14.109375" style="40" customWidth="1"/>
    <col min="14856" max="14856" width="8.88671875" style="40"/>
    <col min="14857" max="14857" width="11.44140625" style="40" customWidth="1"/>
    <col min="14858" max="14863" width="10.109375" style="40" customWidth="1"/>
    <col min="14864" max="14864" width="9.77734375" style="40" customWidth="1"/>
    <col min="14865" max="15106" width="8.88671875" style="40"/>
    <col min="15107" max="15107" width="15.44140625" style="40" customWidth="1"/>
    <col min="15108" max="15109" width="5.77734375" style="40" customWidth="1"/>
    <col min="15110" max="15110" width="7.109375" style="40" customWidth="1"/>
    <col min="15111" max="15111" width="14.109375" style="40" customWidth="1"/>
    <col min="15112" max="15112" width="8.88671875" style="40"/>
    <col min="15113" max="15113" width="11.44140625" style="40" customWidth="1"/>
    <col min="15114" max="15119" width="10.109375" style="40" customWidth="1"/>
    <col min="15120" max="15120" width="9.77734375" style="40" customWidth="1"/>
    <col min="15121" max="15362" width="8.88671875" style="40"/>
    <col min="15363" max="15363" width="15.44140625" style="40" customWidth="1"/>
    <col min="15364" max="15365" width="5.77734375" style="40" customWidth="1"/>
    <col min="15366" max="15366" width="7.109375" style="40" customWidth="1"/>
    <col min="15367" max="15367" width="14.109375" style="40" customWidth="1"/>
    <col min="15368" max="15368" width="8.88671875" style="40"/>
    <col min="15369" max="15369" width="11.44140625" style="40" customWidth="1"/>
    <col min="15370" max="15375" width="10.109375" style="40" customWidth="1"/>
    <col min="15376" max="15376" width="9.77734375" style="40" customWidth="1"/>
    <col min="15377" max="15618" width="8.88671875" style="40"/>
    <col min="15619" max="15619" width="15.44140625" style="40" customWidth="1"/>
    <col min="15620" max="15621" width="5.77734375" style="40" customWidth="1"/>
    <col min="15622" max="15622" width="7.109375" style="40" customWidth="1"/>
    <col min="15623" max="15623" width="14.109375" style="40" customWidth="1"/>
    <col min="15624" max="15624" width="8.88671875" style="40"/>
    <col min="15625" max="15625" width="11.44140625" style="40" customWidth="1"/>
    <col min="15626" max="15631" width="10.109375" style="40" customWidth="1"/>
    <col min="15632" max="15632" width="9.77734375" style="40" customWidth="1"/>
    <col min="15633" max="15874" width="8.88671875" style="40"/>
    <col min="15875" max="15875" width="15.44140625" style="40" customWidth="1"/>
    <col min="15876" max="15877" width="5.77734375" style="40" customWidth="1"/>
    <col min="15878" max="15878" width="7.109375" style="40" customWidth="1"/>
    <col min="15879" max="15879" width="14.109375" style="40" customWidth="1"/>
    <col min="15880" max="15880" width="8.88671875" style="40"/>
    <col min="15881" max="15881" width="11.44140625" style="40" customWidth="1"/>
    <col min="15882" max="15887" width="10.109375" style="40" customWidth="1"/>
    <col min="15888" max="15888" width="9.77734375" style="40" customWidth="1"/>
    <col min="15889" max="16130" width="8.88671875" style="40"/>
    <col min="16131" max="16131" width="15.44140625" style="40" customWidth="1"/>
    <col min="16132" max="16133" width="5.77734375" style="40" customWidth="1"/>
    <col min="16134" max="16134" width="7.109375" style="40" customWidth="1"/>
    <col min="16135" max="16135" width="14.109375" style="40" customWidth="1"/>
    <col min="16136" max="16136" width="8.88671875" style="40"/>
    <col min="16137" max="16137" width="11.44140625" style="40" customWidth="1"/>
    <col min="16138" max="16143" width="10.109375" style="40" customWidth="1"/>
    <col min="16144" max="16144" width="9.77734375" style="40" customWidth="1"/>
    <col min="16145" max="16384" width="8.88671875" style="40"/>
  </cols>
  <sheetData>
    <row r="1" spans="3:16" x14ac:dyDescent="0.25">
      <c r="H1" s="41" t="s">
        <v>188</v>
      </c>
      <c r="I1" s="41"/>
    </row>
    <row r="2" spans="3:16" x14ac:dyDescent="0.25">
      <c r="E2" s="42" t="s">
        <v>189</v>
      </c>
      <c r="F2" s="42"/>
      <c r="G2" s="43" t="s">
        <v>190</v>
      </c>
      <c r="H2" s="44" t="s">
        <v>191</v>
      </c>
      <c r="I2" s="44" t="s">
        <v>192</v>
      </c>
    </row>
    <row r="3" spans="3:16" x14ac:dyDescent="0.25">
      <c r="E3" s="45" t="s">
        <v>193</v>
      </c>
      <c r="F3" s="45"/>
      <c r="G3" s="46">
        <v>2</v>
      </c>
      <c r="H3" s="44" t="s">
        <v>194</v>
      </c>
      <c r="I3" s="44" t="s">
        <v>194</v>
      </c>
    </row>
    <row r="4" spans="3:16" x14ac:dyDescent="0.25">
      <c r="E4" s="45" t="s">
        <v>195</v>
      </c>
      <c r="F4" s="45"/>
      <c r="G4" s="46">
        <v>3</v>
      </c>
    </row>
    <row r="5" spans="3:16" x14ac:dyDescent="0.25">
      <c r="E5" s="45" t="s">
        <v>196</v>
      </c>
      <c r="F5" s="45"/>
      <c r="G5" s="46">
        <v>1000</v>
      </c>
      <c r="H5" s="44" t="s">
        <v>197</v>
      </c>
      <c r="I5" s="44" t="s">
        <v>198</v>
      </c>
    </row>
    <row r="6" spans="3:16" x14ac:dyDescent="0.25">
      <c r="E6" s="45" t="s">
        <v>199</v>
      </c>
      <c r="F6" s="45"/>
      <c r="G6" s="46">
        <v>0</v>
      </c>
      <c r="H6" s="40">
        <v>2000</v>
      </c>
    </row>
    <row r="7" spans="3:16" x14ac:dyDescent="0.25">
      <c r="E7" s="45" t="s">
        <v>200</v>
      </c>
      <c r="F7" s="45"/>
      <c r="G7" s="46">
        <v>0</v>
      </c>
    </row>
    <row r="8" spans="3:16" x14ac:dyDescent="0.25">
      <c r="F8" s="47"/>
    </row>
    <row r="10" spans="3:16" x14ac:dyDescent="0.25">
      <c r="C10" s="48" t="s">
        <v>201</v>
      </c>
      <c r="D10" s="42" t="s">
        <v>202</v>
      </c>
      <c r="E10" s="42"/>
      <c r="F10" s="43" t="s">
        <v>193</v>
      </c>
      <c r="G10" s="43" t="s">
        <v>203</v>
      </c>
      <c r="H10" s="43" t="s">
        <v>204</v>
      </c>
      <c r="I10" s="43" t="s">
        <v>205</v>
      </c>
      <c r="J10" s="43" t="s">
        <v>206</v>
      </c>
      <c r="K10" s="43" t="s">
        <v>207</v>
      </c>
      <c r="L10" s="49" t="s">
        <v>208</v>
      </c>
      <c r="M10" s="49" t="s">
        <v>209</v>
      </c>
      <c r="N10" s="49" t="s">
        <v>210</v>
      </c>
      <c r="O10" s="49" t="s">
        <v>211</v>
      </c>
      <c r="P10" s="43" t="s">
        <v>212</v>
      </c>
    </row>
    <row r="11" spans="3:16" x14ac:dyDescent="0.25">
      <c r="C11" s="48" t="s">
        <v>213</v>
      </c>
      <c r="D11" s="43" t="str">
        <f>DEC2HEX(255,2)</f>
        <v>FF</v>
      </c>
      <c r="E11" s="43" t="str">
        <f>DEC2HEX(255,2)</f>
        <v>FF</v>
      </c>
      <c r="F11" s="43" t="str">
        <f>DEC2HEX(G3,2)</f>
        <v>02</v>
      </c>
      <c r="G11" s="43" t="str">
        <f>DEC2HEX(9,2)</f>
        <v>09</v>
      </c>
      <c r="H11" s="43" t="str">
        <f>DEC2HEX(G4,2)</f>
        <v>03</v>
      </c>
      <c r="I11" s="43" t="str">
        <f>DEC2HEX(42,2)</f>
        <v>2A</v>
      </c>
      <c r="J11" s="43" t="str">
        <f>DEC2HEX(_xlfn.BITAND(G5,255),2)</f>
        <v>E8</v>
      </c>
      <c r="K11" s="43" t="str">
        <f>DEC2HEX(_xlfn.BITRSHIFT(G5,8),2)</f>
        <v>03</v>
      </c>
      <c r="L11" s="43" t="str">
        <f>DEC2HEX(_xlfn.BITAND(G6,255),2)</f>
        <v>00</v>
      </c>
      <c r="M11" s="43" t="str">
        <f>DEC2HEX(_xlfn.BITRSHIFT(G6,8),2)</f>
        <v>00</v>
      </c>
      <c r="N11" s="43" t="str">
        <f>DEC2HEX(_xlfn.BITAND(G7,255),2)</f>
        <v>00</v>
      </c>
      <c r="O11" s="43" t="str">
        <f>DEC2HEX(_xlfn.BITRSHIFT(G7,8),2)</f>
        <v>00</v>
      </c>
      <c r="P11" s="43" t="str">
        <f>DEC2HEX(_xlfn.BITXOR(_xlfn.BITAND(SUM(F12+G12+H12+I12+K12+J12+M12+L12+O12+N12),255),255),2)</f>
        <v>DC</v>
      </c>
    </row>
    <row r="12" spans="3:16" x14ac:dyDescent="0.25">
      <c r="C12" s="43" t="s">
        <v>214</v>
      </c>
      <c r="D12" s="43">
        <f t="shared" ref="D12:P12" si="0">HEX2DEC(D11)</f>
        <v>255</v>
      </c>
      <c r="E12" s="43">
        <f t="shared" si="0"/>
        <v>255</v>
      </c>
      <c r="F12" s="43">
        <f t="shared" si="0"/>
        <v>2</v>
      </c>
      <c r="G12" s="43">
        <f t="shared" si="0"/>
        <v>9</v>
      </c>
      <c r="H12" s="43">
        <f t="shared" si="0"/>
        <v>3</v>
      </c>
      <c r="I12" s="43">
        <f t="shared" si="0"/>
        <v>42</v>
      </c>
      <c r="J12" s="43">
        <f t="shared" si="0"/>
        <v>232</v>
      </c>
      <c r="K12" s="43">
        <f t="shared" si="0"/>
        <v>3</v>
      </c>
      <c r="L12" s="43">
        <f t="shared" si="0"/>
        <v>0</v>
      </c>
      <c r="M12" s="43">
        <f t="shared" si="0"/>
        <v>0</v>
      </c>
      <c r="N12" s="43">
        <f t="shared" si="0"/>
        <v>0</v>
      </c>
      <c r="O12" s="43">
        <f t="shared" si="0"/>
        <v>0</v>
      </c>
      <c r="P12" s="43">
        <f t="shared" si="0"/>
        <v>220</v>
      </c>
    </row>
    <row r="13" spans="3:16" x14ac:dyDescent="0.25">
      <c r="C13" s="49" t="s">
        <v>215</v>
      </c>
      <c r="D13" s="50" t="str">
        <f>CONCATENATE(D11," ",E11," ",F11," ",G11," ",H11," ",I11," ",J11," ",K11," ",L11," ",M11," ",N11," ",O11," ",P11)</f>
        <v>FF FF 02 09 03 2A E8 03 00 00 00 00 DC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3:16" x14ac:dyDescent="0.25">
      <c r="C14" s="49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3:16" x14ac:dyDescent="0.25">
      <c r="C15" s="48" t="s">
        <v>216</v>
      </c>
      <c r="D15" s="42" t="s">
        <v>217</v>
      </c>
      <c r="E15" s="42"/>
      <c r="F15" s="43" t="s">
        <v>193</v>
      </c>
      <c r="G15" s="43" t="s">
        <v>218</v>
      </c>
      <c r="H15" s="43" t="s">
        <v>219</v>
      </c>
      <c r="I15" s="43" t="s">
        <v>205</v>
      </c>
      <c r="J15" s="43" t="s">
        <v>207</v>
      </c>
      <c r="K15" s="43" t="s">
        <v>206</v>
      </c>
      <c r="L15" s="49" t="s">
        <v>209</v>
      </c>
      <c r="M15" s="49" t="s">
        <v>208</v>
      </c>
      <c r="N15" s="49" t="s">
        <v>211</v>
      </c>
      <c r="O15" s="49" t="s">
        <v>210</v>
      </c>
      <c r="P15" s="43" t="s">
        <v>220</v>
      </c>
    </row>
    <row r="16" spans="3:16" x14ac:dyDescent="0.25">
      <c r="C16" s="48" t="s">
        <v>221</v>
      </c>
      <c r="D16" s="43" t="str">
        <f>DEC2HEX(255,2)</f>
        <v>FF</v>
      </c>
      <c r="E16" s="43" t="str">
        <f>DEC2HEX(255,2)</f>
        <v>FF</v>
      </c>
      <c r="F16" s="43" t="str">
        <f>DEC2HEX(G3,2)</f>
        <v>02</v>
      </c>
      <c r="G16" s="43" t="str">
        <f>DEC2HEX(9,2)</f>
        <v>09</v>
      </c>
      <c r="H16" s="43" t="str">
        <f>DEC2HEX(G4,2)</f>
        <v>03</v>
      </c>
      <c r="I16" s="43" t="str">
        <f>DEC2HEX(42,2)</f>
        <v>2A</v>
      </c>
      <c r="J16" s="43" t="str">
        <f>DEC2HEX(_xlfn.BITRSHIFT(G5,8),2)</f>
        <v>03</v>
      </c>
      <c r="K16" s="43" t="str">
        <f>DEC2HEX(_xlfn.BITAND(G5,255),2)</f>
        <v>E8</v>
      </c>
      <c r="L16" s="43" t="str">
        <f>DEC2HEX(_xlfn.BITRSHIFT(G6,8),2)</f>
        <v>00</v>
      </c>
      <c r="M16" s="43" t="str">
        <f>DEC2HEX(_xlfn.BITAND(G6,255),2)</f>
        <v>00</v>
      </c>
      <c r="N16" s="43" t="str">
        <f>DEC2HEX(_xlfn.BITRSHIFT(G7,8),2)</f>
        <v>00</v>
      </c>
      <c r="O16" s="43" t="str">
        <f>DEC2HEX(_xlfn.BITAND(G7,255),2)</f>
        <v>00</v>
      </c>
      <c r="P16" s="43" t="str">
        <f>DEC2HEX(_xlfn.BITXOR(_xlfn.BITAND(SUM(F17+G17+H17+I17+J17+K17+L17+M17+N17+O17),255),255),2)</f>
        <v>DC</v>
      </c>
    </row>
    <row r="17" spans="3:17" x14ac:dyDescent="0.25">
      <c r="C17" s="43" t="s">
        <v>222</v>
      </c>
      <c r="D17" s="43">
        <f>HEX2DEC(D16)</f>
        <v>255</v>
      </c>
      <c r="E17" s="43">
        <f>HEX2DEC(E16)</f>
        <v>255</v>
      </c>
      <c r="F17" s="43">
        <f>HEX2DEC(F16)</f>
        <v>2</v>
      </c>
      <c r="G17" s="43">
        <f t="shared" ref="G17:O17" si="1">HEX2DEC(G16)</f>
        <v>9</v>
      </c>
      <c r="H17" s="43">
        <f t="shared" si="1"/>
        <v>3</v>
      </c>
      <c r="I17" s="43">
        <f t="shared" si="1"/>
        <v>42</v>
      </c>
      <c r="J17" s="43">
        <f t="shared" si="1"/>
        <v>3</v>
      </c>
      <c r="K17" s="43">
        <f t="shared" si="1"/>
        <v>232</v>
      </c>
      <c r="L17" s="43">
        <f t="shared" si="1"/>
        <v>0</v>
      </c>
      <c r="M17" s="43">
        <f t="shared" si="1"/>
        <v>0</v>
      </c>
      <c r="N17" s="43">
        <f t="shared" si="1"/>
        <v>0</v>
      </c>
      <c r="O17" s="43">
        <f t="shared" si="1"/>
        <v>0</v>
      </c>
      <c r="P17" s="43">
        <f>HEX2DEC(P16)</f>
        <v>220</v>
      </c>
    </row>
    <row r="18" spans="3:17" ht="18" customHeight="1" x14ac:dyDescent="0.25">
      <c r="C18" s="49" t="s">
        <v>223</v>
      </c>
      <c r="D18" s="52" t="str">
        <f>CONCATENATE(D16," ",E16," ",F16," ",G16," ",H16," ",I16," ",J16," ",K16," ",L16," ",M16," ",N16," ",O16," ",P16)</f>
        <v>FF FF 02 09 03 2A 03 E8 00 00 00 00 DC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20" spans="3:17" ht="14.4" x14ac:dyDescent="0.25">
      <c r="E20" s="53" t="s">
        <v>224</v>
      </c>
      <c r="F20" s="54"/>
      <c r="G20" s="54"/>
      <c r="H20" s="41" t="s">
        <v>225</v>
      </c>
      <c r="I20" s="41"/>
    </row>
    <row r="21" spans="3:17" x14ac:dyDescent="0.25">
      <c r="E21" s="42" t="s">
        <v>189</v>
      </c>
      <c r="F21" s="42"/>
      <c r="G21" s="43" t="s">
        <v>190</v>
      </c>
      <c r="H21" s="44" t="s">
        <v>226</v>
      </c>
      <c r="I21" s="44"/>
    </row>
    <row r="22" spans="3:17" x14ac:dyDescent="0.25">
      <c r="E22" s="45" t="s">
        <v>193</v>
      </c>
      <c r="F22" s="45"/>
      <c r="G22" s="46">
        <v>1</v>
      </c>
      <c r="H22" s="44" t="s">
        <v>194</v>
      </c>
      <c r="I22" s="44"/>
      <c r="N22" s="40">
        <v>1.6</v>
      </c>
    </row>
    <row r="23" spans="3:17" x14ac:dyDescent="0.25">
      <c r="E23" s="45" t="s">
        <v>195</v>
      </c>
      <c r="F23" s="45"/>
      <c r="G23" s="46">
        <v>3</v>
      </c>
      <c r="L23" s="40">
        <v>10</v>
      </c>
      <c r="M23" s="40">
        <v>1.5</v>
      </c>
      <c r="N23" s="40">
        <v>3.3</v>
      </c>
    </row>
    <row r="24" spans="3:17" x14ac:dyDescent="0.25">
      <c r="E24" s="55" t="s">
        <v>227</v>
      </c>
      <c r="F24" s="45"/>
      <c r="G24" s="46">
        <v>50</v>
      </c>
      <c r="H24" s="44" t="s">
        <v>228</v>
      </c>
      <c r="M24" s="40">
        <f>M23/(L23+M23)</f>
        <v>0.13043478260869565</v>
      </c>
    </row>
    <row r="25" spans="3:17" x14ac:dyDescent="0.25">
      <c r="E25" s="45" t="s">
        <v>196</v>
      </c>
      <c r="F25" s="45"/>
      <c r="G25" s="46">
        <v>1000</v>
      </c>
      <c r="H25" s="44" t="s">
        <v>229</v>
      </c>
      <c r="I25" s="44"/>
      <c r="M25" s="40">
        <f>N22/M24</f>
        <v>12.266666666666667</v>
      </c>
    </row>
    <row r="26" spans="3:17" x14ac:dyDescent="0.25">
      <c r="E26" s="45" t="s">
        <v>230</v>
      </c>
      <c r="F26" s="45"/>
      <c r="G26" s="46">
        <v>0</v>
      </c>
    </row>
    <row r="27" spans="3:17" x14ac:dyDescent="0.25">
      <c r="E27" s="45" t="s">
        <v>231</v>
      </c>
      <c r="F27" s="45"/>
      <c r="G27" s="46">
        <v>1000</v>
      </c>
    </row>
    <row r="28" spans="3:17" x14ac:dyDescent="0.25">
      <c r="F28" s="47"/>
    </row>
    <row r="29" spans="3:17" ht="14.4" x14ac:dyDescent="0.25">
      <c r="C29" s="56" t="s">
        <v>232</v>
      </c>
      <c r="D29" s="57" t="s">
        <v>202</v>
      </c>
      <c r="E29" s="58"/>
      <c r="F29" s="43" t="s">
        <v>193</v>
      </c>
      <c r="G29" s="43" t="s">
        <v>203</v>
      </c>
      <c r="H29" s="43" t="s">
        <v>204</v>
      </c>
      <c r="I29" s="43" t="s">
        <v>205</v>
      </c>
      <c r="J29" s="59" t="s">
        <v>233</v>
      </c>
      <c r="K29" s="43" t="s">
        <v>207</v>
      </c>
      <c r="L29" s="43" t="s">
        <v>234</v>
      </c>
      <c r="M29" s="49" t="s">
        <v>235</v>
      </c>
      <c r="N29" s="49" t="s">
        <v>236</v>
      </c>
      <c r="O29" s="49" t="s">
        <v>211</v>
      </c>
      <c r="P29" s="49" t="s">
        <v>237</v>
      </c>
      <c r="Q29" s="43" t="s">
        <v>212</v>
      </c>
    </row>
    <row r="30" spans="3:17" x14ac:dyDescent="0.25">
      <c r="C30" s="48" t="s">
        <v>221</v>
      </c>
      <c r="D30" s="43" t="str">
        <f>DEC2HEX(255,2)</f>
        <v>FF</v>
      </c>
      <c r="E30" s="43" t="str">
        <f>DEC2HEX(255,2)</f>
        <v>FF</v>
      </c>
      <c r="F30" s="43" t="str">
        <f>DEC2HEX(G22,2)</f>
        <v>01</v>
      </c>
      <c r="G30" s="43" t="str">
        <f>DEC2HEX(10,2)</f>
        <v>0A</v>
      </c>
      <c r="H30" s="43" t="str">
        <f>DEC2HEX(G23,2)</f>
        <v>03</v>
      </c>
      <c r="I30" s="43" t="str">
        <f>DEC2HEX(41,2)</f>
        <v>29</v>
      </c>
      <c r="J30" s="43" t="str">
        <f>DEC2HEX(_xlfn.BITAND(G24,255),2)</f>
        <v>32</v>
      </c>
      <c r="K30" s="43" t="str">
        <f>DEC2HEX(_xlfn.BITRSHIFT(G25,8),2)</f>
        <v>03</v>
      </c>
      <c r="L30" s="43" t="str">
        <f>DEC2HEX(_xlfn.BITAND(G25,255),2)</f>
        <v>E8</v>
      </c>
      <c r="M30" s="43" t="str">
        <f>DEC2HEX(_xlfn.BITRSHIFT(G26,8),2)</f>
        <v>00</v>
      </c>
      <c r="N30" s="43" t="str">
        <f>DEC2HEX(_xlfn.BITAND(G26,255),2)</f>
        <v>00</v>
      </c>
      <c r="O30" s="43" t="str">
        <f>DEC2HEX(_xlfn.BITRSHIFT(G27,8),2)</f>
        <v>03</v>
      </c>
      <c r="P30" s="43" t="str">
        <f>DEC2HEX(_xlfn.BITAND(G27,255),2)</f>
        <v>E8</v>
      </c>
      <c r="Q30" s="43" t="str">
        <f>DEC2HEX(_xlfn.BITXOR(_xlfn.BITAND(SUM(F31+G31+H31+I31+J31+K31+L31+M31+N31+O31+P31),255),255),2)</f>
        <v>C0</v>
      </c>
    </row>
    <row r="31" spans="3:17" x14ac:dyDescent="0.25">
      <c r="C31" s="43" t="s">
        <v>214</v>
      </c>
      <c r="D31" s="43">
        <f>HEX2DEC(D30)</f>
        <v>255</v>
      </c>
      <c r="E31" s="43">
        <f>HEX2DEC(E30)</f>
        <v>255</v>
      </c>
      <c r="F31" s="43">
        <f>HEX2DEC(F30)</f>
        <v>1</v>
      </c>
      <c r="G31" s="43">
        <v>10</v>
      </c>
      <c r="H31" s="43">
        <f t="shared" ref="H31:Q31" si="2">HEX2DEC(H30)</f>
        <v>3</v>
      </c>
      <c r="I31" s="43">
        <f t="shared" si="2"/>
        <v>41</v>
      </c>
      <c r="J31" s="43">
        <f t="shared" si="2"/>
        <v>50</v>
      </c>
      <c r="K31" s="43">
        <f t="shared" si="2"/>
        <v>3</v>
      </c>
      <c r="L31" s="43">
        <f t="shared" si="2"/>
        <v>232</v>
      </c>
      <c r="M31" s="43">
        <f t="shared" si="2"/>
        <v>0</v>
      </c>
      <c r="N31" s="43">
        <f t="shared" si="2"/>
        <v>0</v>
      </c>
      <c r="O31" s="43">
        <f t="shared" si="2"/>
        <v>3</v>
      </c>
      <c r="P31" s="43">
        <f t="shared" si="2"/>
        <v>232</v>
      </c>
      <c r="Q31" s="43">
        <f t="shared" si="2"/>
        <v>192</v>
      </c>
    </row>
    <row r="32" spans="3:17" ht="18" customHeight="1" x14ac:dyDescent="0.25">
      <c r="C32" s="49" t="s">
        <v>223</v>
      </c>
      <c r="D32" s="52" t="str">
        <f>CONCATENATE(D30," ",E30," ",F30," ",G30," ",H30," ",I30," ",J30," ",K30," ",L30," ",M30," ",N30," ",O30," ",P30," ",Q30)</f>
        <v>FF FF 01 0A 03 29 32 03 E8 00 00 03 E8 C0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</row>
    <row r="35" spans="3:17" x14ac:dyDescent="0.25">
      <c r="H35" s="41" t="s">
        <v>225</v>
      </c>
      <c r="I35" s="41"/>
    </row>
    <row r="36" spans="3:17" x14ac:dyDescent="0.25">
      <c r="E36" s="42" t="s">
        <v>189</v>
      </c>
      <c r="F36" s="42"/>
      <c r="G36" s="43" t="s">
        <v>190</v>
      </c>
      <c r="H36" s="44" t="s">
        <v>238</v>
      </c>
      <c r="I36" s="40" t="s">
        <v>239</v>
      </c>
      <c r="J36" s="40" t="s">
        <v>240</v>
      </c>
    </row>
    <row r="37" spans="3:17" x14ac:dyDescent="0.25">
      <c r="E37" s="45" t="s">
        <v>193</v>
      </c>
      <c r="F37" s="45"/>
      <c r="G37" s="46">
        <v>1</v>
      </c>
      <c r="H37" s="44" t="s">
        <v>228</v>
      </c>
    </row>
    <row r="38" spans="3:17" x14ac:dyDescent="0.25">
      <c r="E38" s="45" t="s">
        <v>241</v>
      </c>
      <c r="F38" s="45"/>
      <c r="G38" s="46">
        <v>3</v>
      </c>
    </row>
    <row r="39" spans="3:17" x14ac:dyDescent="0.25">
      <c r="E39" s="45" t="s">
        <v>227</v>
      </c>
      <c r="F39" s="45"/>
      <c r="G39" s="46">
        <v>50</v>
      </c>
      <c r="H39" s="44" t="s">
        <v>242</v>
      </c>
      <c r="I39" s="40" t="s">
        <v>243</v>
      </c>
    </row>
    <row r="40" spans="3:17" x14ac:dyDescent="0.25">
      <c r="E40" s="45" t="s">
        <v>196</v>
      </c>
      <c r="F40" s="45"/>
      <c r="G40" s="46">
        <v>4000</v>
      </c>
      <c r="H40" s="44" t="s">
        <v>198</v>
      </c>
      <c r="I40" s="60">
        <v>8.7999999999999995E-2</v>
      </c>
      <c r="J40" s="40" t="s">
        <v>244</v>
      </c>
    </row>
    <row r="41" spans="3:17" x14ac:dyDescent="0.25">
      <c r="E41" s="45" t="s">
        <v>245</v>
      </c>
      <c r="F41" s="45"/>
      <c r="G41" s="46">
        <v>0</v>
      </c>
    </row>
    <row r="42" spans="3:17" x14ac:dyDescent="0.25">
      <c r="E42" s="45" t="s">
        <v>231</v>
      </c>
      <c r="F42" s="45"/>
      <c r="G42" s="46">
        <v>100</v>
      </c>
      <c r="H42" s="44" t="s">
        <v>229</v>
      </c>
      <c r="I42" s="40" t="s">
        <v>246</v>
      </c>
    </row>
    <row r="44" spans="3:17" x14ac:dyDescent="0.25">
      <c r="M44" s="61" t="s">
        <v>247</v>
      </c>
      <c r="N44" s="61"/>
    </row>
    <row r="45" spans="3:17" x14ac:dyDescent="0.25">
      <c r="C45" s="48" t="s">
        <v>248</v>
      </c>
      <c r="D45" s="57" t="s">
        <v>217</v>
      </c>
      <c r="E45" s="58"/>
      <c r="F45" s="43" t="s">
        <v>193</v>
      </c>
      <c r="G45" s="43" t="s">
        <v>218</v>
      </c>
      <c r="H45" s="43" t="s">
        <v>204</v>
      </c>
      <c r="I45" s="43" t="s">
        <v>205</v>
      </c>
      <c r="J45" s="43" t="s">
        <v>233</v>
      </c>
      <c r="K45" s="43" t="s">
        <v>234</v>
      </c>
      <c r="L45" s="43" t="s">
        <v>207</v>
      </c>
      <c r="M45" s="62" t="s">
        <v>236</v>
      </c>
      <c r="N45" s="62" t="s">
        <v>209</v>
      </c>
      <c r="O45" s="49" t="s">
        <v>210</v>
      </c>
      <c r="P45" s="49" t="s">
        <v>211</v>
      </c>
      <c r="Q45" s="43" t="s">
        <v>220</v>
      </c>
    </row>
    <row r="46" spans="3:17" x14ac:dyDescent="0.25">
      <c r="C46" s="48" t="s">
        <v>213</v>
      </c>
      <c r="D46" s="43" t="str">
        <f>DEC2HEX(255,2)</f>
        <v>FF</v>
      </c>
      <c r="E46" s="43" t="str">
        <f>DEC2HEX(255,2)</f>
        <v>FF</v>
      </c>
      <c r="F46" s="43" t="str">
        <f>DEC2HEX(G37,2)</f>
        <v>01</v>
      </c>
      <c r="G46" s="43" t="str">
        <f>DEC2HEX(10,2)</f>
        <v>0A</v>
      </c>
      <c r="H46" s="43" t="str">
        <f>DEC2HEX(G38,2)</f>
        <v>03</v>
      </c>
      <c r="I46" s="43" t="str">
        <f>DEC2HEX(41,2)</f>
        <v>29</v>
      </c>
      <c r="J46" s="43" t="str">
        <f>DEC2HEX(_xlfn.BITAND(G39,255),2)</f>
        <v>32</v>
      </c>
      <c r="K46" s="43" t="str">
        <f>DEC2HEX(_xlfn.BITAND(G40,255),2)</f>
        <v>A0</v>
      </c>
      <c r="L46" s="43" t="str">
        <f>DEC2HEX(_xlfn.BITRSHIFT(G40,8),2)</f>
        <v>0F</v>
      </c>
      <c r="M46" s="63" t="str">
        <f>DEC2HEX(_xlfn.BITAND(G41,255),2)</f>
        <v>00</v>
      </c>
      <c r="N46" s="63" t="str">
        <f>DEC2HEX(_xlfn.BITRSHIFT(G41,8),2)</f>
        <v>00</v>
      </c>
      <c r="O46" s="43" t="str">
        <f>DEC2HEX(_xlfn.BITAND(G42,255),2)</f>
        <v>64</v>
      </c>
      <c r="P46" s="43" t="str">
        <f>DEC2HEX(_xlfn.BITRSHIFT(G42,8),2)</f>
        <v>00</v>
      </c>
      <c r="Q46" s="43" t="str">
        <f>DEC2HEX(_xlfn.BITXOR(_xlfn.BITAND(SUM(F47+G47+H47+I47+J47+L47+K47+N47+M47+P47+O47),255),255),2)</f>
        <v>83</v>
      </c>
    </row>
    <row r="47" spans="3:17" x14ac:dyDescent="0.25">
      <c r="C47" s="43" t="s">
        <v>214</v>
      </c>
      <c r="D47" s="43">
        <f>HEX2DEC(D46)</f>
        <v>255</v>
      </c>
      <c r="E47" s="43">
        <f>HEX2DEC(E46)</f>
        <v>255</v>
      </c>
      <c r="F47" s="43">
        <f>HEX2DEC(F46)</f>
        <v>1</v>
      </c>
      <c r="G47" s="43">
        <f>HEX2DEC(G46)</f>
        <v>10</v>
      </c>
      <c r="H47" s="43">
        <f>HEX2DEC(H46)</f>
        <v>3</v>
      </c>
      <c r="I47" s="43">
        <f t="shared" ref="I47:Q47" si="3">HEX2DEC(I46)</f>
        <v>41</v>
      </c>
      <c r="J47" s="43">
        <f>HEX2DEC(J46)</f>
        <v>50</v>
      </c>
      <c r="K47" s="43">
        <f t="shared" si="3"/>
        <v>160</v>
      </c>
      <c r="L47" s="43">
        <f t="shared" si="3"/>
        <v>15</v>
      </c>
      <c r="M47" s="63">
        <f t="shared" si="3"/>
        <v>0</v>
      </c>
      <c r="N47" s="63">
        <f t="shared" si="3"/>
        <v>0</v>
      </c>
      <c r="O47" s="43">
        <f t="shared" si="3"/>
        <v>100</v>
      </c>
      <c r="P47" s="43">
        <f t="shared" si="3"/>
        <v>0</v>
      </c>
      <c r="Q47" s="43">
        <f t="shared" si="3"/>
        <v>131</v>
      </c>
    </row>
    <row r="48" spans="3:17" x14ac:dyDescent="0.25">
      <c r="C48" s="49" t="s">
        <v>223</v>
      </c>
      <c r="D48" s="64" t="str">
        <f>CONCATENATE(D46," ",E46," ",F46," ",G46," ",H46," ",I46," ",J46," ",K46," ",L46," ",M46," ",N46," ",O46," ",P46," ",Q46)</f>
        <v>FF FF 01 0A 03 29 32 A0 0F 00 00 64 00 83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</row>
    <row r="51" spans="3:12" s="67" customFormat="1" ht="14.4" x14ac:dyDescent="0.25">
      <c r="E51" s="68" t="s">
        <v>249</v>
      </c>
      <c r="F51" s="68"/>
      <c r="G51" s="68"/>
      <c r="H51" s="69" t="s">
        <v>225</v>
      </c>
      <c r="I51" s="69"/>
    </row>
    <row r="52" spans="3:12" s="67" customFormat="1" ht="14.4" x14ac:dyDescent="0.25">
      <c r="E52" s="70" t="s">
        <v>189</v>
      </c>
      <c r="F52" s="70"/>
      <c r="G52" s="71" t="s">
        <v>190</v>
      </c>
      <c r="H52" s="72" t="s">
        <v>191</v>
      </c>
      <c r="I52" s="72"/>
    </row>
    <row r="53" spans="3:12" s="67" customFormat="1" ht="14.4" x14ac:dyDescent="0.25">
      <c r="E53" s="73" t="s">
        <v>193</v>
      </c>
      <c r="F53" s="73"/>
      <c r="G53" s="74">
        <v>1</v>
      </c>
      <c r="H53" s="72" t="s">
        <v>250</v>
      </c>
      <c r="I53" s="72"/>
    </row>
    <row r="54" spans="3:12" s="67" customFormat="1" ht="14.4" x14ac:dyDescent="0.25">
      <c r="E54" s="73" t="s">
        <v>241</v>
      </c>
      <c r="F54" s="73"/>
      <c r="G54" s="74">
        <v>3</v>
      </c>
    </row>
    <row r="55" spans="3:12" s="67" customFormat="1" ht="14.4" x14ac:dyDescent="0.25">
      <c r="E55" s="73" t="s">
        <v>251</v>
      </c>
      <c r="F55" s="73"/>
      <c r="G55" s="74">
        <v>0</v>
      </c>
      <c r="H55" s="72" t="s">
        <v>228</v>
      </c>
    </row>
    <row r="56" spans="3:12" s="67" customFormat="1" ht="14.4" x14ac:dyDescent="0.25">
      <c r="E56" s="73" t="s">
        <v>196</v>
      </c>
      <c r="F56" s="73"/>
      <c r="G56" s="74">
        <v>1000</v>
      </c>
      <c r="H56" s="72" t="s">
        <v>229</v>
      </c>
      <c r="I56" s="72"/>
    </row>
    <row r="57" spans="3:12" s="67" customFormat="1" ht="14.4" x14ac:dyDescent="0.25">
      <c r="E57" s="73" t="s">
        <v>230</v>
      </c>
      <c r="F57" s="73"/>
      <c r="G57" s="74">
        <v>1000</v>
      </c>
    </row>
    <row r="58" spans="3:12" s="67" customFormat="1" ht="14.4" x14ac:dyDescent="0.25">
      <c r="E58" s="73" t="s">
        <v>200</v>
      </c>
      <c r="F58" s="73"/>
      <c r="G58" s="74">
        <v>0</v>
      </c>
    </row>
    <row r="59" spans="3:12" s="67" customFormat="1" ht="14.4" x14ac:dyDescent="0.25">
      <c r="E59" s="75"/>
      <c r="F59" s="75"/>
      <c r="G59" s="76"/>
    </row>
    <row r="60" spans="3:12" s="67" customFormat="1" ht="31.2" customHeight="1" x14ac:dyDescent="0.25">
      <c r="C60" s="68" t="s">
        <v>252</v>
      </c>
      <c r="D60" s="68"/>
      <c r="E60" s="68"/>
      <c r="F60" s="68"/>
      <c r="G60" s="68"/>
      <c r="H60" s="68"/>
      <c r="I60" s="68"/>
      <c r="J60" s="68"/>
      <c r="K60" s="68"/>
      <c r="L60" s="68"/>
    </row>
    <row r="61" spans="3:12" s="67" customFormat="1" ht="14.4" x14ac:dyDescent="0.25">
      <c r="C61" s="77" t="s">
        <v>253</v>
      </c>
      <c r="D61" s="78" t="s">
        <v>217</v>
      </c>
      <c r="E61" s="79"/>
      <c r="F61" s="71" t="s">
        <v>193</v>
      </c>
      <c r="G61" s="71" t="s">
        <v>218</v>
      </c>
      <c r="H61" s="71" t="s">
        <v>204</v>
      </c>
      <c r="I61" s="71" t="s">
        <v>205</v>
      </c>
      <c r="J61" s="80" t="s">
        <v>209</v>
      </c>
      <c r="K61" s="80" t="s">
        <v>236</v>
      </c>
      <c r="L61" s="71" t="s">
        <v>212</v>
      </c>
    </row>
    <row r="62" spans="3:12" s="67" customFormat="1" ht="14.4" x14ac:dyDescent="0.25">
      <c r="C62" s="77" t="s">
        <v>213</v>
      </c>
      <c r="D62" s="71" t="str">
        <f>DEC2HEX(255,2)</f>
        <v>FF</v>
      </c>
      <c r="E62" s="71" t="str">
        <f>DEC2HEX(255,2)</f>
        <v>FF</v>
      </c>
      <c r="F62" s="71" t="str">
        <f>DEC2HEX(254,2)</f>
        <v>FE</v>
      </c>
      <c r="G62" s="71" t="str">
        <f>DEC2HEX(5,2)</f>
        <v>05</v>
      </c>
      <c r="H62" s="71" t="str">
        <f>DEC2HEX(3,2)</f>
        <v>03</v>
      </c>
      <c r="I62" s="71" t="str">
        <f>DEC2HEX(44,2)</f>
        <v>2C</v>
      </c>
      <c r="J62" s="71" t="str">
        <f>DEC2HEX(_xlfn.BITRSHIFT(G57,8),2)</f>
        <v>03</v>
      </c>
      <c r="K62" s="71" t="str">
        <f>DEC2HEX(_xlfn.BITAND(G57,255),2)</f>
        <v>E8</v>
      </c>
      <c r="L62" s="71" t="str">
        <f>DEC2HEX(_xlfn.BITXOR(_xlfn.BITAND(SUM(F63+G63+H63+I63+K63+J63),255),255),2)</f>
        <v>E2</v>
      </c>
    </row>
    <row r="63" spans="3:12" s="67" customFormat="1" ht="14.4" x14ac:dyDescent="0.25">
      <c r="C63" s="71" t="s">
        <v>214</v>
      </c>
      <c r="D63" s="71">
        <f t="shared" ref="D63:L63" si="4">HEX2DEC(D62)</f>
        <v>255</v>
      </c>
      <c r="E63" s="71">
        <f t="shared" si="4"/>
        <v>255</v>
      </c>
      <c r="F63" s="71">
        <f t="shared" si="4"/>
        <v>254</v>
      </c>
      <c r="G63" s="71">
        <f t="shared" si="4"/>
        <v>5</v>
      </c>
      <c r="H63" s="71">
        <f t="shared" si="4"/>
        <v>3</v>
      </c>
      <c r="I63" s="71">
        <f t="shared" si="4"/>
        <v>44</v>
      </c>
      <c r="J63" s="71">
        <f t="shared" si="4"/>
        <v>3</v>
      </c>
      <c r="K63" s="71">
        <f>HEX2DEC(K62)</f>
        <v>232</v>
      </c>
      <c r="L63" s="71">
        <f t="shared" si="4"/>
        <v>226</v>
      </c>
    </row>
    <row r="64" spans="3:12" s="67" customFormat="1" ht="18" customHeight="1" x14ac:dyDescent="0.25">
      <c r="C64" s="81" t="s">
        <v>223</v>
      </c>
      <c r="D64" s="82" t="str">
        <f>CONCATENATE(D62," ",E62," ",F62," ",G62," ",H62," ",I62," ",J62," ",K62," ",L62)</f>
        <v>FF FF FE 05 03 2C 03 E8 E2</v>
      </c>
      <c r="E64" s="82"/>
      <c r="F64" s="82"/>
      <c r="G64" s="82"/>
      <c r="H64" s="82"/>
      <c r="I64" s="82"/>
      <c r="J64" s="82"/>
      <c r="K64" s="82"/>
    </row>
    <row r="66" spans="3:12" s="67" customFormat="1" ht="31.2" customHeight="1" x14ac:dyDescent="0.25">
      <c r="C66" s="68" t="s">
        <v>254</v>
      </c>
      <c r="D66" s="68"/>
      <c r="E66" s="68"/>
      <c r="F66" s="68"/>
      <c r="G66" s="68"/>
      <c r="H66" s="68"/>
      <c r="I66" s="68"/>
      <c r="J66" s="68"/>
      <c r="K66" s="68"/>
      <c r="L66" s="68"/>
    </row>
    <row r="67" spans="3:12" s="67" customFormat="1" ht="14.4" x14ac:dyDescent="0.25">
      <c r="C67" s="77" t="s">
        <v>253</v>
      </c>
      <c r="D67" s="78" t="s">
        <v>217</v>
      </c>
      <c r="E67" s="79"/>
      <c r="F67" s="71" t="s">
        <v>193</v>
      </c>
      <c r="G67" s="71" t="s">
        <v>218</v>
      </c>
      <c r="H67" s="71" t="s">
        <v>204</v>
      </c>
      <c r="I67" s="71" t="s">
        <v>255</v>
      </c>
      <c r="J67" s="80" t="s">
        <v>207</v>
      </c>
      <c r="K67" s="80" t="s">
        <v>234</v>
      </c>
      <c r="L67" s="71" t="s">
        <v>212</v>
      </c>
    </row>
    <row r="68" spans="3:12" s="67" customFormat="1" ht="14.4" x14ac:dyDescent="0.25">
      <c r="C68" s="77" t="s">
        <v>213</v>
      </c>
      <c r="D68" s="71" t="str">
        <f>DEC2HEX(255,2)</f>
        <v>FF</v>
      </c>
      <c r="E68" s="71" t="str">
        <f>DEC2HEX(255,2)</f>
        <v>FF</v>
      </c>
      <c r="F68" s="71" t="str">
        <f>DEC2HEX(G53,2)</f>
        <v>01</v>
      </c>
      <c r="G68" s="71" t="str">
        <f>DEC2HEX(5,2)</f>
        <v>05</v>
      </c>
      <c r="H68" s="71" t="str">
        <f>DEC2HEX(G54,2)</f>
        <v>03</v>
      </c>
      <c r="I68" s="71" t="str">
        <f>DEC2HEX(42,2)</f>
        <v>2A</v>
      </c>
      <c r="J68" s="71" t="str">
        <f>DEC2HEX(_xlfn.BITRSHIFT(G56,8),2)</f>
        <v>03</v>
      </c>
      <c r="K68" s="71" t="str">
        <f>DEC2HEX(_xlfn.BITAND(G56,255),2)</f>
        <v>E8</v>
      </c>
      <c r="L68" s="71" t="str">
        <f>DEC2HEX(_xlfn.BITXOR(_xlfn.BITAND(SUM(F69+G69+H69+I69+K69+J69),255),255),2)</f>
        <v>E1</v>
      </c>
    </row>
    <row r="69" spans="3:12" s="67" customFormat="1" ht="14.4" x14ac:dyDescent="0.25">
      <c r="C69" s="71" t="s">
        <v>214</v>
      </c>
      <c r="D69" s="71">
        <f t="shared" ref="D69:L69" si="5">HEX2DEC(D68)</f>
        <v>255</v>
      </c>
      <c r="E69" s="71">
        <f t="shared" si="5"/>
        <v>255</v>
      </c>
      <c r="F69" s="71">
        <f t="shared" si="5"/>
        <v>1</v>
      </c>
      <c r="G69" s="71">
        <f t="shared" si="5"/>
        <v>5</v>
      </c>
      <c r="H69" s="71">
        <f t="shared" si="5"/>
        <v>3</v>
      </c>
      <c r="I69" s="71">
        <f t="shared" si="5"/>
        <v>42</v>
      </c>
      <c r="J69" s="71">
        <f t="shared" si="5"/>
        <v>3</v>
      </c>
      <c r="K69" s="71">
        <f t="shared" si="5"/>
        <v>232</v>
      </c>
      <c r="L69" s="71">
        <f t="shared" si="5"/>
        <v>225</v>
      </c>
    </row>
    <row r="70" spans="3:12" s="67" customFormat="1" ht="18" customHeight="1" x14ac:dyDescent="0.25">
      <c r="C70" s="81" t="s">
        <v>223</v>
      </c>
      <c r="D70" s="82" t="str">
        <f>CONCATENATE(D68," ",E68," ",F68," ",G68," ",H68," ",I68," ",J68," ",K68," ",L68)</f>
        <v>FF FF 01 05 03 2A 03 E8 E1</v>
      </c>
      <c r="E70" s="82"/>
      <c r="F70" s="82"/>
      <c r="G70" s="82"/>
      <c r="H70" s="82"/>
      <c r="I70" s="82"/>
      <c r="J70" s="82"/>
      <c r="K70" s="82"/>
    </row>
    <row r="74" spans="3:12" x14ac:dyDescent="0.25">
      <c r="D74" s="40">
        <v>56</v>
      </c>
      <c r="E74" s="40" t="str">
        <f>DEC2HEX(D74)</f>
        <v>38</v>
      </c>
    </row>
    <row r="75" spans="3:12" s="67" customFormat="1" ht="14.4" x14ac:dyDescent="0.25">
      <c r="E75" s="68" t="s">
        <v>249</v>
      </c>
      <c r="F75" s="68"/>
      <c r="G75" s="68"/>
      <c r="H75" s="69" t="s">
        <v>225</v>
      </c>
      <c r="I75" s="69"/>
    </row>
    <row r="76" spans="3:12" s="67" customFormat="1" ht="14.4" x14ac:dyDescent="0.25">
      <c r="E76" s="70" t="s">
        <v>189</v>
      </c>
      <c r="F76" s="70"/>
      <c r="G76" s="71" t="s">
        <v>190</v>
      </c>
      <c r="H76" s="72" t="s">
        <v>191</v>
      </c>
      <c r="I76" s="72"/>
    </row>
    <row r="77" spans="3:12" s="67" customFormat="1" ht="14.4" x14ac:dyDescent="0.25">
      <c r="E77" s="73" t="s">
        <v>193</v>
      </c>
      <c r="F77" s="73"/>
      <c r="G77" s="74">
        <v>1</v>
      </c>
      <c r="H77" s="72" t="s">
        <v>250</v>
      </c>
      <c r="I77" s="72"/>
    </row>
    <row r="78" spans="3:12" s="67" customFormat="1" ht="14.4" x14ac:dyDescent="0.25">
      <c r="E78" s="73" t="s">
        <v>256</v>
      </c>
      <c r="F78" s="73"/>
      <c r="G78" s="74">
        <v>2</v>
      </c>
    </row>
    <row r="79" spans="3:12" s="67" customFormat="1" ht="14.4" x14ac:dyDescent="0.25">
      <c r="E79" s="73" t="s">
        <v>257</v>
      </c>
      <c r="F79" s="73"/>
      <c r="G79" s="74">
        <v>56</v>
      </c>
      <c r="H79" s="72"/>
      <c r="I79" s="72"/>
    </row>
    <row r="80" spans="3:12" s="67" customFormat="1" ht="14.4" x14ac:dyDescent="0.25">
      <c r="E80" s="73" t="s">
        <v>258</v>
      </c>
      <c r="F80" s="73"/>
      <c r="G80" s="74">
        <v>2</v>
      </c>
    </row>
    <row r="81" spans="3:11" s="67" customFormat="1" ht="31.2" customHeight="1" x14ac:dyDescent="0.25">
      <c r="C81" s="68" t="s">
        <v>259</v>
      </c>
      <c r="D81" s="68"/>
      <c r="E81" s="68"/>
      <c r="F81" s="68"/>
      <c r="G81" s="68"/>
      <c r="H81" s="68"/>
      <c r="I81" s="68"/>
      <c r="J81" s="68"/>
      <c r="K81" s="68"/>
    </row>
    <row r="82" spans="3:11" s="67" customFormat="1" ht="14.4" x14ac:dyDescent="0.25">
      <c r="C82" s="77" t="s">
        <v>253</v>
      </c>
      <c r="D82" s="78" t="s">
        <v>217</v>
      </c>
      <c r="E82" s="79"/>
      <c r="F82" s="71" t="s">
        <v>193</v>
      </c>
      <c r="G82" s="71" t="s">
        <v>218</v>
      </c>
      <c r="H82" s="71" t="s">
        <v>204</v>
      </c>
      <c r="I82" s="71" t="s">
        <v>205</v>
      </c>
      <c r="J82" s="83" t="s">
        <v>258</v>
      </c>
      <c r="K82" s="71" t="s">
        <v>212</v>
      </c>
    </row>
    <row r="83" spans="3:11" s="67" customFormat="1" ht="14.4" x14ac:dyDescent="0.25">
      <c r="C83" s="77" t="s">
        <v>213</v>
      </c>
      <c r="D83" s="71" t="str">
        <f>DEC2HEX(255,2)</f>
        <v>FF</v>
      </c>
      <c r="E83" s="71" t="str">
        <f>DEC2HEX(255,2)</f>
        <v>FF</v>
      </c>
      <c r="F83" s="71" t="str">
        <f>DEC2HEX(G77,2)</f>
        <v>01</v>
      </c>
      <c r="G83" s="71" t="str">
        <f>DEC2HEX(4,2)</f>
        <v>04</v>
      </c>
      <c r="H83" s="71" t="str">
        <f>DEC2HEX(G78,2)</f>
        <v>02</v>
      </c>
      <c r="I83" s="71" t="str">
        <f>DEC2HEX(G79,2)</f>
        <v>38</v>
      </c>
      <c r="J83" s="71" t="str">
        <f>DEC2HEX(G80,2)</f>
        <v>02</v>
      </c>
      <c r="K83" s="71" t="str">
        <f>DEC2HEX(_xlfn.BITXOR(_xlfn.BITAND(SUM(F84+G84+H84+I84+J84),255),255),2)</f>
        <v>BE</v>
      </c>
    </row>
    <row r="84" spans="3:11" s="67" customFormat="1" ht="14.4" x14ac:dyDescent="0.25">
      <c r="C84" s="71" t="s">
        <v>214</v>
      </c>
      <c r="D84" s="71">
        <f t="shared" ref="D84:K84" si="6">HEX2DEC(D83)</f>
        <v>255</v>
      </c>
      <c r="E84" s="71">
        <f t="shared" si="6"/>
        <v>255</v>
      </c>
      <c r="F84" s="71">
        <f t="shared" si="6"/>
        <v>1</v>
      </c>
      <c r="G84" s="71">
        <f t="shared" si="6"/>
        <v>4</v>
      </c>
      <c r="H84" s="71">
        <f t="shared" si="6"/>
        <v>2</v>
      </c>
      <c r="I84" s="71">
        <f t="shared" si="6"/>
        <v>56</v>
      </c>
      <c r="J84" s="71">
        <f t="shared" si="6"/>
        <v>2</v>
      </c>
      <c r="K84" s="71">
        <f t="shared" si="6"/>
        <v>190</v>
      </c>
    </row>
    <row r="85" spans="3:11" s="67" customFormat="1" ht="18" customHeight="1" x14ac:dyDescent="0.25">
      <c r="C85" s="81" t="s">
        <v>223</v>
      </c>
      <c r="D85" s="82" t="str">
        <f>CONCATENATE(D83," ",E83," ",F83," ",G83," ",H83," ",I83," ",J83," ",K83,)</f>
        <v>FF FF 01 04 02 38 02 BE</v>
      </c>
      <c r="E85" s="82"/>
      <c r="F85" s="82"/>
      <c r="G85" s="82"/>
      <c r="H85" s="82"/>
      <c r="I85" s="82"/>
      <c r="J85" s="82"/>
      <c r="K85" s="82"/>
    </row>
    <row r="88" spans="3:11" x14ac:dyDescent="0.25">
      <c r="D88" s="40">
        <v>56</v>
      </c>
      <c r="E88" s="40" t="str">
        <f>DEC2HEX(D88)</f>
        <v>38</v>
      </c>
    </row>
    <row r="89" spans="3:11" s="67" customFormat="1" ht="14.4" x14ac:dyDescent="0.25">
      <c r="E89" s="68" t="s">
        <v>256</v>
      </c>
      <c r="F89" s="68"/>
      <c r="G89" s="68"/>
      <c r="H89" s="69" t="s">
        <v>225</v>
      </c>
      <c r="I89" s="69"/>
    </row>
    <row r="90" spans="3:11" s="67" customFormat="1" ht="14.4" x14ac:dyDescent="0.25">
      <c r="E90" s="70" t="s">
        <v>189</v>
      </c>
      <c r="F90" s="70"/>
      <c r="G90" s="71" t="s">
        <v>190</v>
      </c>
      <c r="H90" s="72" t="s">
        <v>191</v>
      </c>
      <c r="I90" s="72"/>
    </row>
    <row r="91" spans="3:11" s="67" customFormat="1" ht="14.4" x14ac:dyDescent="0.25">
      <c r="E91" s="73" t="s">
        <v>193</v>
      </c>
      <c r="F91" s="73"/>
      <c r="G91" s="74">
        <v>1</v>
      </c>
      <c r="H91" s="72" t="s">
        <v>250</v>
      </c>
      <c r="I91" s="72"/>
    </row>
    <row r="92" spans="3:11" s="67" customFormat="1" ht="14.4" x14ac:dyDescent="0.25">
      <c r="E92" s="73" t="s">
        <v>256</v>
      </c>
      <c r="F92" s="73"/>
      <c r="G92" s="74">
        <v>2</v>
      </c>
    </row>
    <row r="93" spans="3:11" s="67" customFormat="1" ht="14.4" x14ac:dyDescent="0.25">
      <c r="E93" s="73" t="s">
        <v>257</v>
      </c>
      <c r="F93" s="73"/>
      <c r="G93" s="74">
        <v>56</v>
      </c>
      <c r="H93" s="72"/>
      <c r="I93" s="72"/>
    </row>
    <row r="94" spans="3:11" s="67" customFormat="1" ht="14.4" x14ac:dyDescent="0.25">
      <c r="E94" s="73" t="s">
        <v>258</v>
      </c>
      <c r="F94" s="73"/>
      <c r="G94" s="74">
        <v>2</v>
      </c>
    </row>
    <row r="95" spans="3:11" s="67" customFormat="1" ht="31.2" customHeight="1" x14ac:dyDescent="0.25">
      <c r="C95" s="68" t="s">
        <v>260</v>
      </c>
      <c r="D95" s="68"/>
      <c r="E95" s="68"/>
      <c r="F95" s="68"/>
      <c r="G95" s="68"/>
      <c r="H95" s="68"/>
      <c r="I95" s="68"/>
      <c r="J95" s="68"/>
      <c r="K95" s="68"/>
    </row>
    <row r="96" spans="3:11" s="67" customFormat="1" ht="14.4" x14ac:dyDescent="0.25">
      <c r="C96" s="77" t="s">
        <v>261</v>
      </c>
      <c r="D96" s="78" t="s">
        <v>217</v>
      </c>
      <c r="E96" s="79"/>
      <c r="F96" s="71" t="s">
        <v>193</v>
      </c>
      <c r="G96" s="71" t="s">
        <v>218</v>
      </c>
      <c r="H96" s="71" t="s">
        <v>204</v>
      </c>
      <c r="I96" s="71" t="s">
        <v>262</v>
      </c>
      <c r="J96" s="83" t="s">
        <v>258</v>
      </c>
      <c r="K96" s="71" t="s">
        <v>212</v>
      </c>
    </row>
    <row r="97" spans="3:11" s="67" customFormat="1" ht="14.4" x14ac:dyDescent="0.25">
      <c r="C97" s="77" t="s">
        <v>213</v>
      </c>
      <c r="D97" s="71" t="str">
        <f>DEC2HEX(255,2)</f>
        <v>FF</v>
      </c>
      <c r="E97" s="71" t="str">
        <f>DEC2HEX(255,2)</f>
        <v>FF</v>
      </c>
      <c r="F97" s="71" t="str">
        <f>DEC2HEX(G91,2)</f>
        <v>01</v>
      </c>
      <c r="G97" s="71" t="str">
        <f>DEC2HEX(4,2)</f>
        <v>04</v>
      </c>
      <c r="H97" s="71" t="str">
        <f>DEC2HEX(G92,2)</f>
        <v>02</v>
      </c>
      <c r="I97" s="71" t="str">
        <f>DEC2HEX(G93,2)</f>
        <v>38</v>
      </c>
      <c r="J97" s="71" t="str">
        <f>DEC2HEX(G94,2)</f>
        <v>02</v>
      </c>
      <c r="K97" s="71" t="str">
        <f>DEC2HEX(_xlfn.BITXOR(_xlfn.BITAND(SUM(F98+G98+H98+I98+J98),255),255),2)</f>
        <v>BE</v>
      </c>
    </row>
    <row r="98" spans="3:11" s="67" customFormat="1" ht="14.4" x14ac:dyDescent="0.25">
      <c r="C98" s="71" t="s">
        <v>214</v>
      </c>
      <c r="D98" s="71">
        <f t="shared" ref="D98:K98" si="7">HEX2DEC(D97)</f>
        <v>255</v>
      </c>
      <c r="E98" s="71">
        <f t="shared" si="7"/>
        <v>255</v>
      </c>
      <c r="F98" s="71">
        <f t="shared" si="7"/>
        <v>1</v>
      </c>
      <c r="G98" s="71">
        <f t="shared" si="7"/>
        <v>4</v>
      </c>
      <c r="H98" s="71">
        <f t="shared" si="7"/>
        <v>2</v>
      </c>
      <c r="I98" s="71">
        <f t="shared" si="7"/>
        <v>56</v>
      </c>
      <c r="J98" s="71">
        <f t="shared" si="7"/>
        <v>2</v>
      </c>
      <c r="K98" s="71">
        <f t="shared" si="7"/>
        <v>190</v>
      </c>
    </row>
    <row r="99" spans="3:11" s="67" customFormat="1" ht="18" customHeight="1" x14ac:dyDescent="0.25">
      <c r="C99" s="81" t="s">
        <v>223</v>
      </c>
      <c r="D99" s="82" t="str">
        <f>CONCATENATE(D97," ",E97," ",F97," ",G97," ",H97," ",I97," ",J97," ",K97,)</f>
        <v>FF FF 01 04 02 38 02 BE</v>
      </c>
      <c r="E99" s="82"/>
      <c r="F99" s="82"/>
      <c r="G99" s="82"/>
      <c r="H99" s="82"/>
      <c r="I99" s="82"/>
      <c r="J99" s="82"/>
      <c r="K99" s="82"/>
    </row>
    <row r="101" spans="3:11" s="67" customFormat="1" ht="14.4" x14ac:dyDescent="0.25">
      <c r="E101" s="68" t="s">
        <v>263</v>
      </c>
      <c r="F101" s="68"/>
      <c r="G101" s="68"/>
      <c r="H101" s="69" t="s">
        <v>264</v>
      </c>
      <c r="I101" s="69"/>
    </row>
    <row r="102" spans="3:11" s="67" customFormat="1" ht="14.4" x14ac:dyDescent="0.25">
      <c r="E102" s="70" t="s">
        <v>189</v>
      </c>
      <c r="F102" s="70"/>
      <c r="G102" s="71" t="s">
        <v>265</v>
      </c>
      <c r="H102" s="72" t="s">
        <v>266</v>
      </c>
      <c r="I102" s="72"/>
    </row>
    <row r="103" spans="3:11" s="67" customFormat="1" ht="14.4" x14ac:dyDescent="0.25">
      <c r="E103" s="73" t="s">
        <v>193</v>
      </c>
      <c r="F103" s="73"/>
      <c r="G103" s="74">
        <v>1</v>
      </c>
      <c r="H103" s="72" t="s">
        <v>267</v>
      </c>
      <c r="I103" s="72"/>
    </row>
    <row r="104" spans="3:11" s="67" customFormat="1" ht="14.4" x14ac:dyDescent="0.25">
      <c r="E104" s="73" t="s">
        <v>263</v>
      </c>
      <c r="F104" s="73"/>
      <c r="G104" s="74">
        <v>10</v>
      </c>
    </row>
    <row r="105" spans="3:11" s="67" customFormat="1" ht="31.2" customHeight="1" x14ac:dyDescent="0.25">
      <c r="C105" s="68" t="s">
        <v>268</v>
      </c>
      <c r="D105" s="68"/>
      <c r="E105" s="68"/>
      <c r="F105" s="68"/>
      <c r="G105" s="68"/>
      <c r="H105" s="68"/>
      <c r="I105" s="68"/>
    </row>
    <row r="106" spans="3:11" s="67" customFormat="1" ht="14.4" x14ac:dyDescent="0.25">
      <c r="C106" s="77" t="s">
        <v>269</v>
      </c>
      <c r="D106" s="78" t="s">
        <v>217</v>
      </c>
      <c r="E106" s="79"/>
      <c r="F106" s="71" t="s">
        <v>193</v>
      </c>
      <c r="G106" s="71" t="s">
        <v>203</v>
      </c>
      <c r="H106" s="71" t="s">
        <v>204</v>
      </c>
      <c r="I106" s="71" t="s">
        <v>220</v>
      </c>
    </row>
    <row r="107" spans="3:11" s="67" customFormat="1" ht="14.4" x14ac:dyDescent="0.25">
      <c r="C107" s="77" t="s">
        <v>213</v>
      </c>
      <c r="D107" s="71" t="str">
        <f>DEC2HEX(255,2)</f>
        <v>FF</v>
      </c>
      <c r="E107" s="71" t="str">
        <f>DEC2HEX(255,2)</f>
        <v>FF</v>
      </c>
      <c r="F107" s="71" t="str">
        <f>DEC2HEX(G103,2)</f>
        <v>01</v>
      </c>
      <c r="G107" s="71" t="str">
        <f>DEC2HEX(2,2)</f>
        <v>02</v>
      </c>
      <c r="H107" s="71" t="str">
        <f>DEC2HEX(G104,2)</f>
        <v>0A</v>
      </c>
      <c r="I107" s="71" t="str">
        <f>DEC2HEX(_xlfn.BITXOR(_xlfn.BITAND(SUM(F108+G108+H108),255),255),2)</f>
        <v>F2</v>
      </c>
    </row>
    <row r="108" spans="3:11" s="67" customFormat="1" ht="14.4" x14ac:dyDescent="0.25">
      <c r="C108" s="71" t="s">
        <v>214</v>
      </c>
      <c r="D108" s="71">
        <f t="shared" ref="D108:I108" si="8">HEX2DEC(D107)</f>
        <v>255</v>
      </c>
      <c r="E108" s="71">
        <f t="shared" si="8"/>
        <v>255</v>
      </c>
      <c r="F108" s="71">
        <f t="shared" si="8"/>
        <v>1</v>
      </c>
      <c r="G108" s="71">
        <f t="shared" si="8"/>
        <v>2</v>
      </c>
      <c r="H108" s="71">
        <f t="shared" si="8"/>
        <v>10</v>
      </c>
      <c r="I108" s="71">
        <f t="shared" si="8"/>
        <v>242</v>
      </c>
    </row>
    <row r="109" spans="3:11" s="67" customFormat="1" ht="18" customHeight="1" x14ac:dyDescent="0.25">
      <c r="C109" s="81" t="s">
        <v>223</v>
      </c>
      <c r="D109" s="82" t="str">
        <f>CONCATENATE(D107," ",E107," ",F107," ",G107," ",H107," ",I107,)</f>
        <v>FF FF 01 02 0A F2</v>
      </c>
      <c r="E109" s="82"/>
      <c r="F109" s="82"/>
      <c r="G109" s="82"/>
      <c r="H109" s="82"/>
      <c r="I109" s="82"/>
    </row>
  </sheetData>
  <mergeCells count="68">
    <mergeCell ref="C105:I105"/>
    <mergeCell ref="D106:E106"/>
    <mergeCell ref="D96:E96"/>
    <mergeCell ref="E101:G101"/>
    <mergeCell ref="H101:I101"/>
    <mergeCell ref="E102:F102"/>
    <mergeCell ref="E103:F103"/>
    <mergeCell ref="E104:F104"/>
    <mergeCell ref="E90:F90"/>
    <mergeCell ref="E91:F91"/>
    <mergeCell ref="E92:F92"/>
    <mergeCell ref="E93:F93"/>
    <mergeCell ref="E94:F94"/>
    <mergeCell ref="C95:K95"/>
    <mergeCell ref="E79:F79"/>
    <mergeCell ref="E80:F80"/>
    <mergeCell ref="C81:K81"/>
    <mergeCell ref="D82:E82"/>
    <mergeCell ref="E89:G89"/>
    <mergeCell ref="H89:I89"/>
    <mergeCell ref="D67:E67"/>
    <mergeCell ref="E75:G75"/>
    <mergeCell ref="H75:I75"/>
    <mergeCell ref="E76:F76"/>
    <mergeCell ref="E77:F77"/>
    <mergeCell ref="E78:F78"/>
    <mergeCell ref="E56:F56"/>
    <mergeCell ref="E57:F57"/>
    <mergeCell ref="E58:F58"/>
    <mergeCell ref="C60:L60"/>
    <mergeCell ref="D61:E61"/>
    <mergeCell ref="C66:L66"/>
    <mergeCell ref="E51:G51"/>
    <mergeCell ref="H51:I51"/>
    <mergeCell ref="E52:F52"/>
    <mergeCell ref="E53:F53"/>
    <mergeCell ref="E54:F54"/>
    <mergeCell ref="E55:F55"/>
    <mergeCell ref="E39:F39"/>
    <mergeCell ref="E40:F40"/>
    <mergeCell ref="E41:F41"/>
    <mergeCell ref="E42:F42"/>
    <mergeCell ref="M44:N44"/>
    <mergeCell ref="D45:E45"/>
    <mergeCell ref="E27:F27"/>
    <mergeCell ref="D29:E29"/>
    <mergeCell ref="H35:I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7:F7"/>
    <mergeCell ref="D10:E10"/>
    <mergeCell ref="D13:P13"/>
    <mergeCell ref="D15:E15"/>
    <mergeCell ref="E20:G20"/>
    <mergeCell ref="H20:I20"/>
    <mergeCell ref="H1:I1"/>
    <mergeCell ref="E2:F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SM40BL</vt:lpstr>
      <vt:lpstr>特殊字节位解析</vt:lpstr>
      <vt:lpstr>十六进制指令生成表</vt:lpstr>
      <vt:lpstr>SM40BL!Print_Area</vt:lpstr>
      <vt:lpstr>SM40BL!Print_Titles</vt:lpstr>
      <vt:lpstr>SM40BL!SCS215_V2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2019-02-19T06:21:32Z</cp:lastPrinted>
  <dcterms:created xsi:type="dcterms:W3CDTF">2019-02-19T05:54:26Z</dcterms:created>
  <dcterms:modified xsi:type="dcterms:W3CDTF">2019-02-19T06:23:55Z</dcterms:modified>
</cp:coreProperties>
</file>