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protein_prod/data/"/>
    </mc:Choice>
  </mc:AlternateContent>
  <xr:revisionPtr revIDLastSave="0" documentId="13_ncr:1_{8EB4C4BC-8975-FD4B-BF9E-FAEA4AA9AD8B}" xr6:coauthVersionLast="47" xr6:coauthVersionMax="47" xr10:uidLastSave="{00000000-0000-0000-0000-000000000000}"/>
  <bookViews>
    <workbookView xWindow="4340" yWindow="760" windowWidth="30220" windowHeight="21580" activeTab="4" xr2:uid="{1782804E-A349-9946-90DE-E6403DA68CF5}"/>
  </bookViews>
  <sheets>
    <sheet name="Affinity Chromatography" sheetId="1" r:id="rId1"/>
    <sheet name="Ion Exchange" sheetId="2" r:id="rId2"/>
    <sheet name="Beta-Gal Lysozyme" sheetId="3" r:id="rId3"/>
    <sheet name="SDS-PAGE loading" sheetId="4" r:id="rId4"/>
    <sheet name="lys_blanks" sheetId="8" r:id="rId5"/>
    <sheet name="lys_source" sheetId="7" state="hidden" r:id="rId6"/>
    <sheet name="Lysozyme Activity Data" sheetId="6" r:id="rId7"/>
  </sheets>
  <definedNames>
    <definedName name="ExternalData_1" localSheetId="6" hidden="1">'Lysozyme Activity Data'!$A$1:$Q$37</definedName>
    <definedName name="ExternalData_2" localSheetId="5" hidden="1">lys_source!$A$1:$Q$43</definedName>
    <definedName name="ExternalData_3" localSheetId="4" hidden="1">lys_blanks!$A$1:$C$18</definedName>
  </definedNames>
  <calcPr calcId="191029"/>
  <pivotCaches>
    <pivotCache cacheId="3" r:id="rId8"/>
    <pivotCache cacheId="4" r:id="rId9"/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6" i="3" l="1"/>
  <c r="Z96" i="3"/>
  <c r="AB96" i="3" s="1"/>
  <c r="AC95" i="3"/>
  <c r="Z95" i="3"/>
  <c r="AB95" i="3" s="1"/>
  <c r="AC94" i="3"/>
  <c r="AB94" i="3"/>
  <c r="Z94" i="3"/>
  <c r="AC93" i="3"/>
  <c r="Z93" i="3"/>
  <c r="AB93" i="3" s="1"/>
  <c r="AC92" i="3"/>
  <c r="Z92" i="3"/>
  <c r="AB92" i="3" s="1"/>
  <c r="AC91" i="3"/>
  <c r="Z91" i="3"/>
  <c r="AB91" i="3" s="1"/>
  <c r="AC90" i="3"/>
  <c r="AB90" i="3"/>
  <c r="Z90" i="3"/>
  <c r="AC89" i="3"/>
  <c r="Z89" i="3"/>
  <c r="AB89" i="3" s="1"/>
  <c r="AC88" i="3"/>
  <c r="AB88" i="3"/>
  <c r="Z88" i="3"/>
  <c r="AC87" i="3"/>
  <c r="Z87" i="3"/>
  <c r="AB87" i="3" s="1"/>
  <c r="AC86" i="3"/>
  <c r="AB86" i="3"/>
  <c r="Z86" i="3"/>
  <c r="AC85" i="3"/>
  <c r="Z85" i="3"/>
  <c r="AB85" i="3" s="1"/>
  <c r="AC84" i="3"/>
  <c r="Z84" i="3"/>
  <c r="AB84" i="3" s="1"/>
  <c r="AC83" i="3"/>
  <c r="Z83" i="3"/>
  <c r="AB83" i="3" s="1"/>
  <c r="AC82" i="3"/>
  <c r="Z82" i="3"/>
  <c r="AB82" i="3" s="1"/>
  <c r="AC81" i="3"/>
  <c r="Z81" i="3"/>
  <c r="AB81" i="3" s="1"/>
  <c r="AC80" i="3"/>
  <c r="AB80" i="3"/>
  <c r="Z80" i="3"/>
  <c r="AC79" i="3"/>
  <c r="Z79" i="3"/>
  <c r="AB79" i="3" s="1"/>
  <c r="AC78" i="3"/>
  <c r="Z78" i="3"/>
  <c r="AB78" i="3" s="1"/>
  <c r="AC77" i="3"/>
  <c r="Z77" i="3"/>
  <c r="AB77" i="3" s="1"/>
  <c r="AC76" i="3"/>
  <c r="AB76" i="3"/>
  <c r="Z76" i="3"/>
  <c r="AC75" i="3"/>
  <c r="Z75" i="3"/>
  <c r="AB75" i="3" s="1"/>
  <c r="AC74" i="3"/>
  <c r="Z74" i="3"/>
  <c r="AB74" i="3" s="1"/>
  <c r="AC73" i="3"/>
  <c r="Z73" i="3"/>
  <c r="AB73" i="3" s="1"/>
  <c r="AC72" i="3"/>
  <c r="Z72" i="3"/>
  <c r="AB72" i="3" s="1"/>
  <c r="AC71" i="3"/>
  <c r="Z71" i="3"/>
  <c r="AB71" i="3" s="1"/>
  <c r="AC70" i="3"/>
  <c r="AB70" i="3"/>
  <c r="Z70" i="3"/>
  <c r="AC69" i="3"/>
  <c r="Z69" i="3"/>
  <c r="AB69" i="3" s="1"/>
  <c r="AC68" i="3"/>
  <c r="Z68" i="3"/>
  <c r="AB68" i="3" s="1"/>
  <c r="AC67" i="3"/>
  <c r="Z67" i="3"/>
  <c r="AB67" i="3" s="1"/>
  <c r="AC66" i="3"/>
  <c r="AB66" i="3"/>
  <c r="Z66" i="3"/>
  <c r="AC65" i="3"/>
  <c r="Z65" i="3"/>
  <c r="AB65" i="3" s="1"/>
  <c r="AC64" i="3"/>
  <c r="Z64" i="3"/>
  <c r="AB64" i="3" s="1"/>
  <c r="AC63" i="3"/>
  <c r="Z63" i="3"/>
  <c r="AB63" i="3" s="1"/>
  <c r="AC62" i="3"/>
  <c r="Z62" i="3"/>
  <c r="AB62" i="3" s="1"/>
  <c r="AC61" i="3"/>
  <c r="Z61" i="3"/>
  <c r="AB61" i="3" s="1"/>
  <c r="AC60" i="3"/>
  <c r="AB60" i="3"/>
  <c r="Z60" i="3"/>
  <c r="AC59" i="3"/>
  <c r="Z59" i="3"/>
  <c r="AB59" i="3" s="1"/>
  <c r="AC58" i="3"/>
  <c r="Z58" i="3"/>
  <c r="AB58" i="3" s="1"/>
  <c r="AC57" i="3"/>
  <c r="Z57" i="3"/>
  <c r="AB57" i="3" s="1"/>
  <c r="AC56" i="3"/>
  <c r="AB56" i="3"/>
  <c r="Z56" i="3"/>
  <c r="AC55" i="3"/>
  <c r="Z55" i="3"/>
  <c r="AB55" i="3" s="1"/>
  <c r="AC54" i="3"/>
  <c r="Z54" i="3"/>
  <c r="AB54" i="3" s="1"/>
  <c r="AC53" i="3"/>
  <c r="Z53" i="3"/>
  <c r="AB53" i="3" s="1"/>
  <c r="AC52" i="3"/>
  <c r="Z52" i="3"/>
  <c r="AB52" i="3" s="1"/>
  <c r="AC51" i="3"/>
  <c r="Z51" i="3"/>
  <c r="AB51" i="3" s="1"/>
  <c r="AC50" i="3"/>
  <c r="AB50" i="3"/>
  <c r="Z50" i="3"/>
  <c r="AC49" i="3"/>
  <c r="Z49" i="3"/>
  <c r="AB49" i="3" s="1"/>
  <c r="AC48" i="3"/>
  <c r="Z48" i="3"/>
  <c r="AB48" i="3" s="1"/>
  <c r="AC47" i="3"/>
  <c r="Z47" i="3"/>
  <c r="AB47" i="3" s="1"/>
  <c r="AC46" i="3"/>
  <c r="AB46" i="3"/>
  <c r="Z46" i="3"/>
  <c r="AC45" i="3"/>
  <c r="Z45" i="3"/>
  <c r="AB45" i="3" s="1"/>
  <c r="AC44" i="3"/>
  <c r="Z44" i="3"/>
  <c r="AB44" i="3" s="1"/>
  <c r="AC43" i="3"/>
  <c r="Z43" i="3"/>
  <c r="AB43" i="3" s="1"/>
  <c r="AC42" i="3"/>
  <c r="Z42" i="3"/>
  <c r="AB42" i="3" s="1"/>
  <c r="AC41" i="3"/>
  <c r="Z41" i="3"/>
  <c r="AB41" i="3" s="1"/>
  <c r="AC40" i="3"/>
  <c r="AB40" i="3"/>
  <c r="Z40" i="3"/>
  <c r="AC39" i="3"/>
  <c r="Z39" i="3"/>
  <c r="AB39" i="3" s="1"/>
  <c r="AC38" i="3"/>
  <c r="Z38" i="3"/>
  <c r="AB38" i="3" s="1"/>
  <c r="AC37" i="3"/>
  <c r="Z37" i="3"/>
  <c r="AB37" i="3" s="1"/>
  <c r="AC36" i="3"/>
  <c r="AB36" i="3"/>
  <c r="Z36" i="3"/>
  <c r="AC35" i="3"/>
  <c r="Z35" i="3"/>
  <c r="AB35" i="3" s="1"/>
  <c r="AC34" i="3"/>
  <c r="Z34" i="3"/>
  <c r="AB34" i="3" s="1"/>
  <c r="AC33" i="3"/>
  <c r="Z33" i="3"/>
  <c r="AB33" i="3" s="1"/>
  <c r="AC32" i="3"/>
  <c r="Z32" i="3"/>
  <c r="AB32" i="3" s="1"/>
  <c r="AC31" i="3"/>
  <c r="Z31" i="3"/>
  <c r="AB31" i="3" s="1"/>
  <c r="AC30" i="3"/>
  <c r="AB30" i="3"/>
  <c r="Z30" i="3"/>
  <c r="AC29" i="3"/>
  <c r="Z29" i="3"/>
  <c r="AB29" i="3" s="1"/>
  <c r="AC28" i="3"/>
  <c r="Z28" i="3"/>
  <c r="AB28" i="3" s="1"/>
  <c r="AC27" i="3"/>
  <c r="Z27" i="3"/>
  <c r="AB27" i="3" s="1"/>
  <c r="AC26" i="3"/>
  <c r="AB26" i="3"/>
  <c r="Z26" i="3"/>
  <c r="AC25" i="3"/>
  <c r="Z25" i="3"/>
  <c r="AB25" i="3" s="1"/>
  <c r="AC24" i="3"/>
  <c r="Z24" i="3"/>
  <c r="AB24" i="3" s="1"/>
  <c r="AC23" i="3"/>
  <c r="Z23" i="3"/>
  <c r="AB23" i="3" s="1"/>
  <c r="AC22" i="3"/>
  <c r="Z22" i="3"/>
  <c r="AB22" i="3" s="1"/>
  <c r="AC21" i="3"/>
  <c r="Z21" i="3"/>
  <c r="AB21" i="3" s="1"/>
  <c r="AC20" i="3"/>
  <c r="AB20" i="3"/>
  <c r="Z20" i="3"/>
  <c r="AC19" i="3"/>
  <c r="Z19" i="3"/>
  <c r="AB19" i="3" s="1"/>
  <c r="AC18" i="3"/>
  <c r="Z18" i="3"/>
  <c r="AB18" i="3" s="1"/>
  <c r="AC17" i="3"/>
  <c r="Z17" i="3"/>
  <c r="AB17" i="3" s="1"/>
  <c r="AC16" i="3"/>
  <c r="AB16" i="3"/>
  <c r="Z16" i="3"/>
  <c r="AC15" i="3"/>
  <c r="Z15" i="3"/>
  <c r="AB15" i="3" s="1"/>
  <c r="AC14" i="3"/>
  <c r="Z14" i="3"/>
  <c r="AB14" i="3" s="1"/>
  <c r="AC13" i="3"/>
  <c r="Z13" i="3"/>
  <c r="AB13" i="3" s="1"/>
  <c r="AC12" i="3"/>
  <c r="Z12" i="3"/>
  <c r="AB12" i="3" s="1"/>
  <c r="AC11" i="3"/>
  <c r="Z11" i="3"/>
  <c r="AB11" i="3" s="1"/>
  <c r="AC10" i="3"/>
  <c r="AB10" i="3"/>
  <c r="Z10" i="3"/>
  <c r="AC9" i="3"/>
  <c r="Z9" i="3"/>
  <c r="AB9" i="3" s="1"/>
  <c r="AC8" i="3"/>
  <c r="Z8" i="3"/>
  <c r="AB8" i="3" s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K8" i="4"/>
  <c r="O8" i="4" s="1"/>
  <c r="K7" i="4"/>
  <c r="O7" i="4" s="1"/>
  <c r="F6" i="3"/>
  <c r="E91" i="3" s="1"/>
  <c r="E7" i="2"/>
  <c r="E13" i="2" s="1"/>
  <c r="E8" i="2"/>
  <c r="E6" i="2"/>
  <c r="E5" i="2"/>
  <c r="E7" i="1"/>
  <c r="E15" i="1" s="1"/>
  <c r="O7" i="1"/>
  <c r="O10" i="1" s="1"/>
  <c r="O6" i="1"/>
  <c r="O5" i="1"/>
  <c r="J7" i="1"/>
  <c r="J13" i="1" s="1"/>
  <c r="J6" i="1"/>
  <c r="J5" i="1"/>
  <c r="E6" i="1"/>
  <c r="E5" i="1"/>
  <c r="C5" i="4"/>
  <c r="D5" i="4"/>
  <c r="C6" i="4"/>
  <c r="D6" i="4"/>
  <c r="D7" i="4"/>
  <c r="D8" i="4"/>
  <c r="L8" i="4" l="1"/>
  <c r="P8" i="4" s="1"/>
  <c r="L7" i="4"/>
  <c r="P7" i="4" s="1"/>
  <c r="L6" i="4"/>
  <c r="P6" i="4" s="1"/>
  <c r="K6" i="4"/>
  <c r="O6" i="4" s="1"/>
  <c r="L5" i="4"/>
  <c r="P5" i="4" s="1"/>
  <c r="K5" i="4"/>
  <c r="O5" i="4" s="1"/>
  <c r="E9" i="3"/>
  <c r="E18" i="3"/>
  <c r="E10" i="3"/>
  <c r="E61" i="3"/>
  <c r="E48" i="3"/>
  <c r="E81" i="3"/>
  <c r="E94" i="3"/>
  <c r="E60" i="3"/>
  <c r="E44" i="3"/>
  <c r="E68" i="3"/>
  <c r="E42" i="3"/>
  <c r="E64" i="3"/>
  <c r="E41" i="3"/>
  <c r="E74" i="3"/>
  <c r="E37" i="3"/>
  <c r="E27" i="3"/>
  <c r="E80" i="3"/>
  <c r="E22" i="3"/>
  <c r="E56" i="3"/>
  <c r="E78" i="3"/>
  <c r="E53" i="3"/>
  <c r="E77" i="3"/>
  <c r="E52" i="3"/>
  <c r="E46" i="3"/>
  <c r="E51" i="3"/>
  <c r="E73" i="3"/>
  <c r="E93" i="3"/>
  <c r="E55" i="3"/>
  <c r="E47" i="3"/>
  <c r="E45" i="3"/>
  <c r="E50" i="3"/>
  <c r="E69" i="3"/>
  <c r="E92" i="3"/>
  <c r="E26" i="3"/>
  <c r="E15" i="3"/>
  <c r="E67" i="3"/>
  <c r="E24" i="3"/>
  <c r="E16" i="3"/>
  <c r="E66" i="3"/>
  <c r="E32" i="3"/>
  <c r="E54" i="3"/>
  <c r="E83" i="3"/>
  <c r="E89" i="3"/>
  <c r="E31" i="3"/>
  <c r="E14" i="3"/>
  <c r="E17" i="3"/>
  <c r="E82" i="3"/>
  <c r="E88" i="3"/>
  <c r="E25" i="3"/>
  <c r="E49" i="3"/>
  <c r="E62" i="3"/>
  <c r="E63" i="3"/>
  <c r="E65" i="3"/>
  <c r="E79" i="3"/>
  <c r="E90" i="3"/>
  <c r="E36" i="3"/>
  <c r="E21" i="3"/>
  <c r="E13" i="3"/>
  <c r="E59" i="3"/>
  <c r="E72" i="3"/>
  <c r="E75" i="3"/>
  <c r="E76" i="3"/>
  <c r="E97" i="3"/>
  <c r="E35" i="3"/>
  <c r="E20" i="3"/>
  <c r="E12" i="3"/>
  <c r="E58" i="3"/>
  <c r="E71" i="3"/>
  <c r="E85" i="3"/>
  <c r="E86" i="3"/>
  <c r="E96" i="3"/>
  <c r="E34" i="3"/>
  <c r="E19" i="3"/>
  <c r="E11" i="3"/>
  <c r="E57" i="3"/>
  <c r="E70" i="3"/>
  <c r="E84" i="3"/>
  <c r="E87" i="3"/>
  <c r="E95" i="3"/>
  <c r="E43" i="3"/>
  <c r="E33" i="3"/>
  <c r="E23" i="3"/>
  <c r="E40" i="3"/>
  <c r="E30" i="3"/>
  <c r="E39" i="3"/>
  <c r="E29" i="3"/>
  <c r="E38" i="3"/>
  <c r="E28" i="3"/>
  <c r="E31" i="2"/>
  <c r="E21" i="2"/>
  <c r="E40" i="2"/>
  <c r="E30" i="2"/>
  <c r="E20" i="2"/>
  <c r="E19" i="2"/>
  <c r="E18" i="2"/>
  <c r="E17" i="2"/>
  <c r="E32" i="2"/>
  <c r="E22" i="2"/>
  <c r="E39" i="2"/>
  <c r="E29" i="2"/>
  <c r="J22" i="1"/>
  <c r="E38" i="2"/>
  <c r="E28" i="2"/>
  <c r="J20" i="1"/>
  <c r="E37" i="2"/>
  <c r="E27" i="2"/>
  <c r="J19" i="1"/>
  <c r="E36" i="2"/>
  <c r="E26" i="2"/>
  <c r="E16" i="2"/>
  <c r="E34" i="2"/>
  <c r="E24" i="2"/>
  <c r="J17" i="1"/>
  <c r="E35" i="2"/>
  <c r="E25" i="2"/>
  <c r="E15" i="2"/>
  <c r="E14" i="2"/>
  <c r="E33" i="2"/>
  <c r="E23" i="2"/>
  <c r="E12" i="2"/>
  <c r="E11" i="2"/>
  <c r="J11" i="1"/>
  <c r="J16" i="1"/>
  <c r="J18" i="1"/>
  <c r="J29" i="1"/>
  <c r="J28" i="1"/>
  <c r="J27" i="1"/>
  <c r="J15" i="1"/>
  <c r="J12" i="1"/>
  <c r="J26" i="1"/>
  <c r="J25" i="1"/>
  <c r="J10" i="1"/>
  <c r="J21" i="1"/>
  <c r="O30" i="1"/>
  <c r="O31" i="1"/>
  <c r="O34" i="1"/>
  <c r="J24" i="1"/>
  <c r="J14" i="1"/>
  <c r="O32" i="1"/>
  <c r="O33" i="1"/>
  <c r="J23" i="1"/>
  <c r="O18" i="1"/>
  <c r="O13" i="1"/>
  <c r="O29" i="1"/>
  <c r="O17" i="1"/>
  <c r="O26" i="1"/>
  <c r="O15" i="1"/>
  <c r="O19" i="1"/>
  <c r="O27" i="1"/>
  <c r="O16" i="1"/>
  <c r="O25" i="1"/>
  <c r="O24" i="1"/>
  <c r="O14" i="1"/>
  <c r="O12" i="1"/>
  <c r="O28" i="1"/>
  <c r="O23" i="1"/>
  <c r="O22" i="1"/>
  <c r="O21" i="1"/>
  <c r="O11" i="1"/>
  <c r="O20" i="1"/>
  <c r="E10" i="1"/>
  <c r="E19" i="1"/>
  <c r="E28" i="1"/>
  <c r="E27" i="1"/>
  <c r="E26" i="1"/>
  <c r="E20" i="1"/>
  <c r="E25" i="1"/>
  <c r="E24" i="1"/>
  <c r="E23" i="1"/>
  <c r="E29" i="1"/>
  <c r="E18" i="1"/>
  <c r="E17" i="1"/>
  <c r="E16" i="1"/>
  <c r="E14" i="1"/>
  <c r="E13" i="1"/>
  <c r="E22" i="1"/>
  <c r="E12" i="1"/>
  <c r="E21" i="1"/>
  <c r="E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F0033-A5CF-AB40-B993-D077DD032F9D}" keepAlive="1" name="Query - lys_blanks" description="Connection to the 'lys_blanks' query in the workbook." type="5" refreshedVersion="8" background="1" saveData="1">
    <dbPr connection="Provider=Microsoft.Mashup.OleDb.1;Data Source=$Workbook$;Location=lys_blanks;Extended Properties=&quot;&quot;" command="SELECT * FROM [lys_blanks]"/>
  </connection>
  <connection id="2" xr16:uid="{5DA2D527-36E3-7849-AF8F-263044ABF7EE}" keepAlive="1" name="Query - lys_source" description="Connection to the 'lys_source' query in the workbook." type="5" refreshedVersion="8" background="1" saveData="1">
    <dbPr connection="Provider=Microsoft.Mashup.OleDb.1;Data Source=$Workbook$;Location=lys_source;Extended Properties=&quot;&quot;" command="SELECT * FROM [lys_source]"/>
  </connection>
  <connection id="3" xr16:uid="{09E2F626-0419-364E-A92B-74EDC4647645}" keepAlive="1" name="Query - Lysozyme Activity Data" description="Connection to the 'Lysozyme Activity Data' query in the workbook." type="5" refreshedVersion="8" background="1" saveData="1">
    <dbPr connection="Provider=Microsoft.Mashup.OleDb.1;Data Source=$Workbook$;Location=&quot;Lysozyme Activity Data&quot;;Extended Properties=&quot;&quot;" command="SELECT * FROM [Lysozyme Activity Data]"/>
  </connection>
</connections>
</file>

<file path=xl/sharedStrings.xml><?xml version="1.0" encoding="utf-8"?>
<sst xmlns="http://schemas.openxmlformats.org/spreadsheetml/2006/main" count="2200" uniqueCount="681">
  <si>
    <t>Blank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</si>
  <si>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</si>
  <si>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</si>
  <si>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</si>
  <si>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</si>
  <si>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</si>
  <si>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</si>
  <si>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</si>
  <si>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</si>
  <si>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</si>
  <si>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</si>
  <si>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</si>
  <si>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</si>
  <si>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</si>
  <si>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</si>
  <si>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</si>
  <si>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</si>
  <si>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</si>
  <si>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</si>
  <si>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</si>
  <si>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</si>
  <si>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Well Plate</t>
  </si>
  <si>
    <t>Reading 1</t>
  </si>
  <si>
    <t>Reading 2</t>
  </si>
  <si>
    <t>Average</t>
  </si>
  <si>
    <t>Sample</t>
  </si>
  <si>
    <t>Positive</t>
  </si>
  <si>
    <t>Water</t>
  </si>
  <si>
    <t>A280</t>
  </si>
  <si>
    <t>A280 net Water</t>
  </si>
  <si>
    <t>C9</t>
  </si>
  <si>
    <t>C10</t>
  </si>
  <si>
    <t>C11</t>
  </si>
  <si>
    <t>C12</t>
  </si>
  <si>
    <t>D3</t>
  </si>
  <si>
    <t>Sample 01</t>
  </si>
  <si>
    <t>Sample 02</t>
  </si>
  <si>
    <t>Sample 03</t>
  </si>
  <si>
    <t>D1</t>
  </si>
  <si>
    <t>D2</t>
  </si>
  <si>
    <t>D4</t>
  </si>
  <si>
    <t>D5</t>
  </si>
  <si>
    <t>D6</t>
  </si>
  <si>
    <t>BSA</t>
  </si>
  <si>
    <t>Buffer E</t>
  </si>
  <si>
    <t>Fraction 2</t>
  </si>
  <si>
    <t>A280 net BG</t>
  </si>
  <si>
    <t>D10</t>
  </si>
  <si>
    <t>D11</t>
  </si>
  <si>
    <t>D12</t>
  </si>
  <si>
    <t>A4</t>
  </si>
  <si>
    <t>A5</t>
  </si>
  <si>
    <t>A6</t>
  </si>
  <si>
    <t>A10</t>
  </si>
  <si>
    <t>A11</t>
  </si>
  <si>
    <t>A12</t>
  </si>
  <si>
    <t>E1</t>
  </si>
  <si>
    <t>E2</t>
  </si>
  <si>
    <t>E3</t>
  </si>
  <si>
    <t>E4</t>
  </si>
  <si>
    <t>E5</t>
  </si>
  <si>
    <t>E6</t>
  </si>
  <si>
    <t>E10</t>
  </si>
  <si>
    <t>E12</t>
  </si>
  <si>
    <t>F1</t>
  </si>
  <si>
    <t>F2</t>
  </si>
  <si>
    <t>F3</t>
  </si>
  <si>
    <t>F4</t>
  </si>
  <si>
    <t>F5</t>
  </si>
  <si>
    <t>F6</t>
  </si>
  <si>
    <t>F10</t>
  </si>
  <si>
    <t>F11</t>
  </si>
  <si>
    <t>F12</t>
  </si>
  <si>
    <t>G4</t>
  </si>
  <si>
    <t>G5</t>
  </si>
  <si>
    <t>G6</t>
  </si>
  <si>
    <t>G10</t>
  </si>
  <si>
    <t>G11</t>
  </si>
  <si>
    <t>G12</t>
  </si>
  <si>
    <t>H4</t>
  </si>
  <si>
    <t>H5</t>
  </si>
  <si>
    <t>H6</t>
  </si>
  <si>
    <t>H10</t>
  </si>
  <si>
    <t>H11</t>
  </si>
  <si>
    <t>H12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</si>
  <si>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</si>
  <si>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</si>
  <si>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</si>
  <si>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</si>
  <si>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</si>
  <si>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</si>
  <si>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</si>
  <si>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</si>
  <si>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</si>
  <si>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</si>
  <si>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</si>
  <si>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</si>
  <si>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</si>
  <si>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</si>
  <si>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</si>
  <si>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</si>
  <si>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</si>
  <si>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</si>
  <si>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</si>
  <si>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</si>
  <si>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</si>
  <si>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</si>
  <si>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</si>
  <si>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</si>
  <si>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</si>
  <si>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</si>
  <si>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</si>
  <si>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A04</t>
  </si>
  <si>
    <t>A05</t>
  </si>
  <si>
    <t>A06</t>
  </si>
  <si>
    <t>A07</t>
  </si>
  <si>
    <t>A08</t>
  </si>
  <si>
    <t>A09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</si>
  <si>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</si>
  <si>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</si>
  <si>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</si>
  <si>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</si>
  <si>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</si>
  <si>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</si>
  <si>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</si>
  <si>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</si>
  <si>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</si>
  <si>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</si>
  <si>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</si>
  <si>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</si>
  <si>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</si>
  <si>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</si>
  <si>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</si>
  <si>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</si>
  <si>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</si>
  <si>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</si>
  <si>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</si>
  <si>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</si>
  <si>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</si>
  <si>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</si>
  <si>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</si>
  <si>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</si>
  <si>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</si>
  <si>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</si>
  <si>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</si>
  <si>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H04</t>
  </si>
  <si>
    <t>H05</t>
  </si>
  <si>
    <t>H06</t>
  </si>
  <si>
    <t>H07</t>
  </si>
  <si>
    <t>H08</t>
  </si>
  <si>
    <t>H09</t>
  </si>
  <si>
    <t>Fraction</t>
  </si>
  <si>
    <t>Dilution</t>
  </si>
  <si>
    <t>1-Beta</t>
  </si>
  <si>
    <t>3-Beta</t>
  </si>
  <si>
    <t>2-Lys</t>
  </si>
  <si>
    <t>1-Lys</t>
  </si>
  <si>
    <t>4-Beta</t>
  </si>
  <si>
    <t>3-Lys</t>
  </si>
  <si>
    <t>2-Beta</t>
  </si>
  <si>
    <t>4-Lys</t>
  </si>
  <si>
    <t>Neat</t>
  </si>
  <si>
    <t>Column1</t>
  </si>
  <si>
    <t>Reading 3</t>
  </si>
  <si>
    <t>1-100</t>
  </si>
  <si>
    <t>1-10</t>
  </si>
  <si>
    <t>0.5</t>
  </si>
  <si>
    <t>1.0</t>
  </si>
  <si>
    <t>1.5</t>
  </si>
  <si>
    <t>2.0</t>
  </si>
  <si>
    <t>3.0</t>
  </si>
  <si>
    <t>Plate</t>
  </si>
  <si>
    <t>Row Labels</t>
  </si>
  <si>
    <t>Grand Total</t>
  </si>
  <si>
    <t>A595 net BG</t>
  </si>
  <si>
    <t>A595</t>
  </si>
  <si>
    <t>Avg A595 net BG</t>
  </si>
  <si>
    <t>x - reducted</t>
  </si>
  <si>
    <t>y - reducted</t>
  </si>
  <si>
    <t>x - unreducted</t>
  </si>
  <si>
    <t>y - unreducted</t>
  </si>
  <si>
    <t>StC (ug/ul) Unred.</t>
  </si>
  <si>
    <t>StC (ug/ul) Red.</t>
  </si>
  <si>
    <t>Averaging Reducted vs. Unreducted Protein Concentration (ug/ul)</t>
  </si>
  <si>
    <t>Average of A595 net BG</t>
  </si>
  <si>
    <t>Unreducted</t>
  </si>
  <si>
    <t>Reducted</t>
  </si>
  <si>
    <t>Beta</t>
  </si>
  <si>
    <t>Lys</t>
  </si>
  <si>
    <t>Bradford Standard Curve</t>
  </si>
  <si>
    <t>Total Volume Loaded (ul)</t>
  </si>
  <si>
    <t>Sample Load @ 20 ug Protein (ul)</t>
  </si>
  <si>
    <t>Dye Load to SDS-PAGE (ul)</t>
  </si>
  <si>
    <t>dH2O Load to SDS-PAGE (ul)</t>
  </si>
  <si>
    <t>A1</t>
  </si>
  <si>
    <t>A2</t>
  </si>
  <si>
    <t>A3</t>
  </si>
  <si>
    <t>plate</t>
  </si>
  <si>
    <t>reading_01</t>
  </si>
  <si>
    <t>reading_02</t>
  </si>
  <si>
    <t>reading_03</t>
  </si>
  <si>
    <t>reading_04</t>
  </si>
  <si>
    <t>reading_05</t>
  </si>
  <si>
    <t>reading_06</t>
  </si>
  <si>
    <t>reading_07</t>
  </si>
  <si>
    <t>reading_08</t>
  </si>
  <si>
    <t>reading_09</t>
  </si>
  <si>
    <t>reading_10</t>
  </si>
  <si>
    <t>reading_11</t>
  </si>
  <si>
    <t>reading_12</t>
  </si>
  <si>
    <t>reading_13</t>
  </si>
  <si>
    <t>reading_14</t>
  </si>
  <si>
    <t>reading_15</t>
  </si>
  <si>
    <t>reading_16</t>
  </si>
  <si>
    <t>0.804</t>
  </si>
  <si>
    <t>0.927</t>
  </si>
  <si>
    <t>0.934</t>
  </si>
  <si>
    <t>0.919</t>
  </si>
  <si>
    <t>0.900</t>
  </si>
  <si>
    <t>0.875</t>
  </si>
  <si>
    <t>0.866</t>
  </si>
  <si>
    <t>0.846</t>
  </si>
  <si>
    <t>0.827</t>
  </si>
  <si>
    <t>0.812</t>
  </si>
  <si>
    <t>0.793</t>
  </si>
  <si>
    <t>0.776</t>
  </si>
  <si>
    <t>0.760</t>
  </si>
  <si>
    <t>0.748</t>
  </si>
  <si>
    <t>0.730</t>
  </si>
  <si>
    <t>0.716</t>
  </si>
  <si>
    <t>0.720</t>
  </si>
  <si>
    <t>0.924</t>
  </si>
  <si>
    <t>0.920</t>
  </si>
  <si>
    <t>0.903</t>
  </si>
  <si>
    <t>0.884</t>
  </si>
  <si>
    <t>0.873</t>
  </si>
  <si>
    <t>0.849</t>
  </si>
  <si>
    <t>0.838</t>
  </si>
  <si>
    <t>0.820</t>
  </si>
  <si>
    <t>0.797</t>
  </si>
  <si>
    <t>0.781</t>
  </si>
  <si>
    <t>0.769</t>
  </si>
  <si>
    <t>0.750</t>
  </si>
  <si>
    <t>0.738</t>
  </si>
  <si>
    <t>0.722</t>
  </si>
  <si>
    <t>0.709</t>
  </si>
  <si>
    <t>0.801</t>
  </si>
  <si>
    <t>0.980</t>
  </si>
  <si>
    <t>0.985</t>
  </si>
  <si>
    <t>0.956</t>
  </si>
  <si>
    <t>0.929</t>
  </si>
  <si>
    <t>0.911</t>
  </si>
  <si>
    <t>0.898</t>
  </si>
  <si>
    <t>0.883</t>
  </si>
  <si>
    <t>0.869</t>
  </si>
  <si>
    <t>0.853</t>
  </si>
  <si>
    <t>0.836</t>
  </si>
  <si>
    <t>0.821</t>
  </si>
  <si>
    <t>0.806</t>
  </si>
  <si>
    <t>0.775</t>
  </si>
  <si>
    <t>0.456</t>
  </si>
  <si>
    <t>0.499</t>
  </si>
  <si>
    <t>0.453</t>
  </si>
  <si>
    <t>0.429</t>
  </si>
  <si>
    <t>0.401</t>
  </si>
  <si>
    <t>0.378</t>
  </si>
  <si>
    <t>0.364</t>
  </si>
  <si>
    <t>0.353</t>
  </si>
  <si>
    <t>0.347</t>
  </si>
  <si>
    <t>0.346</t>
  </si>
  <si>
    <t>0.350</t>
  </si>
  <si>
    <t>0.352</t>
  </si>
  <si>
    <t>0.351</t>
  </si>
  <si>
    <t>0.345</t>
  </si>
  <si>
    <t>0.332</t>
  </si>
  <si>
    <t>0.630</t>
  </si>
  <si>
    <t>0.561</t>
  </si>
  <si>
    <t>0.511</t>
  </si>
  <si>
    <t>0.471</t>
  </si>
  <si>
    <t>0.445</t>
  </si>
  <si>
    <t>0.416</t>
  </si>
  <si>
    <t>0.395</t>
  </si>
  <si>
    <t>0.388</t>
  </si>
  <si>
    <t>0.392</t>
  </si>
  <si>
    <t>0.398</t>
  </si>
  <si>
    <t>0.406</t>
  </si>
  <si>
    <t>0.409</t>
  </si>
  <si>
    <t>0.385</t>
  </si>
  <si>
    <t>0.365</t>
  </si>
  <si>
    <t>0.587</t>
  </si>
  <si>
    <t>0.504</t>
  </si>
  <si>
    <t>0.412</t>
  </si>
  <si>
    <t>0.374</t>
  </si>
  <si>
    <t>0.349</t>
  </si>
  <si>
    <t>0.328</t>
  </si>
  <si>
    <t>0.316</t>
  </si>
  <si>
    <t>0.314</t>
  </si>
  <si>
    <t>0.318</t>
  </si>
  <si>
    <t>0.326</t>
  </si>
  <si>
    <t>0.337</t>
  </si>
  <si>
    <t>0.342</t>
  </si>
  <si>
    <t>0.808</t>
  </si>
  <si>
    <t>1.117</t>
  </si>
  <si>
    <t>1.332</t>
  </si>
  <si>
    <t>1.420</t>
  </si>
  <si>
    <t>1.430</t>
  </si>
  <si>
    <t>1.429</t>
  </si>
  <si>
    <t>1.419</t>
  </si>
  <si>
    <t>1.417</t>
  </si>
  <si>
    <t>1.416</t>
  </si>
  <si>
    <t>1.414</t>
  </si>
  <si>
    <t>1.410</t>
  </si>
  <si>
    <t>1.411</t>
  </si>
  <si>
    <t>1.406</t>
  </si>
  <si>
    <t>1.404</t>
  </si>
  <si>
    <t>0.830</t>
  </si>
  <si>
    <t>1.198</t>
  </si>
  <si>
    <t>1.480</t>
  </si>
  <si>
    <t>1.501</t>
  </si>
  <si>
    <t>1.500</t>
  </si>
  <si>
    <t>1.493</t>
  </si>
  <si>
    <t>1.496</t>
  </si>
  <si>
    <t>1.488</t>
  </si>
  <si>
    <t>1.486</t>
  </si>
  <si>
    <t>1.478</t>
  </si>
  <si>
    <t>1.477</t>
  </si>
  <si>
    <t>1.474</t>
  </si>
  <si>
    <t>1.469</t>
  </si>
  <si>
    <t>1.470</t>
  </si>
  <si>
    <t>0.774</t>
  </si>
  <si>
    <t>1.207</t>
  </si>
  <si>
    <t>1.551</t>
  </si>
  <si>
    <t>1.607</t>
  </si>
  <si>
    <t>1.625</t>
  </si>
  <si>
    <t>1.630</t>
  </si>
  <si>
    <t>1.629</t>
  </si>
  <si>
    <t>1.627</t>
  </si>
  <si>
    <t>1.618</t>
  </si>
  <si>
    <t>1.617</t>
  </si>
  <si>
    <t>1.615</t>
  </si>
  <si>
    <t>1.610</t>
  </si>
  <si>
    <t>1.603</t>
  </si>
  <si>
    <t>0.912</t>
  </si>
  <si>
    <t>1.080</t>
  </si>
  <si>
    <t>1.069</t>
  </si>
  <si>
    <t>1.063</t>
  </si>
  <si>
    <t>1.029</t>
  </si>
  <si>
    <t>0.994</t>
  </si>
  <si>
    <t>0.970</t>
  </si>
  <si>
    <t>0.940</t>
  </si>
  <si>
    <t>0.914</t>
  </si>
  <si>
    <t>0.891</t>
  </si>
  <si>
    <t>0.867</t>
  </si>
  <si>
    <t>0.842</t>
  </si>
  <si>
    <t>0.802</t>
  </si>
  <si>
    <t>0.785</t>
  </si>
  <si>
    <t>0.767</t>
  </si>
  <si>
    <t>0.819</t>
  </si>
  <si>
    <t>1.106</t>
  </si>
  <si>
    <t>1.135</t>
  </si>
  <si>
    <t>1.107</t>
  </si>
  <si>
    <t>1.074</t>
  </si>
  <si>
    <t>1.047</t>
  </si>
  <si>
    <t>1.007</t>
  </si>
  <si>
    <t>0.979</t>
  </si>
  <si>
    <t>0.946</t>
  </si>
  <si>
    <t>0.923</t>
  </si>
  <si>
    <t>0.896</t>
  </si>
  <si>
    <t>0.874</t>
  </si>
  <si>
    <t>0.852</t>
  </si>
  <si>
    <t>0.832</t>
  </si>
  <si>
    <t>0.813</t>
  </si>
  <si>
    <t>0.795</t>
  </si>
  <si>
    <t>0.678</t>
  </si>
  <si>
    <t>0.778</t>
  </si>
  <si>
    <t>0.753</t>
  </si>
  <si>
    <t>0.708</t>
  </si>
  <si>
    <t>0.684</t>
  </si>
  <si>
    <t>0.649</t>
  </si>
  <si>
    <t>0.618</t>
  </si>
  <si>
    <t>0.591</t>
  </si>
  <si>
    <t>0.568</t>
  </si>
  <si>
    <t>0.548</t>
  </si>
  <si>
    <t>0.526</t>
  </si>
  <si>
    <t>0.509</t>
  </si>
  <si>
    <t>0.492</t>
  </si>
  <si>
    <t>0.478</t>
  </si>
  <si>
    <t>0.465</t>
  </si>
  <si>
    <t>0.450</t>
  </si>
  <si>
    <t>0.731</t>
  </si>
  <si>
    <t>1.028</t>
  </si>
  <si>
    <t>1.454</t>
  </si>
  <si>
    <t>1.622</t>
  </si>
  <si>
    <t>1.682</t>
  </si>
  <si>
    <t>1.707</t>
  </si>
  <si>
    <t>1.717</t>
  </si>
  <si>
    <t>1.721</t>
  </si>
  <si>
    <t>1.724</t>
  </si>
  <si>
    <t>1.720</t>
  </si>
  <si>
    <t>1.722</t>
  </si>
  <si>
    <t>1.723</t>
  </si>
  <si>
    <t>1.048</t>
  </si>
  <si>
    <t>1.457</t>
  </si>
  <si>
    <t>1.638</t>
  </si>
  <si>
    <t>1.700</t>
  </si>
  <si>
    <t>1.716</t>
  </si>
  <si>
    <t>1.730</t>
  </si>
  <si>
    <t>1.733</t>
  </si>
  <si>
    <t>1.734</t>
  </si>
  <si>
    <t>1.736</t>
  </si>
  <si>
    <t>1.729</t>
  </si>
  <si>
    <t>1.732</t>
  </si>
  <si>
    <t>0.765</t>
  </si>
  <si>
    <t>1.089</t>
  </si>
  <si>
    <t>1.583</t>
  </si>
  <si>
    <t>1.706</t>
  </si>
  <si>
    <t>1.751</t>
  </si>
  <si>
    <t>1.766</t>
  </si>
  <si>
    <t>1.772</t>
  </si>
  <si>
    <t>1.774</t>
  </si>
  <si>
    <t>1.775</t>
  </si>
  <si>
    <t>1.769</t>
  </si>
  <si>
    <t>1.771</t>
  </si>
  <si>
    <t>1.767</t>
  </si>
  <si>
    <t>0.805</t>
  </si>
  <si>
    <t>1.163</t>
  </si>
  <si>
    <t>1.626</t>
  </si>
  <si>
    <t>1.712</t>
  </si>
  <si>
    <t>1.752</t>
  </si>
  <si>
    <t>1.761</t>
  </si>
  <si>
    <t>1.759</t>
  </si>
  <si>
    <t>1.754</t>
  </si>
  <si>
    <t>1.749</t>
  </si>
  <si>
    <t>1.741</t>
  </si>
  <si>
    <t>1.715</t>
  </si>
  <si>
    <t>1.708</t>
  </si>
  <si>
    <t>0.880</t>
  </si>
  <si>
    <t>1.182</t>
  </si>
  <si>
    <t>1.600</t>
  </si>
  <si>
    <t>1.740</t>
  </si>
  <si>
    <t>1.748</t>
  </si>
  <si>
    <t>1.746</t>
  </si>
  <si>
    <t>1.745</t>
  </si>
  <si>
    <t>1.735</t>
  </si>
  <si>
    <t>1.728</t>
  </si>
  <si>
    <t>1.711</t>
  </si>
  <si>
    <t>1.702</t>
  </si>
  <si>
    <t>1.696</t>
  </si>
  <si>
    <t>1.690</t>
  </si>
  <si>
    <t>0.848</t>
  </si>
  <si>
    <t>1.031</t>
  </si>
  <si>
    <t>1.443</t>
  </si>
  <si>
    <t>1.573</t>
  </si>
  <si>
    <t>1.608</t>
  </si>
  <si>
    <t>1.605</t>
  </si>
  <si>
    <t>1.594</t>
  </si>
  <si>
    <t>1.587</t>
  </si>
  <si>
    <t>1.580</t>
  </si>
  <si>
    <t>1.570</t>
  </si>
  <si>
    <t>1.571</t>
  </si>
  <si>
    <t>1.558</t>
  </si>
  <si>
    <t>1.552</t>
  </si>
  <si>
    <t>1.544</t>
  </si>
  <si>
    <t>0.705</t>
  </si>
  <si>
    <t>0.937</t>
  </si>
  <si>
    <t>1.038</t>
  </si>
  <si>
    <t>1.077</t>
  </si>
  <si>
    <t>1.097</t>
  </si>
  <si>
    <t>1.105</t>
  </si>
  <si>
    <t>1.125</t>
  </si>
  <si>
    <t>1.134</t>
  </si>
  <si>
    <t>1.147</t>
  </si>
  <si>
    <t>1.148</t>
  </si>
  <si>
    <t>1.157</t>
  </si>
  <si>
    <t>1.164</t>
  </si>
  <si>
    <t>1.166</t>
  </si>
  <si>
    <t>1.174</t>
  </si>
  <si>
    <t>1.324</t>
  </si>
  <si>
    <t>1.438</t>
  </si>
  <si>
    <t>1.451</t>
  </si>
  <si>
    <t>1.461</t>
  </si>
  <si>
    <t>1.476</t>
  </si>
  <si>
    <t>1.484</t>
  </si>
  <si>
    <t>1.487</t>
  </si>
  <si>
    <t>1.491</t>
  </si>
  <si>
    <t>1.492</t>
  </si>
  <si>
    <t>1.494</t>
  </si>
  <si>
    <t>1.495</t>
  </si>
  <si>
    <t>1.498</t>
  </si>
  <si>
    <t>1.261</t>
  </si>
  <si>
    <t>1.354</t>
  </si>
  <si>
    <t>1.388</t>
  </si>
  <si>
    <t>1.426</t>
  </si>
  <si>
    <t>1.432</t>
  </si>
  <si>
    <t>1.433</t>
  </si>
  <si>
    <t>1.444</t>
  </si>
  <si>
    <t>1.447</t>
  </si>
  <si>
    <t>1.445</t>
  </si>
  <si>
    <t>1.446</t>
  </si>
  <si>
    <t>0.462</t>
  </si>
  <si>
    <t>0.455</t>
  </si>
  <si>
    <t>0.449</t>
  </si>
  <si>
    <t>0.417</t>
  </si>
  <si>
    <t>0.393</t>
  </si>
  <si>
    <t>0.319</t>
  </si>
  <si>
    <t>0.302</t>
  </si>
  <si>
    <t>0.289</t>
  </si>
  <si>
    <t>0.279</t>
  </si>
  <si>
    <t>0.273</t>
  </si>
  <si>
    <t>0.281</t>
  </si>
  <si>
    <t>0.296</t>
  </si>
  <si>
    <t>0.675</t>
  </si>
  <si>
    <t>0.672</t>
  </si>
  <si>
    <t>0.616</t>
  </si>
  <si>
    <t>0.580</t>
  </si>
  <si>
    <t>0.536</t>
  </si>
  <si>
    <t>0.496</t>
  </si>
  <si>
    <t>0.460</t>
  </si>
  <si>
    <t>0.428</t>
  </si>
  <si>
    <t>0.379</t>
  </si>
  <si>
    <t>0.360</t>
  </si>
  <si>
    <t>0.333</t>
  </si>
  <si>
    <t>0.324</t>
  </si>
  <si>
    <t>0.711</t>
  </si>
  <si>
    <t>0.696</t>
  </si>
  <si>
    <t>0.622</t>
  </si>
  <si>
    <t>0.533</t>
  </si>
  <si>
    <t>0.495</t>
  </si>
  <si>
    <t>0.427</t>
  </si>
  <si>
    <t>0.375</t>
  </si>
  <si>
    <t>0.323</t>
  </si>
  <si>
    <t>0.312</t>
  </si>
  <si>
    <t>0.305</t>
  </si>
  <si>
    <t>0.300</t>
  </si>
  <si>
    <t>1.058</t>
  </si>
  <si>
    <t>1.440</t>
  </si>
  <si>
    <t>1.531</t>
  </si>
  <si>
    <t>1.591</t>
  </si>
  <si>
    <t>1.597</t>
  </si>
  <si>
    <t>1.601</t>
  </si>
  <si>
    <t>1.602</t>
  </si>
  <si>
    <t>1.604</t>
  </si>
  <si>
    <t>1.606</t>
  </si>
  <si>
    <t>0.783</t>
  </si>
  <si>
    <t>1.208</t>
  </si>
  <si>
    <t>1.679</t>
  </si>
  <si>
    <t>1.713</t>
  </si>
  <si>
    <t>1.725</t>
  </si>
  <si>
    <t>0.700</t>
  </si>
  <si>
    <t>1.152</t>
  </si>
  <si>
    <t>1.553</t>
  </si>
  <si>
    <t>1.624</t>
  </si>
  <si>
    <t>1.662</t>
  </si>
  <si>
    <t>1.671</t>
  </si>
  <si>
    <t>1.678</t>
  </si>
  <si>
    <t>1.684</t>
  </si>
  <si>
    <t>1.681</t>
  </si>
  <si>
    <t>1.683</t>
  </si>
  <si>
    <t>1.306</t>
  </si>
  <si>
    <t>1.505</t>
  </si>
  <si>
    <t>1.510</t>
  </si>
  <si>
    <t>1.473</t>
  </si>
  <si>
    <t>1.412</t>
  </si>
  <si>
    <t>1.391</t>
  </si>
  <si>
    <t>1.375</t>
  </si>
  <si>
    <t>1.359</t>
  </si>
  <si>
    <t>1.341</t>
  </si>
  <si>
    <t>1.323</t>
  </si>
  <si>
    <t>1.305</t>
  </si>
  <si>
    <t>1.290</t>
  </si>
  <si>
    <t>0.752</t>
  </si>
  <si>
    <t>1.513</t>
  </si>
  <si>
    <t>1.539</t>
  </si>
  <si>
    <t>1.522</t>
  </si>
  <si>
    <t>1.503</t>
  </si>
  <si>
    <t>1.485</t>
  </si>
  <si>
    <t>1.463</t>
  </si>
  <si>
    <t>1.421</t>
  </si>
  <si>
    <t>1.401</t>
  </si>
  <si>
    <t>1.386</t>
  </si>
  <si>
    <t>1.369</t>
  </si>
  <si>
    <t>1.352</t>
  </si>
  <si>
    <t>1.319</t>
  </si>
  <si>
    <t>1.231</t>
  </si>
  <si>
    <t>1.455</t>
  </si>
  <si>
    <t>1.458</t>
  </si>
  <si>
    <t>1.408</t>
  </si>
  <si>
    <t>1.382</t>
  </si>
  <si>
    <t>1.364</t>
  </si>
  <si>
    <t>1.335</t>
  </si>
  <si>
    <t>1.312</t>
  </si>
  <si>
    <t>1.292</t>
  </si>
  <si>
    <t>1.274</t>
  </si>
  <si>
    <t>1.253</t>
  </si>
  <si>
    <t>1.213</t>
  </si>
  <si>
    <t>1.193</t>
  </si>
  <si>
    <t>0.754</t>
  </si>
  <si>
    <t>1.155</t>
  </si>
  <si>
    <t>1.554</t>
  </si>
  <si>
    <t>1.666</t>
  </si>
  <si>
    <t>1.744</t>
  </si>
  <si>
    <t>1.743</t>
  </si>
  <si>
    <t>1.750</t>
  </si>
  <si>
    <t>1.747</t>
  </si>
  <si>
    <t>0.725</t>
  </si>
  <si>
    <t>1.183</t>
  </si>
  <si>
    <t>1.640</t>
  </si>
  <si>
    <t>1.763</t>
  </si>
  <si>
    <t>1.800</t>
  </si>
  <si>
    <t>1.791</t>
  </si>
  <si>
    <t>1.805</t>
  </si>
  <si>
    <t>1.801</t>
  </si>
  <si>
    <t>1.799</t>
  </si>
  <si>
    <t>1.797</t>
  </si>
  <si>
    <t>1.798</t>
  </si>
  <si>
    <t>1.794</t>
  </si>
  <si>
    <t>0.798</t>
  </si>
  <si>
    <t>1.248</t>
  </si>
  <si>
    <t>1.796</t>
  </si>
  <si>
    <t>1.802</t>
  </si>
  <si>
    <t>0.909</t>
  </si>
  <si>
    <t>1.338</t>
  </si>
  <si>
    <t>1.528</t>
  </si>
  <si>
    <t>1.677</t>
  </si>
  <si>
    <t>1.699</t>
  </si>
  <si>
    <t>1.697</t>
  </si>
  <si>
    <t>1.687</t>
  </si>
  <si>
    <t>1.680</t>
  </si>
  <si>
    <t>1.669</t>
  </si>
  <si>
    <t>1.661</t>
  </si>
  <si>
    <t>1.651</t>
  </si>
  <si>
    <t>1.644</t>
  </si>
  <si>
    <t>1.635</t>
  </si>
  <si>
    <t>0.761</t>
  </si>
  <si>
    <t>1.250</t>
  </si>
  <si>
    <t>1.448</t>
  </si>
  <si>
    <t>1.588</t>
  </si>
  <si>
    <t>1.612</t>
  </si>
  <si>
    <t>1.584</t>
  </si>
  <si>
    <t>1.567</t>
  </si>
  <si>
    <t>1.525</t>
  </si>
  <si>
    <t>1.512</t>
  </si>
  <si>
    <t>0.816</t>
  </si>
  <si>
    <t>1.249</t>
  </si>
  <si>
    <t>1.396</t>
  </si>
  <si>
    <t>1.383</t>
  </si>
  <si>
    <t>1.368</t>
  </si>
  <si>
    <t>1.358</t>
  </si>
  <si>
    <t>1.344</t>
  </si>
  <si>
    <t>1.333</t>
  </si>
  <si>
    <t>1.311</t>
  </si>
  <si>
    <t>1.598</t>
  </si>
  <si>
    <t>1.755</t>
  </si>
  <si>
    <t>1.753</t>
  </si>
  <si>
    <t>1.762</t>
  </si>
  <si>
    <t>1.760</t>
  </si>
  <si>
    <t>1.757</t>
  </si>
  <si>
    <t>1.758</t>
  </si>
  <si>
    <t>0.858</t>
  </si>
  <si>
    <t>1.562</t>
  </si>
  <si>
    <t>1.688</t>
  </si>
  <si>
    <t>1.768</t>
  </si>
  <si>
    <t>1.765</t>
  </si>
  <si>
    <t>1.764</t>
  </si>
  <si>
    <t>0.890</t>
  </si>
  <si>
    <t>1.566</t>
  </si>
  <si>
    <t>1.810</t>
  </si>
  <si>
    <t>1.830</t>
  </si>
  <si>
    <t>1.838</t>
  </si>
  <si>
    <t>1.842</t>
  </si>
  <si>
    <t>1.843</t>
  </si>
  <si>
    <t>1.839</t>
  </si>
  <si>
    <t>1.844</t>
  </si>
  <si>
    <t>1.837</t>
  </si>
  <si>
    <t>1.836</t>
  </si>
  <si>
    <t>1.835</t>
  </si>
  <si>
    <t>0.049</t>
  </si>
  <si>
    <t>0.053</t>
  </si>
  <si>
    <t>0.052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</si>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</sst>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20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24"/>
      <color theme="1"/>
      <name val="Aptos Narrow"/>
      <scheme val="minor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49" fontId="1" fillId="2" borderId="2" xfId="0" applyNumberFormat="1" applyFont="1" applyFill="1" applyBorder="1"/>
    <xf numFmtId="49" fontId="1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6" fillId="0" borderId="0" xfId="0" applyNumberFormat="1" applyFont="1"/>
    <xf numFmtId="0" fontId="5" fillId="0" borderId="3" xfId="0" applyFont="1" applyBorder="1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4" xfId="0" applyBorder="1"/>
    <xf numFmtId="164" fontId="0" fillId="0" borderId="4" xfId="0" applyNumberFormat="1" applyBorder="1"/>
    <xf numFmtId="49" fontId="0" fillId="0" borderId="4" xfId="0" applyNumberFormat="1" applyBorder="1"/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36"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00"/>
    </dxf>
    <dxf>
      <numFmt numFmtId="30" formatCode="@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00"/>
    </dxf>
    <dxf>
      <numFmt numFmtId="30" formatCode="@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Reading 02 - A280 net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'Affinity Chromatography'!$J$9</c:f>
              <c:strCache>
                <c:ptCount val="1"/>
                <c:pt idx="0">
                  <c:v>A280 net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'Affinity Chromatography'!$I$10:$I$29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'Affinity Chromatography'!$J$10:$J$29</c:f>
              <c:numCache>
                <c:formatCode>General</c:formatCode>
                <c:ptCount val="20"/>
                <c:pt idx="0">
                  <c:v>5.600000000000005E-2</c:v>
                </c:pt>
                <c:pt idx="1">
                  <c:v>3.6000000000000032E-2</c:v>
                </c:pt>
                <c:pt idx="2">
                  <c:v>1.8999999999999684E-2</c:v>
                </c:pt>
                <c:pt idx="3">
                  <c:v>2.8000000000000025E-2</c:v>
                </c:pt>
                <c:pt idx="4">
                  <c:v>1.399999999999979E-2</c:v>
                </c:pt>
                <c:pt idx="5">
                  <c:v>0.15300000000000002</c:v>
                </c:pt>
                <c:pt idx="6">
                  <c:v>0.11099999999999977</c:v>
                </c:pt>
                <c:pt idx="7">
                  <c:v>0.11899999999999977</c:v>
                </c:pt>
                <c:pt idx="8">
                  <c:v>0.125</c:v>
                </c:pt>
                <c:pt idx="9">
                  <c:v>6.800000000000006E-2</c:v>
                </c:pt>
                <c:pt idx="10">
                  <c:v>9.8999999999999755E-2</c:v>
                </c:pt>
                <c:pt idx="11">
                  <c:v>0.13300000000000001</c:v>
                </c:pt>
                <c:pt idx="12">
                  <c:v>9.6000000000000085E-2</c:v>
                </c:pt>
                <c:pt idx="13">
                  <c:v>9.6000000000000085E-2</c:v>
                </c:pt>
                <c:pt idx="14">
                  <c:v>4.8000000000000043E-2</c:v>
                </c:pt>
                <c:pt idx="15">
                  <c:v>8.8999999999999968E-2</c:v>
                </c:pt>
                <c:pt idx="16">
                  <c:v>0.10599999999999987</c:v>
                </c:pt>
                <c:pt idx="17">
                  <c:v>0.17399999999999993</c:v>
                </c:pt>
                <c:pt idx="18">
                  <c:v>0.13999999999999968</c:v>
                </c:pt>
                <c:pt idx="19">
                  <c:v>0.13899999999999979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3946-A140-C800618C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0619968"/>
        <c:axId val="1210621680"/>
      </c:barChart>
      <c:catAx>
        <c:axId val="12106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21680"/>
        <c:crosses val="autoZero"/>
        <c:auto val="1"/>
        <c:lblAlgn val="ctr"/>
        <c:lblOffset val="100"/>
        <c:noMultiLvlLbl val="0"/>
      </c:catAx>
      <c:valAx>
        <c:axId val="12106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A280 Readings net</a:t>
                </a:r>
                <a:r>
                  <a:rPr lang="en-US" sz="1600" baseline="0"/>
                  <a:t> Avg. Background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Sample 03 - A280 net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'Affinity Chromatography'!$O$9</c:f>
              <c:strCache>
                <c:ptCount val="1"/>
                <c:pt idx="0">
                  <c:v>A280 net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'Affinity Chromatography'!$N$10:$N$34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'Affinity Chromatography'!$O$10:$O$34</c:f>
              <c:numCache>
                <c:formatCode>General</c:formatCode>
                <c:ptCount val="25"/>
                <c:pt idx="0">
                  <c:v>5.600000000000005E-2</c:v>
                </c:pt>
                <c:pt idx="1">
                  <c:v>3.2000000000000028E-2</c:v>
                </c:pt>
                <c:pt idx="2">
                  <c:v>2.2999999999999687E-2</c:v>
                </c:pt>
                <c:pt idx="3">
                  <c:v>2.0999999999999908E-2</c:v>
                </c:pt>
                <c:pt idx="4">
                  <c:v>-1.1000000000000121E-2</c:v>
                </c:pt>
                <c:pt idx="5">
                  <c:v>8.5999999999999854E-2</c:v>
                </c:pt>
                <c:pt idx="6">
                  <c:v>5.600000000000005E-2</c:v>
                </c:pt>
                <c:pt idx="7">
                  <c:v>6.4999999999999947E-2</c:v>
                </c:pt>
                <c:pt idx="8">
                  <c:v>7.2999999999999954E-2</c:v>
                </c:pt>
                <c:pt idx="9">
                  <c:v>1.6000000000000014E-2</c:v>
                </c:pt>
                <c:pt idx="10">
                  <c:v>5.2999999999999936E-2</c:v>
                </c:pt>
                <c:pt idx="11">
                  <c:v>7.2000000000000064E-2</c:v>
                </c:pt>
                <c:pt idx="12">
                  <c:v>9.3999999999999861E-2</c:v>
                </c:pt>
                <c:pt idx="13">
                  <c:v>8.8999999999999968E-2</c:v>
                </c:pt>
                <c:pt idx="14">
                  <c:v>3.3999999999999808E-2</c:v>
                </c:pt>
                <c:pt idx="15">
                  <c:v>7.2000000000000064E-2</c:v>
                </c:pt>
                <c:pt idx="16">
                  <c:v>6.2999999999999723E-2</c:v>
                </c:pt>
                <c:pt idx="17">
                  <c:v>6.999999999999984E-2</c:v>
                </c:pt>
                <c:pt idx="18">
                  <c:v>6.4999999999999947E-2</c:v>
                </c:pt>
                <c:pt idx="19">
                  <c:v>0.1120000000000001</c:v>
                </c:pt>
                <c:pt idx="20">
                  <c:v>7.6999999999999957E-2</c:v>
                </c:pt>
                <c:pt idx="21">
                  <c:v>4.8000000000000043E-2</c:v>
                </c:pt>
                <c:pt idx="22">
                  <c:v>0.1120000000000001</c:v>
                </c:pt>
                <c:pt idx="23">
                  <c:v>6.0000000000000053E-2</c:v>
                </c:pt>
                <c:pt idx="24">
                  <c:v>0.10699999999999976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4-7E49-ABBC-91B11536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43814848"/>
        <c:axId val="1516323824"/>
      </c:barChart>
      <c:catAx>
        <c:axId val="154381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3824"/>
        <c:crosses val="autoZero"/>
        <c:auto val="1"/>
        <c:lblAlgn val="ctr"/>
        <c:lblOffset val="100"/>
        <c:noMultiLvlLbl val="0"/>
      </c:catAx>
      <c:valAx>
        <c:axId val="1516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A280 Reading net Water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1484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'Ion Exchange'!$E$10</c:f>
              <c:strCache>
                <c:ptCount val="1"/>
                <c:pt idx="0">
                  <c:v>A280 net BG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'Ion Exchange'!$D$11:$D$40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'Ion Exchange'!$E$11:$E$40</c:f>
              <c:numCache>
                <c:formatCode>0.000</c:formatCode>
                <c:ptCount val="30"/>
                <c:pt idx="0">
                  <c:v>2.4249999999999883E-2</c:v>
                </c:pt>
                <c:pt idx="1">
                  <c:v>-7.5000000000002842E-4</c:v>
                </c:pt>
                <c:pt idx="2">
                  <c:v>-1.5749999999999709E-2</c:v>
                </c:pt>
                <c:pt idx="3">
                  <c:v>-5.7499999999999218E-3</c:v>
                </c:pt>
                <c:pt idx="4">
                  <c:v>-2.475000000000005E-2</c:v>
                </c:pt>
                <c:pt idx="5">
                  <c:v>8.0249999999999932E-2</c:v>
                </c:pt>
                <c:pt idx="6">
                  <c:v>3.125E-2</c:v>
                </c:pt>
                <c:pt idx="7">
                  <c:v>4.1250000000000231E-2</c:v>
                </c:pt>
                <c:pt idx="8">
                  <c:v>1.0932500000000003</c:v>
                </c:pt>
                <c:pt idx="9">
                  <c:v>1.1502500000000002</c:v>
                </c:pt>
                <c:pt idx="10">
                  <c:v>1.18425</c:v>
                </c:pt>
                <c:pt idx="11">
                  <c:v>1.16025</c:v>
                </c:pt>
                <c:pt idx="12">
                  <c:v>1.0722499999999999</c:v>
                </c:pt>
                <c:pt idx="13">
                  <c:v>0.7942499999999999</c:v>
                </c:pt>
                <c:pt idx="14">
                  <c:v>0.33725000000000005</c:v>
                </c:pt>
                <c:pt idx="15">
                  <c:v>0.15425000000000022</c:v>
                </c:pt>
                <c:pt idx="16">
                  <c:v>7.6249999999999929E-2</c:v>
                </c:pt>
                <c:pt idx="17">
                  <c:v>9.2249999999999943E-2</c:v>
                </c:pt>
                <c:pt idx="18">
                  <c:v>6.2250000000000139E-2</c:v>
                </c:pt>
                <c:pt idx="19">
                  <c:v>0.20524999999999993</c:v>
                </c:pt>
                <c:pt idx="20">
                  <c:v>3.6249999999999893E-2</c:v>
                </c:pt>
                <c:pt idx="21">
                  <c:v>2.2500000000000853E-3</c:v>
                </c:pt>
                <c:pt idx="22">
                  <c:v>8.3250000000000046E-2</c:v>
                </c:pt>
                <c:pt idx="23">
                  <c:v>5.4250000000000131E-2</c:v>
                </c:pt>
                <c:pt idx="24">
                  <c:v>7.6249999999999929E-2</c:v>
                </c:pt>
                <c:pt idx="25">
                  <c:v>4.9250000000000238E-2</c:v>
                </c:pt>
                <c:pt idx="26">
                  <c:v>3.9250000000000007E-2</c:v>
                </c:pt>
                <c:pt idx="27">
                  <c:v>4.1250000000000231E-2</c:v>
                </c:pt>
                <c:pt idx="28">
                  <c:v>6.9250000000000256E-2</c:v>
                </c:pt>
                <c:pt idx="29">
                  <c:v>0.10925000000000029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5-D848-A6C0-CAF2B79D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767648"/>
        <c:axId val="1087273392"/>
      </c:barChart>
      <c:catAx>
        <c:axId val="10087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73392"/>
        <c:crosses val="autoZero"/>
        <c:auto val="1"/>
        <c:lblAlgn val="ctr"/>
        <c:lblOffset val="100"/>
        <c:noMultiLvlLbl val="0"/>
      </c:catAx>
      <c:valAx>
        <c:axId val="10872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[beta_gal_assay.xlsx]Beta-Gal Lysozyme!PivotTable2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Bradford Std.</a:t>
            </a:r>
            <a:r>
              <a:rPr lang="en-US" sz="2400" b="1" baseline="0"/>
              <a:t> Curve net BG (Reducted)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'Beta-Gal Lysozyme'!$T$8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7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22308579651363"/>
                  <c:y val="0.1875908847252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'Beta-Gal Lysozyme'!$S$9:$S$15</c:f>
              <c:strCache>
                <c:ptCount val="6"/>
                <c:pt idx="0">
                  <c:v>0.2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3.0</c:v>
                </c:pt>
              </c:strCache>
            </c:strRef>
          </c:cat>
          <c:val>
            <c:numRef>
              <c:f>'Beta-Gal Lysozyme'!$T$9:$T$15</c:f>
              <c:numCache>
                <c:formatCode>0.000</c:formatCode>
                <c:ptCount val="6"/>
                <c:pt idx="0">
                  <c:v>2.7333333333333321E-2</c:v>
                </c:pt>
                <c:pt idx="1">
                  <c:v>8.1000000000000003E-2</c:v>
                </c:pt>
                <c:pt idx="2">
                  <c:v>0.14633333333333337</c:v>
                </c:pt>
                <c:pt idx="3">
                  <c:v>0.23733333333333331</c:v>
                </c:pt>
                <c:pt idx="4">
                  <c:v>0.28933333333333328</c:v>
                </c:pt>
                <c:pt idx="5">
                  <c:v>0.39366666666666666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7A-6743-BCC1-86DE72B6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818624"/>
        <c:axId val="588884688"/>
      </c:lineChart>
      <c:catAx>
        <c:axId val="58881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Concentration (ul/ul)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4688"/>
        <c:crosses val="autoZero"/>
        <c:auto val="1"/>
        <c:lblAlgn val="ctr"/>
        <c:lblOffset val="100"/>
        <c:noMultiLvlLbl val="0"/>
      </c:catAx>
      <c:valAx>
        <c:axId val="5888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A595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[beta_gal_assay.xlsx]Beta-Gal Lysozyme!PivotTable3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Avg of Standard Curve (ug/ul)</a:t>
            </a:r>
            <a:r>
              <a:rPr lang="en-US" sz="1800" b="1" baseline="0"/>
              <a:t> - Reductions by Fraction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'Beta-Gal Lysozyme'!$AF$9</c:f>
              <c:strCache>
                <c:ptCount val="1"/>
                <c:pt idx="0">
                  <c:v>Reducted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'Beta-Gal Lysozyme'!$AE$10:$AE$18</c:f>
              <c:strCache>
                <c:ptCount val="8"/>
                <c:pt idx="0">
                  <c:v>1-Beta</c:v>
                </c:pt>
                <c:pt idx="1">
                  <c:v>1-Lys</c:v>
                </c:pt>
                <c:pt idx="2">
                  <c:v>2-Beta</c:v>
                </c:pt>
                <c:pt idx="3">
                  <c:v>2-Lys</c:v>
                </c:pt>
                <c:pt idx="4">
                  <c:v>3-Beta</c:v>
                </c:pt>
                <c:pt idx="5">
                  <c:v>3-Lys</c:v>
                </c:pt>
                <c:pt idx="6">
                  <c:v>4-Beta</c:v>
                </c:pt>
                <c:pt idx="7">
                  <c:v>4-Lys</c:v>
                </c:pt>
              </c:strCache>
            </c:strRef>
          </c:cat>
          <c:val>
            <c:numRef>
              <c:f>'Beta-Gal Lysozyme'!$AF$10:$AF$18</c:f>
              <c:numCache>
                <c:formatCode>0.000</c:formatCode>
                <c:ptCount val="8"/>
                <c:pt idx="0">
                  <c:v>2.3812666666666664</c:v>
                </c:pt>
                <c:pt idx="1">
                  <c:v>1.6280666666666666</c:v>
                </c:pt>
                <c:pt idx="2">
                  <c:v>1.9746999999999997</c:v>
                </c:pt>
                <c:pt idx="3">
                  <c:v>1.7402333333333333</c:v>
                </c:pt>
                <c:pt idx="4">
                  <c:v>8.8666666666666671E-2</c:v>
                </c:pt>
                <c:pt idx="5">
                  <c:v>1.0291666666666668</c:v>
                </c:pt>
                <c:pt idx="6">
                  <c:v>0.14959999999999998</c:v>
                </c:pt>
                <c:pt idx="7">
                  <c:v>0.85793333333333333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2-664A-99F0-4265929AC38E}"/>
            </c:ext>
          </c:extLst>
        </c:ser>
        <c:ser>
          <c:idx val="1"/>
          <c:order val="1"/>
          <c:tx>
            <c:strRef>
              <c:f>'Beta-Gal Lysozyme'!$AG$9</c:f>
              <c:strCache>
                <c:ptCount val="1"/>
                <c:pt idx="0">
                  <c:v>Unreducted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'Beta-Gal Lysozyme'!$AE$10:$AE$18</c:f>
              <c:strCache>
                <c:ptCount val="8"/>
                <c:pt idx="0">
                  <c:v>1-Beta</c:v>
                </c:pt>
                <c:pt idx="1">
                  <c:v>1-Lys</c:v>
                </c:pt>
                <c:pt idx="2">
                  <c:v>2-Beta</c:v>
                </c:pt>
                <c:pt idx="3">
                  <c:v>2-Lys</c:v>
                </c:pt>
                <c:pt idx="4">
                  <c:v>3-Beta</c:v>
                </c:pt>
                <c:pt idx="5">
                  <c:v>3-Lys</c:v>
                </c:pt>
                <c:pt idx="6">
                  <c:v>4-Beta</c:v>
                </c:pt>
                <c:pt idx="7">
                  <c:v>4-Lys</c:v>
                </c:pt>
              </c:strCache>
            </c:strRef>
          </c:cat>
          <c:val>
            <c:numRef>
              <c:f>'Beta-Gal Lysozyme'!$AG$10:$AG$18</c:f>
              <c:numCache>
                <c:formatCode>0.000</c:formatCode>
                <c:ptCount val="8"/>
                <c:pt idx="0">
                  <c:v>0.49550000000000005</c:v>
                </c:pt>
                <c:pt idx="1">
                  <c:v>0.24443333333333336</c:v>
                </c:pt>
                <c:pt idx="2">
                  <c:v>0.35993333333333338</c:v>
                </c:pt>
                <c:pt idx="3">
                  <c:v>0.28179999999999999</c:v>
                </c:pt>
                <c:pt idx="4">
                  <c:v>-0.26873333333333332</c:v>
                </c:pt>
                <c:pt idx="5">
                  <c:v>4.48E-2</c:v>
                </c:pt>
                <c:pt idx="6">
                  <c:v>-0.24839999999999998</c:v>
                </c:pt>
                <c:pt idx="7">
                  <c:v>-1.23E-2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2-664A-99F0-4265929A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177183"/>
        <c:axId val="252106271"/>
      </c:barChart>
      <c:catAx>
        <c:axId val="31917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6271"/>
        <c:crosses val="autoZero"/>
        <c:auto val="1"/>
        <c:lblAlgn val="ctr"/>
        <c:lblOffset val="100"/>
        <c:noMultiLvlLbl val="0"/>
      </c:catAx>
      <c:valAx>
        <c:axId val="2521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Protein Concentration (ug/ul)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139700</xdr:rowOff>
    </xdr:from>
    <xdr:to>
      <xdr:col>10</xdr:col>
      <xdr:colOff>0</xdr:colOff>
      <xdr:row>57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74261-E753-A570-5764-28604B41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</xdr:colOff>
      <xdr:row>3</xdr:row>
      <xdr:rowOff>12700</xdr:rowOff>
    </xdr:from>
    <xdr:to>
      <xdr:col>27</xdr:col>
      <xdr:colOff>685800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1B344-D31E-D95B-9764-F5B0E3443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139700</xdr:rowOff>
    </xdr:from>
    <xdr:to>
      <xdr:col>20</xdr:col>
      <xdr:colOff>38100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EE084-388B-8250-7FAB-AA11CE73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10264</xdr:colOff>
      <xdr:row>27</xdr:row>
      <xdr:rowOff>38485</xdr:rowOff>
    </xdr:from>
    <xdr:to>
      <xdr:col>20</xdr:col>
      <xdr:colOff>1103232</xdr:colOff>
      <xdr:row>52</xdr:row>
      <xdr:rowOff>102627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90DE8C-132E-00DC-ED87-8B061468E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15599</xdr:colOff>
      <xdr:row>20</xdr:row>
      <xdr:rowOff>44078</xdr:rowOff>
    </xdr:from>
    <xdr:to>
      <xdr:col>39</xdr:col>
      <xdr:colOff>529166</xdr:colOff>
      <xdr:row>48</xdr:row>
      <xdr:rowOff>5592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BDEFF5-A62D-E085-142E-304E6CE35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696.607875462963" createdVersion="8" refreshedVersion="8" minRefreshableVersion="3" recordCount="89" xr:uid="{32E05B6B-3E97-5F43-A6FA-9A02F9907139}">
  <cacheSource type="worksheet">
    <worksheetSource name="beta_gal_sample01"/>
  </cacheSource>
  <cacheFields count="7">
    <cacheField name="Plate" numFmtId="0">
      <sharedItems/>
    </cacheField>
    <cacheField name="A595" numFmtId="164">
      <sharedItems containsSemiMixedTypes="0" containsString="0" containsNumber="1" minValue="0.377" maxValue="2.226"/>
    </cacheField>
    <cacheField name="Fraction" numFmtId="0">
      <sharedItems count="9">
        <s v="1-Beta"/>
        <s v="3-Beta"/>
        <s v="2-Lys"/>
        <s v="BSA"/>
        <s v="4-Beta"/>
        <s v="3-Lys"/>
        <s v="2-Beta"/>
        <s v="1-Lys"/>
        <s v="4-Lys"/>
      </sharedItems>
    </cacheField>
    <cacheField name="A595 net BG" numFmtId="164">
      <sharedItems containsSemiMixedTypes="0" containsString="0" containsNumber="1" minValue="-7.666666666666655E-3" maxValue="1.8413333333333333"/>
    </cacheField>
    <cacheField name="Dilution" numFmtId="49">
      <sharedItems containsMixedTypes="1" containsNumber="1" minValue="0.2" maxValue="0.2" count="9">
        <s v="Neat"/>
        <s v="1-100"/>
        <s v="1-10"/>
        <n v="0.2"/>
        <s v="0.5"/>
        <s v="1.0"/>
        <s v="1.5"/>
        <s v="2.0"/>
        <s v="3.0"/>
      </sharedItems>
    </cacheField>
    <cacheField name="StC (ug/ul) Red." numFmtId="164">
      <sharedItems containsSemiMixedTypes="0" containsString="0" containsNumber="1" minValue="7.039999999999999E-2" maxValue="2.6101999999999999"/>
    </cacheField>
    <cacheField name="StC (ug/ul) Unred." numFmtId="164">
      <sharedItems containsSemiMixedTypes="0" containsString="0" containsNumber="1" minValue="-0.27480000000000004" maxValue="0.57179999999999997"/>
    </cacheField>
  </cacheFields>
  <extLst>
    <ext xmlns:x14="http://schemas.microsoft.com/office/spreadsheetml/2009/9/main" uri="{725AE2AE-9491-48be-B2B4-4EB974FC3084}">
      <x14:pivotCacheDefinition pivotCacheId="142111345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696.607875578702" createdVersion="8" refreshedVersion="8" minRefreshableVersion="3" recordCount="18" xr:uid="{C0842D85-FF7C-4245-91E5-9333DE3E0440}">
  <cacheSource type="worksheet">
    <worksheetSource name="beta_gal_stc"/>
  </cacheSource>
  <cacheFields count="5">
    <cacheField name="Plate" numFmtId="0">
      <sharedItems/>
    </cacheField>
    <cacheField name="A595" numFmtId="164">
      <sharedItems containsSemiMixedTypes="0" containsString="0" containsNumber="1" minValue="0.40899999999999997" maxValue="0.81599999999999995"/>
    </cacheField>
    <cacheField name="Fraction" numFmtId="0">
      <sharedItems/>
    </cacheField>
    <cacheField name="A595 net BG" numFmtId="164">
      <sharedItems containsSemiMixedTypes="0" containsString="0" containsNumber="1" minValue="2.4333333333333318E-2" maxValue="0.43133333333333329"/>
    </cacheField>
    <cacheField name="Dilution" numFmtId="49">
      <sharedItems containsMixedTypes="1" containsNumber="1" minValue="0.2" maxValue="0.2" count="6">
        <n v="0.2"/>
        <s v="0.5"/>
        <s v="1.0"/>
        <s v="1.5"/>
        <s v="2.0"/>
        <s v="3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696.608330555558" createdVersion="8" refreshedVersion="8" minRefreshableVersion="3" recordCount="89" xr:uid="{FE82DFF8-FDDF-E445-BDBF-8274BA1FD7BD}">
  <cacheSource type="worksheet">
    <worksheetSource name="beta_gal_sample0113"/>
  </cacheSource>
  <cacheFields count="7">
    <cacheField name="Plate" numFmtId="0">
      <sharedItems/>
    </cacheField>
    <cacheField name="A595" numFmtId="164">
      <sharedItems containsSemiMixedTypes="0" containsString="0" containsNumber="1" minValue="0.377" maxValue="2.226"/>
    </cacheField>
    <cacheField name="Fraction" numFmtId="0">
      <sharedItems count="9">
        <s v="1-Beta"/>
        <s v="3-Beta"/>
        <s v="2-Lys"/>
        <s v="BSA"/>
        <s v="4-Beta"/>
        <s v="3-Lys"/>
        <s v="2-Beta"/>
        <s v="1-Lys"/>
        <s v="4-Lys"/>
      </sharedItems>
    </cacheField>
    <cacheField name="A595 net BG" numFmtId="164">
      <sharedItems containsSemiMixedTypes="0" containsString="0" containsNumber="1" minValue="-7.666666666666655E-3" maxValue="1.8413333333333333"/>
    </cacheField>
    <cacheField name="Dilution" numFmtId="49">
      <sharedItems containsMixedTypes="1" containsNumber="1" minValue="0.2" maxValue="0.2" count="9">
        <s v="Neat"/>
        <s v="1-100"/>
        <s v="1-10"/>
        <n v="0.2"/>
        <s v="0.5"/>
        <s v="1.0"/>
        <s v="1.5"/>
        <s v="2.0"/>
        <s v="3.0"/>
      </sharedItems>
    </cacheField>
    <cacheField name="StC (ug/ul) Red." numFmtId="164">
      <sharedItems containsSemiMixedTypes="0" containsString="0" containsNumber="1" minValue="7.039999999999999E-2" maxValue="2.6101999999999999"/>
    </cacheField>
    <cacheField name="StC (ug/ul) Unred." numFmtId="164">
      <sharedItems containsSemiMixedTypes="0" containsString="0" containsNumber="1" minValue="-0.27480000000000004" maxValue="0.5717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04"/>
    <n v="2.06"/>
    <x v="0"/>
    <n v="1.6753333333333333"/>
    <x v="0"/>
    <n v="2.3822000000000001"/>
    <n v="0.49580000000000002"/>
  </r>
  <r>
    <s v="A05"/>
    <n v="2.226"/>
    <x v="0"/>
    <n v="1.8413333333333333"/>
    <x v="0"/>
    <n v="2.6101999999999999"/>
    <n v="0.57179999999999997"/>
  </r>
  <r>
    <s v="A06"/>
    <n v="1.8919999999999999"/>
    <x v="0"/>
    <n v="1.5073333333333332"/>
    <x v="0"/>
    <n v="2.1513999999999998"/>
    <n v="0.41889999999999999"/>
  </r>
  <r>
    <s v="A07"/>
    <n v="0.40400000000000003"/>
    <x v="1"/>
    <n v="1.9333333333333369E-2"/>
    <x v="1"/>
    <n v="0.1075"/>
    <n v="-0.26250000000000001"/>
  </r>
  <r>
    <s v="A08"/>
    <n v="0.38800000000000001"/>
    <x v="1"/>
    <n v="3.3333333333333548E-3"/>
    <x v="1"/>
    <n v="8.5499999999999993E-2"/>
    <n v="-0.26979999999999998"/>
  </r>
  <r>
    <s v="A09"/>
    <n v="0.378"/>
    <x v="1"/>
    <n v="-6.6666666666666541E-3"/>
    <x v="1"/>
    <n v="7.17E-2"/>
    <n v="-0.27440000000000003"/>
  </r>
  <r>
    <s v="A10"/>
    <n v="1.014"/>
    <x v="2"/>
    <n v="0.6293333333333333"/>
    <x v="2"/>
    <n v="0.94540000000000002"/>
    <n v="1.6800000000000002E-2"/>
  </r>
  <r>
    <s v="A11"/>
    <n v="1.087"/>
    <x v="2"/>
    <n v="0.70233333333333325"/>
    <x v="2"/>
    <n v="1.0457000000000001"/>
    <n v="5.0299999999999997E-2"/>
  </r>
  <r>
    <s v="A12"/>
    <n v="1.103"/>
    <x v="2"/>
    <n v="0.71833333333333327"/>
    <x v="2"/>
    <n v="1.0676000000000001"/>
    <n v="5.7599999999999998E-2"/>
  </r>
  <r>
    <s v="B01"/>
    <n v="0.41099999999999998"/>
    <x v="3"/>
    <n v="2.633333333333332E-2"/>
    <x v="3"/>
    <n v="0.11710000000000001"/>
    <n v="-0.25919999999999999"/>
  </r>
  <r>
    <s v="B02"/>
    <n v="0.40899999999999997"/>
    <x v="3"/>
    <n v="2.4333333333333318E-2"/>
    <x v="3"/>
    <n v="0.1143"/>
    <n v="-0.26019999999999999"/>
  </r>
  <r>
    <s v="B03"/>
    <n v="0.41599999999999998"/>
    <x v="3"/>
    <n v="3.1333333333333324E-2"/>
    <x v="3"/>
    <n v="0.12390000000000001"/>
    <n v="-0.25700000000000001"/>
  </r>
  <r>
    <s v="B04"/>
    <n v="1.262"/>
    <x v="0"/>
    <n v="0.8773333333333333"/>
    <x v="2"/>
    <n v="1.286"/>
    <n v="0.13040000000000002"/>
  </r>
  <r>
    <s v="B05"/>
    <n v="1.286"/>
    <x v="0"/>
    <n v="0.90133333333333332"/>
    <x v="2"/>
    <n v="1.319"/>
    <n v="0.1414"/>
  </r>
  <r>
    <s v="B06"/>
    <n v="1.212"/>
    <x v="0"/>
    <n v="0.82733333333333325"/>
    <x v="2"/>
    <n v="1.2174"/>
    <n v="0.1075"/>
  </r>
  <r>
    <s v="B07"/>
    <n v="0.47499999999999998"/>
    <x v="4"/>
    <n v="9.0333333333333321E-2"/>
    <x v="0"/>
    <n v="0.20499999999999999"/>
    <n v="-0.22989999999999999"/>
  </r>
  <r>
    <s v="B08"/>
    <n v="0.41399999999999998"/>
    <x v="4"/>
    <n v="2.9333333333333322E-2"/>
    <x v="0"/>
    <n v="0.1212"/>
    <n v="-0.25790000000000002"/>
  </r>
  <r>
    <s v="B09"/>
    <n v="0.41499999999999998"/>
    <x v="4"/>
    <n v="3.0333333333333323E-2"/>
    <x v="0"/>
    <n v="0.1226"/>
    <n v="-0.25739999999999996"/>
  </r>
  <r>
    <s v="B10"/>
    <n v="0.58299999999999996"/>
    <x v="2"/>
    <n v="0.19833333333333331"/>
    <x v="1"/>
    <n v="0.3533"/>
    <n v="-0.18049999999999999"/>
  </r>
  <r>
    <s v="B11"/>
    <n v="0.61699999999999999"/>
    <x v="2"/>
    <n v="0.23233333333333334"/>
    <x v="1"/>
    <n v="0.4"/>
    <n v="-0.16489999999999999"/>
  </r>
  <r>
    <s v="B12"/>
    <n v="0.56499999999999995"/>
    <x v="2"/>
    <n v="0.18033333333333329"/>
    <x v="1"/>
    <n v="0.3286"/>
    <n v="-0.18870000000000001"/>
  </r>
  <r>
    <s v="C01"/>
    <n v="0.45200000000000001"/>
    <x v="3"/>
    <n v="6.7333333333333356E-2"/>
    <x v="4"/>
    <n v="0.1734"/>
    <n v="-0.24049999999999999"/>
  </r>
  <r>
    <s v="C02"/>
    <n v="0.47099999999999997"/>
    <x v="3"/>
    <n v="8.6333333333333317E-2"/>
    <x v="4"/>
    <n v="0.19950000000000001"/>
    <n v="-0.23180000000000001"/>
  </r>
  <r>
    <s v="C03"/>
    <n v="0.47399999999999998"/>
    <x v="3"/>
    <n v="8.933333333333332E-2"/>
    <x v="4"/>
    <n v="0.2036"/>
    <n v="-0.23039999999999999"/>
  </r>
  <r>
    <s v="C04"/>
    <n v="0.57999999999999996"/>
    <x v="0"/>
    <n v="0.1953333333333333"/>
    <x v="1"/>
    <n v="0.34920000000000001"/>
    <n v="-0.18190000000000001"/>
  </r>
  <r>
    <s v="C05"/>
    <n v="0.56799999999999995"/>
    <x v="0"/>
    <n v="0.18333333333333329"/>
    <x v="1"/>
    <n v="0.3327"/>
    <n v="-0.18740000000000001"/>
  </r>
  <r>
    <s v="C06"/>
    <n v="0.57799999999999996"/>
    <x v="0"/>
    <n v="0.1933333333333333"/>
    <x v="1"/>
    <n v="0.34649999999999997"/>
    <n v="-0.18280000000000002"/>
  </r>
  <r>
    <s v="C07"/>
    <n v="0.40100000000000002"/>
    <x v="4"/>
    <n v="1.6333333333333366E-2"/>
    <x v="2"/>
    <n v="0.10329999999999999"/>
    <n v="-0.26379999999999998"/>
  </r>
  <r>
    <s v="C08"/>
    <n v="0.39900000000000002"/>
    <x v="4"/>
    <n v="1.4333333333333365E-2"/>
    <x v="2"/>
    <n v="0.10059999999999999"/>
    <n v="-0.26469999999999999"/>
  </r>
  <r>
    <s v="C09"/>
    <n v="0.377"/>
    <x v="4"/>
    <n v="-7.666666666666655E-3"/>
    <x v="2"/>
    <n v="7.039999999999999E-2"/>
    <n v="-0.27480000000000004"/>
  </r>
  <r>
    <s v="C10"/>
    <n v="1.089"/>
    <x v="5"/>
    <n v="0.70433333333333326"/>
    <x v="0"/>
    <n v="1.0484"/>
    <n v="5.1200000000000002E-2"/>
  </r>
  <r>
    <s v="C11"/>
    <n v="1.0580000000000001"/>
    <x v="5"/>
    <n v="0.67333333333333334"/>
    <x v="0"/>
    <n v="1.0058"/>
    <n v="3.6999999999999998E-2"/>
  </r>
  <r>
    <s v="C12"/>
    <n v="1.0780000000000001"/>
    <x v="5"/>
    <n v="0.69333333333333336"/>
    <x v="0"/>
    <n v="1.0333000000000001"/>
    <n v="4.6200000000000005E-2"/>
  </r>
  <r>
    <s v="D01"/>
    <n v="0.51400000000000001"/>
    <x v="3"/>
    <n v="0.12933333333333336"/>
    <x v="5"/>
    <n v="0.2586"/>
    <n v="-0.21210000000000001"/>
  </r>
  <r>
    <s v="D02"/>
    <n v="0.53600000000000003"/>
    <x v="3"/>
    <n v="0.15133333333333338"/>
    <x v="5"/>
    <n v="0.2888"/>
    <n v="-0.20200000000000001"/>
  </r>
  <r>
    <s v="D03"/>
    <n v="0.54300000000000004"/>
    <x v="3"/>
    <n v="0.15833333333333338"/>
    <x v="5"/>
    <n v="0.2984"/>
    <n v="-0.1988"/>
  </r>
  <r>
    <s v="D04"/>
    <n v="1.6739999999999999"/>
    <x v="6"/>
    <n v="1.2893333333333332"/>
    <x v="0"/>
    <n v="1.8519999999999999"/>
    <n v="0.31900000000000001"/>
  </r>
  <r>
    <s v="D05"/>
    <n v="1.64"/>
    <x v="6"/>
    <n v="1.2553333333333332"/>
    <x v="0"/>
    <n v="1.8053000000000001"/>
    <n v="0.30349999999999999"/>
  </r>
  <r>
    <s v="D06"/>
    <n v="1.976"/>
    <x v="6"/>
    <n v="1.5913333333333333"/>
    <x v="0"/>
    <n v="2.2667999999999999"/>
    <n v="0.45730000000000004"/>
  </r>
  <r>
    <s v="D07"/>
    <n v="0.39500000000000002"/>
    <x v="4"/>
    <n v="1.0333333333333361E-2"/>
    <x v="1"/>
    <n v="9.509999999999999E-2"/>
    <n v="-0.2666"/>
  </r>
  <r>
    <s v="D08"/>
    <n v="0.39500000000000002"/>
    <x v="4"/>
    <n v="1.0333333333333361E-2"/>
    <x v="1"/>
    <n v="9.509999999999999E-2"/>
    <n v="-0.2666"/>
  </r>
  <r>
    <s v="D09"/>
    <n v="0.38400000000000001"/>
    <x v="4"/>
    <n v="-6.6666666666664876E-4"/>
    <x v="1"/>
    <n v="0.08"/>
    <n v="-0.27160000000000001"/>
  </r>
  <r>
    <s v="D10"/>
    <n v="0.80100000000000005"/>
    <x v="5"/>
    <n v="0.41633333333333339"/>
    <x v="2"/>
    <n v="0.65279999999999994"/>
    <n v="-8.0700000000000008E-2"/>
  </r>
  <r>
    <s v="D11"/>
    <n v="0.77200000000000002"/>
    <x v="5"/>
    <n v="0.38733333333333336"/>
    <x v="2"/>
    <n v="0.61299999999999999"/>
    <n v="-9.4E-2"/>
  </r>
  <r>
    <s v="D12"/>
    <n v="0.76400000000000001"/>
    <x v="5"/>
    <n v="0.37933333333333336"/>
    <x v="2"/>
    <n v="0.60199999999999998"/>
    <n v="-9.7599999999999992E-2"/>
  </r>
  <r>
    <s v="E01"/>
    <n v="0.57499999999999996"/>
    <x v="3"/>
    <n v="0.1903333333333333"/>
    <x v="6"/>
    <n v="0.34239999999999998"/>
    <n v="-0.1842"/>
  </r>
  <r>
    <s v="E02"/>
    <n v="0.66900000000000004"/>
    <x v="3"/>
    <n v="0.28433333333333338"/>
    <x v="6"/>
    <n v="0.47149999999999997"/>
    <n v="-0.1411"/>
  </r>
  <r>
    <s v="E03"/>
    <n v="0.622"/>
    <x v="3"/>
    <n v="0.23733333333333334"/>
    <x v="6"/>
    <n v="0.40689999999999998"/>
    <n v="-0.16259999999999999"/>
  </r>
  <r>
    <s v="E04"/>
    <n v="0.93400000000000005"/>
    <x v="6"/>
    <n v="0.54933333333333345"/>
    <x v="2"/>
    <n v="0.83550000000000002"/>
    <n v="-1.9800000000000002E-2"/>
  </r>
  <r>
    <s v="E05"/>
    <n v="0.96"/>
    <x v="6"/>
    <n v="0.57533333333333325"/>
    <x v="2"/>
    <n v="0.87119999999999997"/>
    <n v="-7.9000000000000008E-3"/>
  </r>
  <r>
    <s v="E06"/>
    <n v="0.98399999999999999"/>
    <x v="6"/>
    <n v="0.59933333333333327"/>
    <x v="2"/>
    <n v="0.9042"/>
    <n v="3.0999999999999999E-3"/>
  </r>
  <r>
    <s v="E07"/>
    <n v="1.74"/>
    <x v="7"/>
    <n v="1.3553333333333333"/>
    <x v="0"/>
    <n v="1.9425999999999999"/>
    <n v="0.3493"/>
  </r>
  <r>
    <s v="E08"/>
    <n v="1.198"/>
    <x v="7"/>
    <n v="0.81333333333333324"/>
    <x v="0"/>
    <n v="1.1980999999999999"/>
    <n v="0.1011"/>
  </r>
  <r>
    <s v="E09"/>
    <n v="1.595"/>
    <x v="7"/>
    <n v="1.2103333333333333"/>
    <x v="0"/>
    <n v="1.7434999999999998"/>
    <n v="0.28290000000000004"/>
  </r>
  <r>
    <s v="E10"/>
    <n v="0.46"/>
    <x v="5"/>
    <n v="7.5333333333333363E-2"/>
    <x v="1"/>
    <n v="0.18440000000000001"/>
    <n v="-0.23679999999999998"/>
  </r>
  <r>
    <s v="E12"/>
    <n v="0.58599999999999997"/>
    <x v="5"/>
    <n v="0.20133333333333331"/>
    <x v="1"/>
    <n v="0.35750000000000004"/>
    <n v="-0.17909999999999998"/>
  </r>
  <r>
    <s v="F01"/>
    <n v="0.61399999999999999"/>
    <x v="3"/>
    <n v="0.22933333333333333"/>
    <x v="7"/>
    <n v="0.39590000000000003"/>
    <n v="-0.1663"/>
  </r>
  <r>
    <s v="F02"/>
    <n v="0.71499999999999997"/>
    <x v="3"/>
    <n v="0.33033333333333331"/>
    <x v="7"/>
    <n v="0.53470000000000006"/>
    <n v="-0.12010000000000001"/>
  </r>
  <r>
    <s v="F03"/>
    <n v="0.69299999999999995"/>
    <x v="3"/>
    <n v="0.30833333333333329"/>
    <x v="7"/>
    <n v="0.50439999999999996"/>
    <n v="-0.13009999999999999"/>
  </r>
  <r>
    <s v="F04"/>
    <n v="0.48199999999999998"/>
    <x v="6"/>
    <n v="9.7333333333333327E-2"/>
    <x v="1"/>
    <n v="0.21459999999999999"/>
    <n v="-0.22669999999999998"/>
  </r>
  <r>
    <s v="F05"/>
    <n v="0.46800000000000003"/>
    <x v="6"/>
    <n v="8.333333333333337E-2"/>
    <x v="1"/>
    <n v="0.19539999999999999"/>
    <n v="-0.23319999999999999"/>
  </r>
  <r>
    <s v="F06"/>
    <n v="0.47799999999999998"/>
    <x v="6"/>
    <n v="9.3333333333333324E-2"/>
    <x v="1"/>
    <n v="0.20910000000000001"/>
    <n v="-0.2286"/>
  </r>
  <r>
    <s v="F07"/>
    <n v="1.234"/>
    <x v="7"/>
    <n v="0.84933333333333327"/>
    <x v="2"/>
    <n v="1.2476"/>
    <n v="0.1176"/>
  </r>
  <r>
    <s v="F08"/>
    <n v="0.86499999999999999"/>
    <x v="7"/>
    <n v="0.48033333333333333"/>
    <x v="2"/>
    <n v="0.74070000000000003"/>
    <n v="-5.1400000000000001E-2"/>
  </r>
  <r>
    <s v="F09"/>
    <n v="1.014"/>
    <x v="7"/>
    <n v="0.6293333333333333"/>
    <x v="2"/>
    <n v="0.94540000000000002"/>
    <n v="1.6800000000000002E-2"/>
  </r>
  <r>
    <s v="F10"/>
    <n v="0.96799999999999997"/>
    <x v="8"/>
    <n v="0.58333333333333326"/>
    <x v="0"/>
    <n v="0.88219999999999987"/>
    <n v="-4.2000000000000006E-3"/>
  </r>
  <r>
    <s v="F11"/>
    <n v="0.98199999999999998"/>
    <x v="8"/>
    <n v="0.59733333333333327"/>
    <x v="0"/>
    <n v="0.90139999999999998"/>
    <n v="2.1999999999999997E-3"/>
  </r>
  <r>
    <s v="F12"/>
    <n v="0.90100000000000002"/>
    <x v="8"/>
    <n v="0.51633333333333331"/>
    <x v="0"/>
    <n v="0.79020000000000001"/>
    <n v="-3.49E-2"/>
  </r>
  <r>
    <s v="G01"/>
    <n v="0.71599999999999997"/>
    <x v="3"/>
    <n v="0.33133333333333331"/>
    <x v="8"/>
    <n v="0.53600000000000003"/>
    <n v="-0.1196"/>
  </r>
  <r>
    <s v="G02"/>
    <n v="0.80300000000000005"/>
    <x v="3"/>
    <n v="0.41833333333333339"/>
    <x v="8"/>
    <n v="0.65549999999999997"/>
    <n v="-7.980000000000001E-2"/>
  </r>
  <r>
    <s v="G03"/>
    <n v="0.81599999999999995"/>
    <x v="3"/>
    <n v="0.43133333333333329"/>
    <x v="8"/>
    <n v="0.6734"/>
    <n v="-7.3800000000000004E-2"/>
  </r>
  <r>
    <s v="G04"/>
    <n v="0.39"/>
    <x v="1"/>
    <n v="5.3333333333333566E-3"/>
    <x v="0"/>
    <n v="8.8200000000000001E-2"/>
    <n v="-0.26890000000000003"/>
  </r>
  <r>
    <s v="G05"/>
    <n v="0.38300000000000001"/>
    <x v="1"/>
    <n v="-1.6666666666666496E-3"/>
    <x v="0"/>
    <n v="7.8600000000000003E-2"/>
    <n v="-0.27210000000000001"/>
  </r>
  <r>
    <s v="G06"/>
    <n v="0.39800000000000002"/>
    <x v="1"/>
    <n v="1.3333333333333364E-2"/>
    <x v="0"/>
    <n v="9.9199999999999997E-2"/>
    <n v="-0.26519999999999999"/>
  </r>
  <r>
    <s v="G07"/>
    <n v="0.80300000000000005"/>
    <x v="7"/>
    <n v="0.41833333333333339"/>
    <x v="1"/>
    <n v="0.65549999999999997"/>
    <n v="-7.980000000000001E-2"/>
  </r>
  <r>
    <s v="G08"/>
    <n v="0.55000000000000004"/>
    <x v="7"/>
    <n v="0.16533333333333339"/>
    <x v="1"/>
    <n v="0.308"/>
    <n v="-0.1956"/>
  </r>
  <r>
    <s v="G09"/>
    <n v="0.63200000000000001"/>
    <x v="7"/>
    <n v="0.24733333333333335"/>
    <x v="1"/>
    <n v="0.42069999999999996"/>
    <n v="-0.15809999999999999"/>
  </r>
  <r>
    <s v="G10"/>
    <n v="0.79100000000000004"/>
    <x v="8"/>
    <n v="0.40633333333333338"/>
    <x v="2"/>
    <n v="0.6391"/>
    <n v="-8.5300000000000001E-2"/>
  </r>
  <r>
    <s v="G11"/>
    <n v="0.83599999999999997"/>
    <x v="8"/>
    <n v="0.45133333333333331"/>
    <x v="2"/>
    <n v="0.70090000000000008"/>
    <n v="-6.4700000000000008E-2"/>
  </r>
  <r>
    <s v="G12"/>
    <n v="0.72299999999999998"/>
    <x v="8"/>
    <n v="0.33833333333333332"/>
    <x v="2"/>
    <n v="0.54569999999999996"/>
    <n v="-0.11639999999999999"/>
  </r>
  <r>
    <s v="H04"/>
    <n v="0.38600000000000001"/>
    <x v="1"/>
    <n v="1.333333333333353E-3"/>
    <x v="2"/>
    <n v="8.2699999999999996E-2"/>
    <n v="-0.2707"/>
  </r>
  <r>
    <s v="H05"/>
    <n v="0.38600000000000001"/>
    <x v="1"/>
    <n v="1.333333333333353E-3"/>
    <x v="2"/>
    <n v="8.2699999999999996E-2"/>
    <n v="-0.2707"/>
  </r>
  <r>
    <s v="H06"/>
    <n v="0.38500000000000001"/>
    <x v="1"/>
    <n v="3.3333333333335213E-4"/>
    <x v="2"/>
    <n v="8.14E-2"/>
    <n v="-0.2712"/>
  </r>
  <r>
    <s v="H07"/>
    <n v="1.6910000000000001"/>
    <x v="2"/>
    <n v="1.3063333333333333"/>
    <x v="0"/>
    <n v="1.8753"/>
    <n v="0.32679999999999998"/>
  </r>
  <r>
    <s v="H08"/>
    <n v="1.373"/>
    <x v="2"/>
    <n v="0.98833333333333329"/>
    <x v="0"/>
    <n v="1.4384999999999999"/>
    <n v="0.1812"/>
  </r>
  <r>
    <s v="H09"/>
    <n v="1.714"/>
    <x v="2"/>
    <n v="1.3293333333333333"/>
    <x v="0"/>
    <n v="1.9068999999999998"/>
    <n v="0.33740000000000003"/>
  </r>
  <r>
    <s v="H10"/>
    <n v="0.69799999999999995"/>
    <x v="8"/>
    <n v="0.3133333333333333"/>
    <x v="1"/>
    <n v="0.51130000000000009"/>
    <n v="-0.1278"/>
  </r>
  <r>
    <s v="H11"/>
    <n v="0.64100000000000001"/>
    <x v="8"/>
    <n v="0.25633333333333336"/>
    <x v="1"/>
    <n v="0.433"/>
    <n v="-0.15389999999999998"/>
  </r>
  <r>
    <s v="H12"/>
    <n v="0.59699999999999998"/>
    <x v="8"/>
    <n v="0.21233333333333332"/>
    <x v="1"/>
    <n v="0.37259999999999999"/>
    <n v="-0.17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B01"/>
    <n v="0.41099999999999998"/>
    <s v="BSA"/>
    <n v="2.633333333333332E-2"/>
    <x v="0"/>
  </r>
  <r>
    <s v="B02"/>
    <n v="0.40899999999999997"/>
    <s v="BSA"/>
    <n v="2.4333333333333318E-2"/>
    <x v="0"/>
  </r>
  <r>
    <s v="B03"/>
    <n v="0.41599999999999998"/>
    <s v="BSA"/>
    <n v="3.1333333333333324E-2"/>
    <x v="0"/>
  </r>
  <r>
    <s v="C01"/>
    <n v="0.45200000000000001"/>
    <s v="BSA"/>
    <n v="6.7333333333333356E-2"/>
    <x v="1"/>
  </r>
  <r>
    <s v="C02"/>
    <n v="0.47099999999999997"/>
    <s v="BSA"/>
    <n v="8.6333333333333317E-2"/>
    <x v="1"/>
  </r>
  <r>
    <s v="C03"/>
    <n v="0.47399999999999998"/>
    <s v="BSA"/>
    <n v="8.933333333333332E-2"/>
    <x v="1"/>
  </r>
  <r>
    <s v="D01"/>
    <n v="0.51400000000000001"/>
    <s v="BSA"/>
    <n v="0.12933333333333336"/>
    <x v="2"/>
  </r>
  <r>
    <s v="D02"/>
    <n v="0.53600000000000003"/>
    <s v="BSA"/>
    <n v="0.15133333333333338"/>
    <x v="2"/>
  </r>
  <r>
    <s v="D03"/>
    <n v="0.54300000000000004"/>
    <s v="BSA"/>
    <n v="0.15833333333333338"/>
    <x v="2"/>
  </r>
  <r>
    <s v="E01"/>
    <n v="0.57499999999999996"/>
    <s v="BSA"/>
    <n v="0.1903333333333333"/>
    <x v="3"/>
  </r>
  <r>
    <s v="E02"/>
    <n v="0.66900000000000004"/>
    <s v="BSA"/>
    <n v="0.28433333333333338"/>
    <x v="3"/>
  </r>
  <r>
    <s v="E03"/>
    <n v="0.622"/>
    <s v="BSA"/>
    <n v="0.23733333333333334"/>
    <x v="3"/>
  </r>
  <r>
    <s v="F01"/>
    <n v="0.61399999999999999"/>
    <s v="BSA"/>
    <n v="0.22933333333333333"/>
    <x v="4"/>
  </r>
  <r>
    <s v="F02"/>
    <n v="0.71499999999999997"/>
    <s v="BSA"/>
    <n v="0.33033333333333331"/>
    <x v="4"/>
  </r>
  <r>
    <s v="F03"/>
    <n v="0.69299999999999995"/>
    <s v="BSA"/>
    <n v="0.30833333333333329"/>
    <x v="4"/>
  </r>
  <r>
    <s v="G01"/>
    <n v="0.71599999999999997"/>
    <s v="BSA"/>
    <n v="0.33133333333333331"/>
    <x v="5"/>
  </r>
  <r>
    <s v="G02"/>
    <n v="0.80300000000000005"/>
    <s v="BSA"/>
    <n v="0.41833333333333339"/>
    <x v="5"/>
  </r>
  <r>
    <s v="G03"/>
    <n v="0.81599999999999995"/>
    <s v="BSA"/>
    <n v="0.43133333333333329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04"/>
    <n v="2.06"/>
    <x v="0"/>
    <n v="1.6753333333333333"/>
    <x v="0"/>
    <n v="2.3822000000000001"/>
    <n v="0.49580000000000002"/>
  </r>
  <r>
    <s v="A05"/>
    <n v="2.226"/>
    <x v="0"/>
    <n v="1.8413333333333333"/>
    <x v="0"/>
    <n v="2.6101999999999999"/>
    <n v="0.57179999999999997"/>
  </r>
  <r>
    <s v="A06"/>
    <n v="1.8919999999999999"/>
    <x v="0"/>
    <n v="1.5073333333333332"/>
    <x v="0"/>
    <n v="2.1513999999999998"/>
    <n v="0.41889999999999999"/>
  </r>
  <r>
    <s v="A07"/>
    <n v="0.40400000000000003"/>
    <x v="1"/>
    <n v="1.9333333333333369E-2"/>
    <x v="1"/>
    <n v="0.1075"/>
    <n v="-0.26250000000000001"/>
  </r>
  <r>
    <s v="A08"/>
    <n v="0.38800000000000001"/>
    <x v="1"/>
    <n v="3.3333333333333548E-3"/>
    <x v="1"/>
    <n v="8.5499999999999993E-2"/>
    <n v="-0.26979999999999998"/>
  </r>
  <r>
    <s v="A09"/>
    <n v="0.378"/>
    <x v="1"/>
    <n v="-6.6666666666666541E-3"/>
    <x v="1"/>
    <n v="7.17E-2"/>
    <n v="-0.27440000000000003"/>
  </r>
  <r>
    <s v="A10"/>
    <n v="1.014"/>
    <x v="2"/>
    <n v="0.6293333333333333"/>
    <x v="2"/>
    <n v="0.94540000000000002"/>
    <n v="1.6800000000000002E-2"/>
  </r>
  <r>
    <s v="A11"/>
    <n v="1.087"/>
    <x v="2"/>
    <n v="0.70233333333333325"/>
    <x v="2"/>
    <n v="1.0457000000000001"/>
    <n v="5.0299999999999997E-2"/>
  </r>
  <r>
    <s v="A12"/>
    <n v="1.103"/>
    <x v="2"/>
    <n v="0.71833333333333327"/>
    <x v="2"/>
    <n v="1.0676000000000001"/>
    <n v="5.7599999999999998E-2"/>
  </r>
  <r>
    <s v="B01"/>
    <n v="0.41099999999999998"/>
    <x v="3"/>
    <n v="2.633333333333332E-2"/>
    <x v="3"/>
    <n v="0.11710000000000001"/>
    <n v="-0.25919999999999999"/>
  </r>
  <r>
    <s v="B02"/>
    <n v="0.40899999999999997"/>
    <x v="3"/>
    <n v="2.4333333333333318E-2"/>
    <x v="3"/>
    <n v="0.1143"/>
    <n v="-0.26019999999999999"/>
  </r>
  <r>
    <s v="B03"/>
    <n v="0.41599999999999998"/>
    <x v="3"/>
    <n v="3.1333333333333324E-2"/>
    <x v="3"/>
    <n v="0.12390000000000001"/>
    <n v="-0.25700000000000001"/>
  </r>
  <r>
    <s v="B04"/>
    <n v="1.262"/>
    <x v="0"/>
    <n v="0.8773333333333333"/>
    <x v="2"/>
    <n v="1.286"/>
    <n v="0.13040000000000002"/>
  </r>
  <r>
    <s v="B05"/>
    <n v="1.286"/>
    <x v="0"/>
    <n v="0.90133333333333332"/>
    <x v="2"/>
    <n v="1.319"/>
    <n v="0.1414"/>
  </r>
  <r>
    <s v="B06"/>
    <n v="1.212"/>
    <x v="0"/>
    <n v="0.82733333333333325"/>
    <x v="2"/>
    <n v="1.2174"/>
    <n v="0.1075"/>
  </r>
  <r>
    <s v="B07"/>
    <n v="0.47499999999999998"/>
    <x v="4"/>
    <n v="9.0333333333333321E-2"/>
    <x v="0"/>
    <n v="0.20499999999999999"/>
    <n v="-0.22989999999999999"/>
  </r>
  <r>
    <s v="B08"/>
    <n v="0.41399999999999998"/>
    <x v="4"/>
    <n v="2.9333333333333322E-2"/>
    <x v="0"/>
    <n v="0.1212"/>
    <n v="-0.25790000000000002"/>
  </r>
  <r>
    <s v="B09"/>
    <n v="0.41499999999999998"/>
    <x v="4"/>
    <n v="3.0333333333333323E-2"/>
    <x v="0"/>
    <n v="0.1226"/>
    <n v="-0.25739999999999996"/>
  </r>
  <r>
    <s v="B10"/>
    <n v="0.58299999999999996"/>
    <x v="2"/>
    <n v="0.19833333333333331"/>
    <x v="1"/>
    <n v="0.3533"/>
    <n v="-0.18049999999999999"/>
  </r>
  <r>
    <s v="B11"/>
    <n v="0.61699999999999999"/>
    <x v="2"/>
    <n v="0.23233333333333334"/>
    <x v="1"/>
    <n v="0.4"/>
    <n v="-0.16489999999999999"/>
  </r>
  <r>
    <s v="B12"/>
    <n v="0.56499999999999995"/>
    <x v="2"/>
    <n v="0.18033333333333329"/>
    <x v="1"/>
    <n v="0.3286"/>
    <n v="-0.18870000000000001"/>
  </r>
  <r>
    <s v="C01"/>
    <n v="0.45200000000000001"/>
    <x v="3"/>
    <n v="6.7333333333333356E-2"/>
    <x v="4"/>
    <n v="0.1734"/>
    <n v="-0.24049999999999999"/>
  </r>
  <r>
    <s v="C02"/>
    <n v="0.47099999999999997"/>
    <x v="3"/>
    <n v="8.6333333333333317E-2"/>
    <x v="4"/>
    <n v="0.19950000000000001"/>
    <n v="-0.23180000000000001"/>
  </r>
  <r>
    <s v="C03"/>
    <n v="0.47399999999999998"/>
    <x v="3"/>
    <n v="8.933333333333332E-2"/>
    <x v="4"/>
    <n v="0.2036"/>
    <n v="-0.23039999999999999"/>
  </r>
  <r>
    <s v="C04"/>
    <n v="0.57999999999999996"/>
    <x v="0"/>
    <n v="0.1953333333333333"/>
    <x v="1"/>
    <n v="0.34920000000000001"/>
    <n v="-0.18190000000000001"/>
  </r>
  <r>
    <s v="C05"/>
    <n v="0.56799999999999995"/>
    <x v="0"/>
    <n v="0.18333333333333329"/>
    <x v="1"/>
    <n v="0.3327"/>
    <n v="-0.18740000000000001"/>
  </r>
  <r>
    <s v="C06"/>
    <n v="0.57799999999999996"/>
    <x v="0"/>
    <n v="0.1933333333333333"/>
    <x v="1"/>
    <n v="0.34649999999999997"/>
    <n v="-0.18280000000000002"/>
  </r>
  <r>
    <s v="C07"/>
    <n v="0.40100000000000002"/>
    <x v="4"/>
    <n v="1.6333333333333366E-2"/>
    <x v="2"/>
    <n v="0.10329999999999999"/>
    <n v="-0.26379999999999998"/>
  </r>
  <r>
    <s v="C08"/>
    <n v="0.39900000000000002"/>
    <x v="4"/>
    <n v="1.4333333333333365E-2"/>
    <x v="2"/>
    <n v="0.10059999999999999"/>
    <n v="-0.26469999999999999"/>
  </r>
  <r>
    <s v="C09"/>
    <n v="0.377"/>
    <x v="4"/>
    <n v="-7.666666666666655E-3"/>
    <x v="2"/>
    <n v="7.039999999999999E-2"/>
    <n v="-0.27480000000000004"/>
  </r>
  <r>
    <s v="C10"/>
    <n v="1.089"/>
    <x v="5"/>
    <n v="0.70433333333333326"/>
    <x v="0"/>
    <n v="1.0484"/>
    <n v="5.1200000000000002E-2"/>
  </r>
  <r>
    <s v="C11"/>
    <n v="1.0580000000000001"/>
    <x v="5"/>
    <n v="0.67333333333333334"/>
    <x v="0"/>
    <n v="1.0058"/>
    <n v="3.6999999999999998E-2"/>
  </r>
  <r>
    <s v="C12"/>
    <n v="1.0780000000000001"/>
    <x v="5"/>
    <n v="0.69333333333333336"/>
    <x v="0"/>
    <n v="1.0333000000000001"/>
    <n v="4.6200000000000005E-2"/>
  </r>
  <r>
    <s v="D01"/>
    <n v="0.51400000000000001"/>
    <x v="3"/>
    <n v="0.12933333333333336"/>
    <x v="5"/>
    <n v="0.2586"/>
    <n v="-0.21210000000000001"/>
  </r>
  <r>
    <s v="D02"/>
    <n v="0.53600000000000003"/>
    <x v="3"/>
    <n v="0.15133333333333338"/>
    <x v="5"/>
    <n v="0.2888"/>
    <n v="-0.20200000000000001"/>
  </r>
  <r>
    <s v="D03"/>
    <n v="0.54300000000000004"/>
    <x v="3"/>
    <n v="0.15833333333333338"/>
    <x v="5"/>
    <n v="0.2984"/>
    <n v="-0.1988"/>
  </r>
  <r>
    <s v="D04"/>
    <n v="1.6739999999999999"/>
    <x v="6"/>
    <n v="1.2893333333333332"/>
    <x v="0"/>
    <n v="1.8519999999999999"/>
    <n v="0.31900000000000001"/>
  </r>
  <r>
    <s v="D05"/>
    <n v="1.64"/>
    <x v="6"/>
    <n v="1.2553333333333332"/>
    <x v="0"/>
    <n v="1.8053000000000001"/>
    <n v="0.30349999999999999"/>
  </r>
  <r>
    <s v="D06"/>
    <n v="1.976"/>
    <x v="6"/>
    <n v="1.5913333333333333"/>
    <x v="0"/>
    <n v="2.2667999999999999"/>
    <n v="0.45730000000000004"/>
  </r>
  <r>
    <s v="D07"/>
    <n v="0.39500000000000002"/>
    <x v="4"/>
    <n v="1.0333333333333361E-2"/>
    <x v="1"/>
    <n v="9.509999999999999E-2"/>
    <n v="-0.2666"/>
  </r>
  <r>
    <s v="D08"/>
    <n v="0.39500000000000002"/>
    <x v="4"/>
    <n v="1.0333333333333361E-2"/>
    <x v="1"/>
    <n v="9.509999999999999E-2"/>
    <n v="-0.2666"/>
  </r>
  <r>
    <s v="D09"/>
    <n v="0.38400000000000001"/>
    <x v="4"/>
    <n v="-6.6666666666664876E-4"/>
    <x v="1"/>
    <n v="0.08"/>
    <n v="-0.27160000000000001"/>
  </r>
  <r>
    <s v="D10"/>
    <n v="0.80100000000000005"/>
    <x v="5"/>
    <n v="0.41633333333333339"/>
    <x v="2"/>
    <n v="0.65279999999999994"/>
    <n v="-8.0700000000000008E-2"/>
  </r>
  <r>
    <s v="D11"/>
    <n v="0.77200000000000002"/>
    <x v="5"/>
    <n v="0.38733333333333336"/>
    <x v="2"/>
    <n v="0.61299999999999999"/>
    <n v="-9.4E-2"/>
  </r>
  <r>
    <s v="D12"/>
    <n v="0.76400000000000001"/>
    <x v="5"/>
    <n v="0.37933333333333336"/>
    <x v="2"/>
    <n v="0.60199999999999998"/>
    <n v="-9.7599999999999992E-2"/>
  </r>
  <r>
    <s v="E01"/>
    <n v="0.57499999999999996"/>
    <x v="3"/>
    <n v="0.1903333333333333"/>
    <x v="6"/>
    <n v="0.34239999999999998"/>
    <n v="-0.1842"/>
  </r>
  <r>
    <s v="E02"/>
    <n v="0.66900000000000004"/>
    <x v="3"/>
    <n v="0.28433333333333338"/>
    <x v="6"/>
    <n v="0.47149999999999997"/>
    <n v="-0.1411"/>
  </r>
  <r>
    <s v="E03"/>
    <n v="0.622"/>
    <x v="3"/>
    <n v="0.23733333333333334"/>
    <x v="6"/>
    <n v="0.40689999999999998"/>
    <n v="-0.16259999999999999"/>
  </r>
  <r>
    <s v="E04"/>
    <n v="0.93400000000000005"/>
    <x v="6"/>
    <n v="0.54933333333333345"/>
    <x v="2"/>
    <n v="0.83550000000000002"/>
    <n v="-1.9800000000000002E-2"/>
  </r>
  <r>
    <s v="E05"/>
    <n v="0.96"/>
    <x v="6"/>
    <n v="0.57533333333333325"/>
    <x v="2"/>
    <n v="0.87119999999999997"/>
    <n v="-7.9000000000000008E-3"/>
  </r>
  <r>
    <s v="E06"/>
    <n v="0.98399999999999999"/>
    <x v="6"/>
    <n v="0.59933333333333327"/>
    <x v="2"/>
    <n v="0.9042"/>
    <n v="3.0999999999999999E-3"/>
  </r>
  <r>
    <s v="E07"/>
    <n v="1.74"/>
    <x v="7"/>
    <n v="1.3553333333333333"/>
    <x v="0"/>
    <n v="1.9425999999999999"/>
    <n v="0.3493"/>
  </r>
  <r>
    <s v="E08"/>
    <n v="1.198"/>
    <x v="7"/>
    <n v="0.81333333333333324"/>
    <x v="0"/>
    <n v="1.1980999999999999"/>
    <n v="0.1011"/>
  </r>
  <r>
    <s v="E09"/>
    <n v="1.595"/>
    <x v="7"/>
    <n v="1.2103333333333333"/>
    <x v="0"/>
    <n v="1.7434999999999998"/>
    <n v="0.28290000000000004"/>
  </r>
  <r>
    <s v="E10"/>
    <n v="0.46"/>
    <x v="5"/>
    <n v="7.5333333333333363E-2"/>
    <x v="1"/>
    <n v="0.18440000000000001"/>
    <n v="-0.23679999999999998"/>
  </r>
  <r>
    <s v="E12"/>
    <n v="0.58599999999999997"/>
    <x v="5"/>
    <n v="0.20133333333333331"/>
    <x v="1"/>
    <n v="0.35750000000000004"/>
    <n v="-0.17909999999999998"/>
  </r>
  <r>
    <s v="F01"/>
    <n v="0.61399999999999999"/>
    <x v="3"/>
    <n v="0.22933333333333333"/>
    <x v="7"/>
    <n v="0.39590000000000003"/>
    <n v="-0.1663"/>
  </r>
  <r>
    <s v="F02"/>
    <n v="0.71499999999999997"/>
    <x v="3"/>
    <n v="0.33033333333333331"/>
    <x v="7"/>
    <n v="0.53470000000000006"/>
    <n v="-0.12010000000000001"/>
  </r>
  <r>
    <s v="F03"/>
    <n v="0.69299999999999995"/>
    <x v="3"/>
    <n v="0.30833333333333329"/>
    <x v="7"/>
    <n v="0.50439999999999996"/>
    <n v="-0.13009999999999999"/>
  </r>
  <r>
    <s v="F04"/>
    <n v="0.48199999999999998"/>
    <x v="6"/>
    <n v="9.7333333333333327E-2"/>
    <x v="1"/>
    <n v="0.21459999999999999"/>
    <n v="-0.22669999999999998"/>
  </r>
  <r>
    <s v="F05"/>
    <n v="0.46800000000000003"/>
    <x v="6"/>
    <n v="8.333333333333337E-2"/>
    <x v="1"/>
    <n v="0.19539999999999999"/>
    <n v="-0.23319999999999999"/>
  </r>
  <r>
    <s v="F06"/>
    <n v="0.47799999999999998"/>
    <x v="6"/>
    <n v="9.3333333333333324E-2"/>
    <x v="1"/>
    <n v="0.20910000000000001"/>
    <n v="-0.2286"/>
  </r>
  <r>
    <s v="F07"/>
    <n v="1.234"/>
    <x v="7"/>
    <n v="0.84933333333333327"/>
    <x v="2"/>
    <n v="1.2476"/>
    <n v="0.1176"/>
  </r>
  <r>
    <s v="F08"/>
    <n v="0.86499999999999999"/>
    <x v="7"/>
    <n v="0.48033333333333333"/>
    <x v="2"/>
    <n v="0.74070000000000003"/>
    <n v="-5.1400000000000001E-2"/>
  </r>
  <r>
    <s v="F09"/>
    <n v="1.014"/>
    <x v="7"/>
    <n v="0.6293333333333333"/>
    <x v="2"/>
    <n v="0.94540000000000002"/>
    <n v="1.6800000000000002E-2"/>
  </r>
  <r>
    <s v="F10"/>
    <n v="0.96799999999999997"/>
    <x v="8"/>
    <n v="0.58333333333333326"/>
    <x v="0"/>
    <n v="0.88219999999999987"/>
    <n v="-4.2000000000000006E-3"/>
  </r>
  <r>
    <s v="F11"/>
    <n v="0.98199999999999998"/>
    <x v="8"/>
    <n v="0.59733333333333327"/>
    <x v="0"/>
    <n v="0.90139999999999998"/>
    <n v="2.1999999999999997E-3"/>
  </r>
  <r>
    <s v="F12"/>
    <n v="0.90100000000000002"/>
    <x v="8"/>
    <n v="0.51633333333333331"/>
    <x v="0"/>
    <n v="0.79020000000000001"/>
    <n v="-3.49E-2"/>
  </r>
  <r>
    <s v="G01"/>
    <n v="0.71599999999999997"/>
    <x v="3"/>
    <n v="0.33133333333333331"/>
    <x v="8"/>
    <n v="0.53600000000000003"/>
    <n v="-0.1196"/>
  </r>
  <r>
    <s v="G02"/>
    <n v="0.80300000000000005"/>
    <x v="3"/>
    <n v="0.41833333333333339"/>
    <x v="8"/>
    <n v="0.65549999999999997"/>
    <n v="-7.980000000000001E-2"/>
  </r>
  <r>
    <s v="G03"/>
    <n v="0.81599999999999995"/>
    <x v="3"/>
    <n v="0.43133333333333329"/>
    <x v="8"/>
    <n v="0.6734"/>
    <n v="-7.3800000000000004E-2"/>
  </r>
  <r>
    <s v="G04"/>
    <n v="0.39"/>
    <x v="1"/>
    <n v="5.3333333333333566E-3"/>
    <x v="0"/>
    <n v="8.8200000000000001E-2"/>
    <n v="-0.26890000000000003"/>
  </r>
  <r>
    <s v="G05"/>
    <n v="0.38300000000000001"/>
    <x v="1"/>
    <n v="-1.6666666666666496E-3"/>
    <x v="0"/>
    <n v="7.8600000000000003E-2"/>
    <n v="-0.27210000000000001"/>
  </r>
  <r>
    <s v="G06"/>
    <n v="0.39800000000000002"/>
    <x v="1"/>
    <n v="1.3333333333333364E-2"/>
    <x v="0"/>
    <n v="9.9199999999999997E-2"/>
    <n v="-0.26519999999999999"/>
  </r>
  <r>
    <s v="G07"/>
    <n v="0.80300000000000005"/>
    <x v="7"/>
    <n v="0.41833333333333339"/>
    <x v="1"/>
    <n v="0.65549999999999997"/>
    <n v="-7.980000000000001E-2"/>
  </r>
  <r>
    <s v="G08"/>
    <n v="0.55000000000000004"/>
    <x v="7"/>
    <n v="0.16533333333333339"/>
    <x v="1"/>
    <n v="0.308"/>
    <n v="-0.1956"/>
  </r>
  <r>
    <s v="G09"/>
    <n v="0.63200000000000001"/>
    <x v="7"/>
    <n v="0.24733333333333335"/>
    <x v="1"/>
    <n v="0.42069999999999996"/>
    <n v="-0.15809999999999999"/>
  </r>
  <r>
    <s v="G10"/>
    <n v="0.79100000000000004"/>
    <x v="8"/>
    <n v="0.40633333333333338"/>
    <x v="2"/>
    <n v="0.6391"/>
    <n v="-8.5300000000000001E-2"/>
  </r>
  <r>
    <s v="G11"/>
    <n v="0.83599999999999997"/>
    <x v="8"/>
    <n v="0.45133333333333331"/>
    <x v="2"/>
    <n v="0.70090000000000008"/>
    <n v="-6.4700000000000008E-2"/>
  </r>
  <r>
    <s v="G12"/>
    <n v="0.72299999999999998"/>
    <x v="8"/>
    <n v="0.33833333333333332"/>
    <x v="2"/>
    <n v="0.54569999999999996"/>
    <n v="-0.11639999999999999"/>
  </r>
  <r>
    <s v="H04"/>
    <n v="0.38600000000000001"/>
    <x v="1"/>
    <n v="1.333333333333353E-3"/>
    <x v="2"/>
    <n v="8.2699999999999996E-2"/>
    <n v="-0.2707"/>
  </r>
  <r>
    <s v="H05"/>
    <n v="0.38600000000000001"/>
    <x v="1"/>
    <n v="1.333333333333353E-3"/>
    <x v="2"/>
    <n v="8.2699999999999996E-2"/>
    <n v="-0.2707"/>
  </r>
  <r>
    <s v="H06"/>
    <n v="0.38500000000000001"/>
    <x v="1"/>
    <n v="3.3333333333335213E-4"/>
    <x v="2"/>
    <n v="8.14E-2"/>
    <n v="-0.2712"/>
  </r>
  <r>
    <s v="H07"/>
    <n v="1.6910000000000001"/>
    <x v="2"/>
    <n v="1.3063333333333333"/>
    <x v="0"/>
    <n v="1.8753"/>
    <n v="0.32679999999999998"/>
  </r>
  <r>
    <s v="H08"/>
    <n v="1.373"/>
    <x v="2"/>
    <n v="0.98833333333333329"/>
    <x v="0"/>
    <n v="1.4384999999999999"/>
    <n v="0.1812"/>
  </r>
  <r>
    <s v="H09"/>
    <n v="1.714"/>
    <x v="2"/>
    <n v="1.3293333333333333"/>
    <x v="0"/>
    <n v="1.9068999999999998"/>
    <n v="0.33740000000000003"/>
  </r>
  <r>
    <s v="H10"/>
    <n v="0.69799999999999995"/>
    <x v="8"/>
    <n v="0.3133333333333333"/>
    <x v="1"/>
    <n v="0.51130000000000009"/>
    <n v="-0.1278"/>
  </r>
  <r>
    <s v="H11"/>
    <n v="0.64100000000000001"/>
    <x v="8"/>
    <n v="0.25633333333333336"/>
    <x v="1"/>
    <n v="0.433"/>
    <n v="-0.15389999999999998"/>
  </r>
  <r>
    <s v="H12"/>
    <n v="0.59699999999999998"/>
    <x v="8"/>
    <n v="0.21233333333333332"/>
    <x v="1"/>
    <n v="0.37259999999999999"/>
    <n v="-0.17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BE39-C5DF-F541-A57B-E4FD13913C9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8:K48" firstHeaderRow="1" firstDataRow="1" firstDataCol="1"/>
  <pivotFields count="7">
    <pivotField showAll="0"/>
    <pivotField numFmtId="164" showAll="0"/>
    <pivotField axis="axisRow" showAll="0" sortType="ascending">
      <items count="10">
        <item x="0"/>
        <item x="7"/>
        <item x="6"/>
        <item x="2"/>
        <item x="1"/>
        <item x="5"/>
        <item x="4"/>
        <item x="8"/>
        <item x="3"/>
        <item t="default"/>
      </items>
    </pivotField>
    <pivotField dataField="1" numFmtId="164" showAll="0"/>
    <pivotField axis="axisRow" showAll="0" sortType="descending">
      <items count="10">
        <item x="0"/>
        <item x="8"/>
        <item x="7"/>
        <item x="6"/>
        <item x="5"/>
        <item x="1"/>
        <item x="2"/>
        <item x="4"/>
        <item x="3"/>
        <item t="default"/>
      </items>
    </pivotField>
    <pivotField numFmtId="164" showAll="0"/>
    <pivotField numFmtId="164" showAll="0"/>
  </pivotFields>
  <rowFields count="2">
    <field x="2"/>
    <field x="4"/>
  </rowFields>
  <rowItems count="40">
    <i>
      <x/>
    </i>
    <i r="1">
      <x/>
    </i>
    <i r="1">
      <x v="5"/>
    </i>
    <i r="1">
      <x v="6"/>
    </i>
    <i>
      <x v="1"/>
    </i>
    <i r="1">
      <x/>
    </i>
    <i r="1">
      <x v="5"/>
    </i>
    <i r="1">
      <x v="6"/>
    </i>
    <i>
      <x v="2"/>
    </i>
    <i r="1">
      <x/>
    </i>
    <i r="1">
      <x v="5"/>
    </i>
    <i r="1">
      <x v="6"/>
    </i>
    <i>
      <x v="3"/>
    </i>
    <i r="1">
      <x/>
    </i>
    <i r="1">
      <x v="5"/>
    </i>
    <i r="1">
      <x v="6"/>
    </i>
    <i>
      <x v="4"/>
    </i>
    <i r="1">
      <x/>
    </i>
    <i r="1">
      <x v="5"/>
    </i>
    <i r="1">
      <x v="6"/>
    </i>
    <i>
      <x v="5"/>
    </i>
    <i r="1">
      <x/>
    </i>
    <i r="1">
      <x v="5"/>
    </i>
    <i r="1">
      <x v="6"/>
    </i>
    <i>
      <x v="6"/>
    </i>
    <i r="1">
      <x/>
    </i>
    <i r="1">
      <x v="5"/>
    </i>
    <i r="1">
      <x v="6"/>
    </i>
    <i>
      <x v="7"/>
    </i>
    <i r="1">
      <x/>
    </i>
    <i r="1">
      <x v="5"/>
    </i>
    <i r="1">
      <x v="6"/>
    </i>
    <i>
      <x v="8"/>
    </i>
    <i r="1">
      <x v="1"/>
    </i>
    <i r="1">
      <x v="2"/>
    </i>
    <i r="1">
      <x v="3"/>
    </i>
    <i r="1">
      <x v="4"/>
    </i>
    <i r="1">
      <x v="7"/>
    </i>
    <i r="1">
      <x v="8"/>
    </i>
    <i t="grand">
      <x/>
    </i>
  </rowItems>
  <colItems count="1">
    <i/>
  </colItems>
  <dataFields count="1">
    <dataField name="Avg A595 net BG" fld="3" subtotal="average" baseField="0" baseItem="0" numFmtId="164"/>
  </dataFields>
  <formats count="9">
    <format dxfId="30">
      <pivotArea collapsedLevelsAreSubtotals="1" fieldPosition="0">
        <references count="1">
          <reference field="2" count="1">
            <x v="0"/>
          </reference>
        </references>
      </pivotArea>
    </format>
    <format dxfId="29">
      <pivotArea collapsedLevelsAreSubtotals="1" fieldPosition="0">
        <references count="1">
          <reference field="2" count="1">
            <x v="3"/>
          </reference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collapsedLevelsAreSubtotals="1" fieldPosition="0">
        <references count="1">
          <reference field="2" count="1">
            <x v="2"/>
          </reference>
        </references>
      </pivotArea>
    </format>
    <format dxfId="26">
      <pivotArea collapsedLevelsAreSubtotals="1" fieldPosition="0">
        <references count="1">
          <reference field="2" count="1">
            <x v="5"/>
          </reference>
        </references>
      </pivotArea>
    </format>
    <format dxfId="25">
      <pivotArea collapsedLevelsAreSubtotals="1" fieldPosition="0">
        <references count="1">
          <reference field="2" count="1">
            <x v="7"/>
          </reference>
        </references>
      </pivotArea>
    </format>
    <format dxfId="24">
      <pivotArea collapsedLevelsAreSubtotals="1" fieldPosition="0">
        <references count="1">
          <reference field="2" count="1">
            <x v="8"/>
          </reference>
        </references>
      </pivotArea>
    </format>
    <format dxfId="23">
      <pivotArea collapsedLevelsAreSubtotals="1" fieldPosition="0">
        <references count="1">
          <reference field="2" count="1">
            <x v="4"/>
          </reference>
        </references>
      </pivotArea>
    </format>
    <format dxfId="22">
      <pivotArea collapsedLevelsAreSubtotals="1" fieldPosition="0">
        <references count="1">
          <reference field="2" count="1">
            <x v="6"/>
          </reference>
        </references>
      </pivotArea>
    </format>
  </formats>
  <conditionalFormats count="1"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DAB09-30E2-C443-BAE7-1D7BBAFA8C9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E9:AG18" firstHeaderRow="0" firstDataRow="1" firstDataCol="1" rowPageCount="1" colPageCount="1"/>
  <pivotFields count="7">
    <pivotField showAll="0"/>
    <pivotField numFmtId="164" showAll="0"/>
    <pivotField axis="axisRow" showAll="0">
      <items count="10">
        <item x="0"/>
        <item x="7"/>
        <item x="6"/>
        <item x="2"/>
        <item x="1"/>
        <item x="5"/>
        <item x="4"/>
        <item x="8"/>
        <item x="3"/>
        <item t="default"/>
      </items>
    </pivotField>
    <pivotField numFmtId="164" showAll="0"/>
    <pivotField axis="axisPage" multipleItemSelectionAllowed="1" showAll="0">
      <items count="10">
        <item h="1" x="3"/>
        <item h="1" x="4"/>
        <item h="1" x="2"/>
        <item h="1" x="1"/>
        <item h="1" x="5"/>
        <item h="1" x="6"/>
        <item h="1" x="7"/>
        <item h="1" x="8"/>
        <item x="0"/>
        <item t="default"/>
      </items>
    </pivotField>
    <pivotField dataField="1" numFmtId="164" showAll="0"/>
    <pivotField dataField="1" numFmtId="164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Reducted" fld="5" subtotal="average" baseField="0" baseItem="0" numFmtId="164"/>
    <dataField name="Unreducted" fld="6" subtotal="average" baseField="0" baseItem="0" numFmtId="164"/>
  </dataFields>
  <conditionalFormats count="2"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2A814-4247-0F4D-B713-ABBDD9A6853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S8:T15" firstHeaderRow="1" firstDataRow="1" firstDataCol="1"/>
  <pivotFields count="5">
    <pivotField showAll="0"/>
    <pivotField numFmtId="164" showAll="0"/>
    <pivotField showAll="0"/>
    <pivotField dataField="1"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595 net BG" fld="3" subtotal="average" baseField="0" baseItem="0" numFmtId="16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A4B391DF-6811-7742-8F23-D0F7654918BC}" autoFormatId="16" applyNumberFormats="0" applyBorderFormats="0" applyFontFormats="0" applyPatternFormats="0" applyAlignmentFormats="0" applyWidthHeightFormats="0">
  <queryTableRefresh nextId="21">
    <queryTableFields count="3">
      <queryTableField id="18" name="Column1" tableColumnId="18"/>
      <queryTableField id="19" name="Column2" tableColumnId="19"/>
      <queryTableField id="20" name="Column3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BD78E20-C237-904B-AB4F-B15A5EFF1CD8}" autoFormatId="16" applyNumberFormats="0" applyBorderFormats="0" applyFontFormats="0" applyPatternFormats="0" applyAlignmentFormats="0" applyWidthHeightFormats="0">
  <queryTableRefresh nextId="18">
    <queryTableFields count="17">
      <queryTableField id="1" name="plate" tableColumnId="1"/>
      <queryTableField id="2" name="reading_01" tableColumnId="2"/>
      <queryTableField id="3" name="reading_02" tableColumnId="3"/>
      <queryTableField id="4" name="reading_03" tableColumnId="4"/>
      <queryTableField id="5" name="reading_04" tableColumnId="5"/>
      <queryTableField id="6" name="reading_05" tableColumnId="6"/>
      <queryTableField id="7" name="reading_06" tableColumnId="7"/>
      <queryTableField id="8" name="reading_07" tableColumnId="8"/>
      <queryTableField id="9" name="reading_08" tableColumnId="9"/>
      <queryTableField id="10" name="reading_09" tableColumnId="10"/>
      <queryTableField id="11" name="reading_10" tableColumnId="11"/>
      <queryTableField id="12" name="reading_11" tableColumnId="12"/>
      <queryTableField id="13" name="reading_12" tableColumnId="13"/>
      <queryTableField id="14" name="reading_13" tableColumnId="14"/>
      <queryTableField id="15" name="reading_14" tableColumnId="15"/>
      <queryTableField id="16" name="reading_15" tableColumnId="16"/>
      <queryTableField id="17" name="reading_16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3A0FE62-219E-8842-8134-A1C631A4286C}" autoFormatId="16" applyNumberFormats="0" applyBorderFormats="0" applyFontFormats="0" applyPatternFormats="0" applyAlignmentFormats="0" applyWidthHeightFormats="0">
  <queryTableRefresh nextId="18">
    <queryTableFields count="17">
      <queryTableField id="1" name="plate" tableColumnId="1"/>
      <queryTableField id="2" name="reading_01" tableColumnId="2"/>
      <queryTableField id="3" name="reading_02" tableColumnId="3"/>
      <queryTableField id="4" name="reading_03" tableColumnId="4"/>
      <queryTableField id="5" name="reading_04" tableColumnId="5"/>
      <queryTableField id="6" name="reading_05" tableColumnId="6"/>
      <queryTableField id="7" name="reading_06" tableColumnId="7"/>
      <queryTableField id="8" name="reading_07" tableColumnId="8"/>
      <queryTableField id="9" name="reading_08" tableColumnId="9"/>
      <queryTableField id="10" name="reading_09" tableColumnId="10"/>
      <queryTableField id="11" name="reading_10" tableColumnId="11"/>
      <queryTableField id="12" name="reading_11" tableColumnId="12"/>
      <queryTableField id="13" name="reading_12" tableColumnId="13"/>
      <queryTableField id="14" name="reading_13" tableColumnId="14"/>
      <queryTableField id="15" name="reading_14" tableColumnId="15"/>
      <queryTableField id="16" name="reading_15" tableColumnId="16"/>
      <queryTableField id="17" name="reading_16" tableColumnId="17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D0BC7-2CE2-104F-989C-91ECD18C043B}" name="control" displayName="control" ref="B4:E7" totalsRowShown="0">
  <autoFilter ref="B4:E7" xr:uid="{1E8D0BC7-2CE2-104F-989C-91ECD18C043B}"/>
  <tableColumns count="4">
    <tableColumn id="1" xr3:uid="{80FFB01C-43EE-E54D-9953-F12EB60E3E42}" name="Sample"/>
    <tableColumn id="2" xr3:uid="{E6CDB94C-75D0-3B4F-9655-CAC19C870031}" name="Reading 1"/>
    <tableColumn id="3" xr3:uid="{93C707B6-271E-EA4E-A8D3-43C25DE52D2E}" name="Reading 2"/>
    <tableColumn id="4" xr3:uid="{E545D771-C9A7-6442-91AF-1DDF29878E86}" name="Average">
      <calculatedColumnFormula>AVERAGE(C5:D5)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A8CA4E-B1AE-764D-852A-679F4CBD8FF7}" name="beta_gal_sample01" displayName="beta_gal_sample01" ref="B8:H97" totalsRowShown="0">
  <autoFilter ref="B8:H97" xr:uid="{61A8CA4E-B1AE-764D-852A-679F4CBD8FF7}"/>
  <sortState xmlns:xlrd2="http://schemas.microsoft.com/office/spreadsheetml/2017/richdata2" ref="B9:G97">
    <sortCondition ref="B8:B97"/>
  </sortState>
  <tableColumns count="7">
    <tableColumn id="3" xr3:uid="{84AB0D6B-B1CD-B442-9B3B-438A13C93716}" name="Plate"/>
    <tableColumn id="2" xr3:uid="{4B8C8ABE-78C2-4F42-A049-28C5153402D1}" name="A595" dataDxfId="19"/>
    <tableColumn id="1" xr3:uid="{A5573B1B-6D06-0046-ACD5-9D8D46BE5F45}" name="Fraction"/>
    <tableColumn id="4" xr3:uid="{1FA61C16-A83B-5A4B-9DC7-DAF2CA4C38FB}" name="A595 net BG" dataDxfId="18">
      <calculatedColumnFormula>beta_gal_sample01[[#This Row],[A595]]-AVERAGE($F$6:$F$6)</calculatedColumnFormula>
    </tableColumn>
    <tableColumn id="5" xr3:uid="{19C54B4A-9AA3-3243-949D-18537F7F54D6}" name="Dilution" dataDxfId="17"/>
    <tableColumn id="7" xr3:uid="{802D7FCF-4206-944E-8628-7A53E9EE7305}" name="StC (ug/ul) Red." dataDxfId="16">
      <calculatedColumnFormula>ROUND((beta_gal_sample01[[#This Row],[A595 net BG]]-$T$25)/$S$25, 3)/10</calculatedColumnFormula>
    </tableColumn>
    <tableColumn id="8" xr3:uid="{5E2B98DC-4CD0-FB41-B930-DDDC56FDBE60}" name="StC (ug/ul) Unred." dataDxfId="15">
      <calculatedColumnFormula>ROUND((beta_gal_sample01[[#This Row],[A595]]-$T$23)/$S$23, 3)/10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5A41A1-CE21-EB49-B5A5-28B9A81FAEED}" name="beta_gal_stc" displayName="beta_gal_stc" ref="M8:Q26" totalsRowShown="0" headerRowDxfId="14" dataDxfId="12" headerRowBorderDxfId="13" tableBorderDxfId="11" totalsRowBorderDxfId="10">
  <autoFilter ref="M8:Q26" xr:uid="{E15A41A1-CE21-EB49-B5A5-28B9A81FAEED}"/>
  <tableColumns count="5">
    <tableColumn id="1" xr3:uid="{04F2486A-DE7D-D643-987E-303DEE703EDD}" name="Plate" dataDxfId="9"/>
    <tableColumn id="2" xr3:uid="{688134DA-6A39-3840-9B24-09307D2E8385}" name="A595" dataDxfId="8"/>
    <tableColumn id="3" xr3:uid="{1F8ED840-5CBD-EF4F-AB02-5FB22BEF2035}" name="Fraction" dataDxfId="7"/>
    <tableColumn id="4" xr3:uid="{3EF6FE39-0058-CE4D-B6CA-3EE6BA0117DA}" name="A595 net BG" dataDxfId="6"/>
    <tableColumn id="5" xr3:uid="{2C6FFA4D-B799-DB4D-9B8F-062E85D8715C}" name="Dilution" dataDxfId="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3EAD9B-9A4E-7344-AE2B-3BCF2ACE058D}" name="beta_gal_sample0113" displayName="beta_gal_sample0113" ref="W7:AC96" totalsRowShown="0">
  <autoFilter ref="W7:AC96" xr:uid="{5D3EAD9B-9A4E-7344-AE2B-3BCF2ACE058D}"/>
  <sortState xmlns:xlrd2="http://schemas.microsoft.com/office/spreadsheetml/2017/richdata2" ref="W8:AB96">
    <sortCondition ref="W8:W97"/>
  </sortState>
  <tableColumns count="7">
    <tableColumn id="3" xr3:uid="{94C7E623-2630-B94B-974A-9CB94B6455CF}" name="Plate"/>
    <tableColumn id="2" xr3:uid="{812A2D4B-6C6A-214B-8DBF-A6517BFA6498}" name="A595" dataDxfId="4"/>
    <tableColumn id="1" xr3:uid="{4511DD3F-6241-FF48-99B4-4C4E45565473}" name="Fraction"/>
    <tableColumn id="4" xr3:uid="{1BD77DD8-EAAC-164C-9423-E6D8AA2BC422}" name="A595 net BG" dataDxfId="3">
      <calculatedColumnFormula>beta_gal_sample0113[[#This Row],[A595]]-AVERAGE($F$6:$F$6)</calculatedColumnFormula>
    </tableColumn>
    <tableColumn id="5" xr3:uid="{514C1824-CBD9-7249-96D2-3BA6D586AF90}" name="Dilution" dataDxfId="2"/>
    <tableColumn id="7" xr3:uid="{7358B592-6300-7548-B52B-F170C68F3B7C}" name="StC (ug/ul) Red." dataDxfId="1">
      <calculatedColumnFormula>ROUND((beta_gal_sample0113[[#This Row],[A595 net BG]]-$T$25)/$S$25, 3)/10</calculatedColumnFormula>
    </tableColumn>
    <tableColumn id="8" xr3:uid="{36E25877-0AFD-B442-ABFC-0BA9120B4EB3}" name="StC (ug/ul) Unred." dataDxfId="0">
      <calculatedColumnFormula>ROUND((beta_gal_sample0113[[#This Row],[A595]]-$T$23)/$S$23, 3)/10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C9734E7-5FF9-D243-ADB1-2A120CE50FA3}" name="lys_blanks" displayName="lys_blanks" ref="A1:C18" tableType="queryTable" totalsRowShown="0">
  <autoFilter ref="A1:C18" xr:uid="{CC9734E7-5FF9-D243-ADB1-2A120CE50FA3}"/>
  <tableColumns count="3">
    <tableColumn id="18" xr3:uid="{C31473B0-7EB2-2847-A7A8-BA7190C72960}" uniqueName="18" name="Column1" queryTableFieldId="18"/>
    <tableColumn id="19" xr3:uid="{D3A7AB56-301C-454C-9531-606437327F9D}" uniqueName="19" name="Column2" queryTableFieldId="19"/>
    <tableColumn id="20" xr3:uid="{9A292710-C706-EF44-A1F4-EDC345B532D1}" uniqueName="20" name="Column3" queryTableFieldId="2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B6895F-07EB-864C-8EF8-49175C48823B}" name="lys_source" displayName="lys_source" ref="A1:Q43" tableType="queryTable" totalsRowShown="0">
  <autoFilter ref="A1:Q43" xr:uid="{88B6895F-07EB-864C-8EF8-49175C48823B}"/>
  <tableColumns count="17">
    <tableColumn id="1" xr3:uid="{6709BCF6-9FD5-3044-9DF8-8D93A1EC5770}" uniqueName="1" name="plate" queryTableFieldId="1"/>
    <tableColumn id="2" xr3:uid="{FE6830AA-F0D1-7E4D-BF5A-26EDDB2371B5}" uniqueName="2" name="reading_01" queryTableFieldId="2"/>
    <tableColumn id="3" xr3:uid="{C0A83DF7-733B-9845-8C08-7CBE38F264A0}" uniqueName="3" name="reading_02" queryTableFieldId="3"/>
    <tableColumn id="4" xr3:uid="{9F1D5CB2-F1EC-3040-9570-D00C0859F99F}" uniqueName="4" name="reading_03" queryTableFieldId="4"/>
    <tableColumn id="5" xr3:uid="{F450C89F-B88F-5748-9C29-821DFEE694F4}" uniqueName="5" name="reading_04" queryTableFieldId="5"/>
    <tableColumn id="6" xr3:uid="{52DBFFB6-289E-EE4E-AD0C-640FA09F6127}" uniqueName="6" name="reading_05" queryTableFieldId="6"/>
    <tableColumn id="7" xr3:uid="{B0EEF035-42C8-5047-88FA-502D475F5B32}" uniqueName="7" name="reading_06" queryTableFieldId="7"/>
    <tableColumn id="8" xr3:uid="{E0EF103B-CB7C-9244-A384-AC6D1F1B66EC}" uniqueName="8" name="reading_07" queryTableFieldId="8"/>
    <tableColumn id="9" xr3:uid="{C6E648CC-4C8B-0249-B6C5-848884F64189}" uniqueName="9" name="reading_08" queryTableFieldId="9"/>
    <tableColumn id="10" xr3:uid="{4AF8A90B-E53E-5A4D-939A-F31671A988B3}" uniqueName="10" name="reading_09" queryTableFieldId="10"/>
    <tableColumn id="11" xr3:uid="{47C2334F-90F6-CC41-AB4B-F692988AC6FD}" uniqueName="11" name="reading_10" queryTableFieldId="11"/>
    <tableColumn id="12" xr3:uid="{8A8BA0A0-5FF1-7647-98FC-EC6299A4E759}" uniqueName="12" name="reading_11" queryTableFieldId="12"/>
    <tableColumn id="13" xr3:uid="{89D2F06D-B0D8-A647-B46E-284214D44E60}" uniqueName="13" name="reading_12" queryTableFieldId="13"/>
    <tableColumn id="14" xr3:uid="{511A7AC9-48CC-1742-8C8C-8CDC184A72DE}" uniqueName="14" name="reading_13" queryTableFieldId="14"/>
    <tableColumn id="15" xr3:uid="{00CB7554-D27E-344D-B242-BAABB517D26A}" uniqueName="15" name="reading_14" queryTableFieldId="15"/>
    <tableColumn id="16" xr3:uid="{A1782D4F-951B-5247-90EB-CEA203FE7FBA}" uniqueName="16" name="reading_15" queryTableFieldId="16"/>
    <tableColumn id="17" xr3:uid="{5460230F-1E92-8144-9DF2-D5F8A924B459}" uniqueName="17" name="reading_16" queryTableFieldId="1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FE154B-2392-EC4C-8BF4-565B96A95775}" name="Lysozyme_Activity_Data" displayName="Lysozyme_Activity_Data" ref="A1:Q37" tableType="queryTable" totalsRowShown="0">
  <autoFilter ref="A1:Q37" xr:uid="{F6FE154B-2392-EC4C-8BF4-565B96A95775}"/>
  <tableColumns count="17">
    <tableColumn id="1" xr3:uid="{4D909105-3408-D045-A967-3C682A0F3D29}" uniqueName="1" name="plate" queryTableFieldId="1"/>
    <tableColumn id="2" xr3:uid="{554E0F19-B224-8147-9266-46A62A57D275}" uniqueName="2" name="reading_01" queryTableFieldId="2"/>
    <tableColumn id="3" xr3:uid="{16A89EF1-1CEC-5944-AA66-778ED9BE43D9}" uniqueName="3" name="reading_02" queryTableFieldId="3"/>
    <tableColumn id="4" xr3:uid="{E90B8EE2-1312-9A48-B46A-05E7EA3D9BBE}" uniqueName="4" name="reading_03" queryTableFieldId="4"/>
    <tableColumn id="5" xr3:uid="{9424E459-B446-984C-8092-EFE360881A14}" uniqueName="5" name="reading_04" queryTableFieldId="5"/>
    <tableColumn id="6" xr3:uid="{D01FD5B2-0305-464B-B340-EB4057A19C1C}" uniqueName="6" name="reading_05" queryTableFieldId="6"/>
    <tableColumn id="7" xr3:uid="{8B01EB25-DE25-8F44-91E2-325DCC692047}" uniqueName="7" name="reading_06" queryTableFieldId="7"/>
    <tableColumn id="8" xr3:uid="{E2493B6A-70F3-1343-B1C8-3555BC74DF5E}" uniqueName="8" name="reading_07" queryTableFieldId="8"/>
    <tableColumn id="9" xr3:uid="{5685D580-640A-1E4B-84AC-E30E82E37ED2}" uniqueName="9" name="reading_08" queryTableFieldId="9"/>
    <tableColumn id="10" xr3:uid="{C61A9F1A-E929-9B4F-9956-C87446844EB1}" uniqueName="10" name="reading_09" queryTableFieldId="10"/>
    <tableColumn id="11" xr3:uid="{32907BB5-42A8-8A49-A14B-9628B7F56566}" uniqueName="11" name="reading_10" queryTableFieldId="11"/>
    <tableColumn id="12" xr3:uid="{C90CF93A-6261-B34E-B089-60F6824A4241}" uniqueName="12" name="reading_11" queryTableFieldId="12"/>
    <tableColumn id="13" xr3:uid="{43763A0F-551D-9643-991A-EA000205C2B7}" uniqueName="13" name="reading_12" queryTableFieldId="13"/>
    <tableColumn id="14" xr3:uid="{15FF1991-CE91-DC43-812C-D64138E34E3D}" uniqueName="14" name="reading_13" queryTableFieldId="14"/>
    <tableColumn id="15" xr3:uid="{F03775E7-7B41-0649-8F95-F7953A73F4BE}" uniqueName="15" name="reading_14" queryTableFieldId="15"/>
    <tableColumn id="16" xr3:uid="{FD238100-7BF5-374D-AB95-9E5DB4445133}" uniqueName="16" name="reading_15" queryTableFieldId="16"/>
    <tableColumn id="17" xr3:uid="{2AE19A51-5222-3046-939D-CDEB7F8C378D}" uniqueName="17" name="reading_16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70286-7AE3-8C46-B734-AE8AFC4979C1}" name="sample_readings_01" displayName="sample_readings_01" ref="B9:E29" totalsRowShown="0">
  <autoFilter ref="B9:E29" xr:uid="{0C770286-7AE3-8C46-B734-AE8AFC4979C1}"/>
  <tableColumns count="4">
    <tableColumn id="3" xr3:uid="{3FFA53AB-1F3C-7B46-A596-CE4AF1F683F8}" name="Well Plate"/>
    <tableColumn id="2" xr3:uid="{A475BA32-7D90-F74D-A991-05294089BE9C}" name="A280"/>
    <tableColumn id="1" xr3:uid="{FB7EB5CA-D6C6-4547-9917-CEE688178D25}" name="Sample"/>
    <tableColumn id="4" xr3:uid="{1A9D1749-EAC6-B343-85E4-DDE5E2E66B34}" name="A280 net Water" dataDxfId="35">
      <calculatedColumnFormula>sample_readings_01[[#This Row],[A280]]-$E$7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D51413-B285-9445-BCF5-AD590856897A}" name="sample_readings_02" displayName="sample_readings_02" ref="G9:J29" totalsRowShown="0">
  <autoFilter ref="G9:J29" xr:uid="{80D51413-B285-9445-BCF5-AD590856897A}"/>
  <tableColumns count="4">
    <tableColumn id="3" xr3:uid="{FB1B5797-CACB-9B4A-9CA7-BBC6898DA14A}" name="Well Plate"/>
    <tableColumn id="2" xr3:uid="{B148D830-8F07-0348-A628-A0A1EE6780AF}" name="A280"/>
    <tableColumn id="1" xr3:uid="{071DA2FA-3ABD-1D48-ABC6-BBEE09B7A3A7}" name="Sample"/>
    <tableColumn id="4" xr3:uid="{B961069C-E1E7-2944-BE85-CF7F0B88E677}" name="A280 net Water" dataDxfId="34">
      <calculatedColumnFormula>sample_readings_02[[#This Row],[A280]]-$J$7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ADE272-1BD9-7A48-A1F6-5A31714E21CA}" name="sample_readings_03" displayName="sample_readings_03" ref="L9:O34" totalsRowShown="0">
  <autoFilter ref="L9:O34" xr:uid="{36ADE272-1BD9-7A48-A1F6-5A31714E21CA}"/>
  <tableColumns count="4">
    <tableColumn id="3" xr3:uid="{ACBBA795-E5CC-C04B-B182-C9513E84E6B8}" name="Well Plate"/>
    <tableColumn id="2" xr3:uid="{65E326BF-A719-744A-BD00-9CFC299E5BA3}" name="A280"/>
    <tableColumn id="1" xr3:uid="{3D27263F-ED0E-204D-A6E6-0D1FD20C8A69}" name="Sample"/>
    <tableColumn id="4" xr3:uid="{DB021BFB-6D9F-544E-BBE6-BD2F5425DEC1}" name="A280 net Water" dataDxfId="33">
      <calculatedColumnFormula>sample_readings_03[[#This Row],[A280]]-$O$7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69189D-28E8-4946-9BB2-5A133C5CC6A6}" name="control_02" displayName="control_02" ref="G4:J7" totalsRowShown="0">
  <autoFilter ref="G4:J7" xr:uid="{0769189D-28E8-4946-9BB2-5A133C5CC6A6}"/>
  <tableColumns count="4">
    <tableColumn id="1" xr3:uid="{F5A371B2-6716-3643-8D4F-FBEBE5921653}" name="Sample"/>
    <tableColumn id="2" xr3:uid="{C44D6914-1FCC-5041-A672-3175EA4E373B}" name="Reading 1"/>
    <tableColumn id="3" xr3:uid="{4F5F336C-F814-BD43-8C5F-533BB3867C3D}" name="Reading 2"/>
    <tableColumn id="4" xr3:uid="{04132EF5-B9FA-B946-B7E2-4155C39A4155}" name="Average">
      <calculatedColumnFormula>AVERAGE(H5:I5)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B39AB6-03B3-974B-8EEA-5184989D50A5}" name="control_03" displayName="control_03" ref="L4:O7" totalsRowShown="0">
  <autoFilter ref="L4:O7" xr:uid="{36B39AB6-03B3-974B-8EEA-5184989D50A5}"/>
  <tableColumns count="4">
    <tableColumn id="1" xr3:uid="{D4F2B120-A92B-8842-B9A0-5C5D8AFD0B53}" name="Sample"/>
    <tableColumn id="2" xr3:uid="{4067FAAF-E4CD-294B-B573-A6E4A1FFAC3E}" name="Reading 1"/>
    <tableColumn id="3" xr3:uid="{561F487A-3D26-3142-B0FE-26B154971312}" name="Reading 2"/>
    <tableColumn id="4" xr3:uid="{9A7E66AF-F9B4-C144-A3EB-40ACAB3E8F40}" name="Average">
      <calculatedColumnFormula>AVERAGE(M5:N5)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CB58C6-C530-474D-AE2A-DF124DD7CE93}" name="control8" displayName="control8" ref="B4:E8" totalsRowShown="0">
  <autoFilter ref="B4:E8" xr:uid="{1E8D0BC7-2CE2-104F-989C-91ECD18C043B}"/>
  <tableColumns count="4">
    <tableColumn id="1" xr3:uid="{F2C7A60F-7E2D-9F45-A804-F9005065B6D6}" name="Sample"/>
    <tableColumn id="2" xr3:uid="{60BC237C-4F39-2A4D-9CDE-E896F11AC467}" name="Reading 1"/>
    <tableColumn id="3" xr3:uid="{F54FA4AD-BC82-4542-9DFE-A32C54AEC882}" name="Reading 2"/>
    <tableColumn id="4" xr3:uid="{3BC01952-233E-0B4C-BE3C-35BB9BFE1CD9}" name="Average" dataDxfId="32">
      <calculatedColumnFormula>AVERAGE(C5:D5)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AF1579-81CD-DF4C-A05B-61FCF241605E}" name="sample_readings_019" displayName="sample_readings_019" ref="B10:E40" totalsRowShown="0">
  <autoFilter ref="B10:E40" xr:uid="{0C770286-7AE3-8C46-B734-AE8AFC4979C1}"/>
  <tableColumns count="4">
    <tableColumn id="3" xr3:uid="{086F14D2-911F-B348-88FC-1B537B5FCD3A}" name="Well Plate"/>
    <tableColumn id="2" xr3:uid="{BE734DB6-D81B-4A41-8572-9FF77E6CDB2E}" name="A280"/>
    <tableColumn id="1" xr3:uid="{DE1F5ECD-369B-6549-8899-96AD79C401DA}" name="Sample"/>
    <tableColumn id="4" xr3:uid="{24F5BE15-2779-A642-A76A-5535FA5515B5}" name="A280 net BG" dataDxfId="31">
      <calculatedColumnFormula>sample_readings_019[[#This Row],[A280]]-AVERAGE($E$7:$E$8)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1F989D-C6F0-144E-93EA-C6EE6A2DE511}" name="control810" displayName="control810" ref="B5:F6" totalsRowShown="0">
  <autoFilter ref="B5:F6" xr:uid="{741F989D-C6F0-144E-93EA-C6EE6A2DE511}"/>
  <tableColumns count="5">
    <tableColumn id="1" xr3:uid="{3A5FA71E-B6F1-4640-9CB6-9837A509F979}" name="Sample"/>
    <tableColumn id="2" xr3:uid="{FE8EAFCC-B987-DC49-991E-0B627A4B881B}" name="Reading 1"/>
    <tableColumn id="3" xr3:uid="{4F5D742F-8F1E-1640-AC39-67F3FB09388D}" name="Reading 2"/>
    <tableColumn id="4" xr3:uid="{37B1CCE4-6B18-FE42-B72A-D8D199EB10B6}" name="Reading 3" dataDxfId="21"/>
    <tableColumn id="5" xr3:uid="{9EAD5ECF-3E83-9E40-86E8-FF96B095019A}" name="Average" dataDxfId="20">
      <calculatedColumnFormula>AVERAGE(C6:E6)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E0CA-99B6-4147-8264-CAE677D549AA}">
  <dimension ref="B2:O34"/>
  <sheetViews>
    <sheetView zoomScale="90" workbookViewId="0">
      <selection activeCell="AC41" sqref="AC41"/>
    </sheetView>
  </sheetViews>
  <sheetFormatPr baseColWidth="10" defaultRowHeight="16" x14ac:dyDescent="0.2"/>
  <cols>
    <col min="1" max="1" width="4.83203125" customWidth="1"/>
    <col min="2" max="4" width="11.6640625" bestFit="1" customWidth="1"/>
    <col min="5" max="5" width="16.1640625" bestFit="1" customWidth="1"/>
    <col min="6" max="6" width="4.83203125" customWidth="1"/>
    <col min="7" max="7" width="12" bestFit="1" customWidth="1"/>
    <col min="8" max="9" width="11.6640625" bestFit="1" customWidth="1"/>
    <col min="10" max="10" width="16.1640625" bestFit="1" customWidth="1"/>
    <col min="11" max="11" width="4.83203125" customWidth="1"/>
    <col min="12" max="12" width="14.5" customWidth="1"/>
    <col min="13" max="14" width="11.6640625" bestFit="1" customWidth="1"/>
    <col min="15" max="15" width="16.1640625" bestFit="1" customWidth="1"/>
    <col min="16" max="16" width="4.83203125" customWidth="1"/>
  </cols>
  <sheetData>
    <row r="2" spans="2:15" x14ac:dyDescent="0.2">
      <c r="B2" s="20" t="s">
        <v>35</v>
      </c>
      <c r="C2" s="21"/>
      <c r="D2" s="21"/>
      <c r="E2" s="21"/>
      <c r="G2" s="20" t="s">
        <v>36</v>
      </c>
      <c r="H2" s="21"/>
      <c r="I2" s="21"/>
      <c r="J2" s="21"/>
      <c r="L2" s="20" t="s">
        <v>37</v>
      </c>
      <c r="M2" s="21"/>
      <c r="N2" s="21"/>
      <c r="O2" s="21"/>
    </row>
    <row r="3" spans="2:15" x14ac:dyDescent="0.2">
      <c r="B3" s="21"/>
      <c r="C3" s="21"/>
      <c r="D3" s="21"/>
      <c r="E3" s="21"/>
      <c r="G3" s="21"/>
      <c r="H3" s="21"/>
      <c r="I3" s="21"/>
      <c r="J3" s="21"/>
      <c r="L3" s="21"/>
      <c r="M3" s="21"/>
      <c r="N3" s="21"/>
      <c r="O3" s="21"/>
    </row>
    <row r="4" spans="2:15" x14ac:dyDescent="0.2">
      <c r="B4" t="s">
        <v>25</v>
      </c>
      <c r="C4" t="s">
        <v>22</v>
      </c>
      <c r="D4" t="s">
        <v>23</v>
      </c>
      <c r="E4" t="s">
        <v>24</v>
      </c>
      <c r="G4" t="s">
        <v>25</v>
      </c>
      <c r="H4" t="s">
        <v>22</v>
      </c>
      <c r="I4" t="s">
        <v>23</v>
      </c>
      <c r="J4" t="s">
        <v>24</v>
      </c>
      <c r="L4" t="s">
        <v>25</v>
      </c>
      <c r="M4" t="s">
        <v>22</v>
      </c>
      <c r="N4" t="s">
        <v>23</v>
      </c>
      <c r="O4" t="s">
        <v>24</v>
      </c>
    </row>
    <row r="5" spans="2:15" x14ac:dyDescent="0.2">
      <c r="B5" t="s">
        <v>0</v>
      </c>
      <c r="C5">
        <v>2.6160000000000001</v>
      </c>
      <c r="D5">
        <v>2.5550000000000002</v>
      </c>
      <c r="E5">
        <f>AVERAGE(C5:D5)</f>
        <v>2.5855000000000001</v>
      </c>
      <c r="G5" t="s">
        <v>0</v>
      </c>
      <c r="H5">
        <v>2.6040000000000001</v>
      </c>
      <c r="I5">
        <v>2.5470000000000002</v>
      </c>
      <c r="J5">
        <f>AVERAGE(H5:I5)</f>
        <v>2.5754999999999999</v>
      </c>
      <c r="L5" t="s">
        <v>0</v>
      </c>
      <c r="M5">
        <v>2.6160000000000001</v>
      </c>
      <c r="N5">
        <v>2.5489999999999999</v>
      </c>
      <c r="O5">
        <f>AVERAGE(M5:N5)</f>
        <v>2.5825</v>
      </c>
    </row>
    <row r="6" spans="2:15" x14ac:dyDescent="0.2">
      <c r="B6" t="s">
        <v>26</v>
      </c>
      <c r="C6">
        <v>2.9140000000000001</v>
      </c>
      <c r="D6">
        <v>2.903</v>
      </c>
      <c r="E6">
        <f>AVERAGE(C6:D6)</f>
        <v>2.9085000000000001</v>
      </c>
      <c r="G6" t="s">
        <v>26</v>
      </c>
      <c r="H6">
        <v>2.9009999999999998</v>
      </c>
      <c r="I6">
        <v>2.8860000000000001</v>
      </c>
      <c r="J6">
        <f>AVERAGE(H6:I6)</f>
        <v>2.8935</v>
      </c>
      <c r="L6" t="s">
        <v>26</v>
      </c>
      <c r="M6">
        <v>2.8610000000000002</v>
      </c>
      <c r="N6">
        <v>2.879</v>
      </c>
      <c r="O6">
        <f>AVERAGE(M6:N6)</f>
        <v>2.87</v>
      </c>
    </row>
    <row r="7" spans="2:15" x14ac:dyDescent="0.2">
      <c r="B7" t="s">
        <v>27</v>
      </c>
      <c r="C7">
        <v>2.4660000000000002</v>
      </c>
      <c r="D7">
        <v>2.516</v>
      </c>
      <c r="E7">
        <f>AVERAGE(C7:D7)</f>
        <v>2.4910000000000001</v>
      </c>
      <c r="G7" t="s">
        <v>27</v>
      </c>
      <c r="H7">
        <v>2.4660000000000002</v>
      </c>
      <c r="I7">
        <v>2.516</v>
      </c>
      <c r="J7">
        <f>AVERAGE(H7:I7)</f>
        <v>2.4910000000000001</v>
      </c>
      <c r="L7" t="s">
        <v>27</v>
      </c>
      <c r="M7">
        <v>2.4569999999999999</v>
      </c>
      <c r="N7">
        <v>2.5329999999999999</v>
      </c>
      <c r="O7">
        <f>AVERAGE(M7:N7)</f>
        <v>2.4950000000000001</v>
      </c>
    </row>
    <row r="9" spans="2:15" x14ac:dyDescent="0.2">
      <c r="B9" t="s">
        <v>21</v>
      </c>
      <c r="C9" t="s">
        <v>28</v>
      </c>
      <c r="D9" t="s">
        <v>25</v>
      </c>
      <c r="E9" t="s">
        <v>29</v>
      </c>
      <c r="G9" t="s">
        <v>21</v>
      </c>
      <c r="H9" t="s">
        <v>28</v>
      </c>
      <c r="I9" t="s">
        <v>25</v>
      </c>
      <c r="J9" t="s">
        <v>29</v>
      </c>
      <c r="L9" t="s">
        <v>21</v>
      </c>
      <c r="M9" t="s">
        <v>28</v>
      </c>
      <c r="N9" t="s">
        <v>25</v>
      </c>
      <c r="O9" t="s">
        <v>29</v>
      </c>
    </row>
    <row r="10" spans="2:15" x14ac:dyDescent="0.2">
      <c r="B10" t="s">
        <v>1</v>
      </c>
      <c r="C10" s="1">
        <v>2.5579999999999998</v>
      </c>
      <c r="D10">
        <v>1</v>
      </c>
      <c r="E10">
        <f>sample_readings_01[[#This Row],[A280]]-$E$7</f>
        <v>6.6999999999999726E-2</v>
      </c>
      <c r="G10" t="s">
        <v>1</v>
      </c>
      <c r="H10" s="1">
        <v>2.5470000000000002</v>
      </c>
      <c r="I10">
        <v>1</v>
      </c>
      <c r="J10">
        <f>sample_readings_02[[#This Row],[A280]]-$J$7</f>
        <v>5.600000000000005E-2</v>
      </c>
      <c r="L10" t="s">
        <v>1</v>
      </c>
      <c r="M10" s="1">
        <v>2.5510000000000002</v>
      </c>
      <c r="N10">
        <v>1</v>
      </c>
      <c r="O10">
        <f>sample_readings_03[[#This Row],[A280]]-$O$7</f>
        <v>5.600000000000005E-2</v>
      </c>
    </row>
    <row r="11" spans="2:15" x14ac:dyDescent="0.2">
      <c r="B11" t="s">
        <v>2</v>
      </c>
      <c r="C11" s="1">
        <v>2.5329999999999999</v>
      </c>
      <c r="D11">
        <v>2</v>
      </c>
      <c r="E11">
        <f>sample_readings_01[[#This Row],[A280]]-$E$7</f>
        <v>4.1999999999999815E-2</v>
      </c>
      <c r="G11" t="s">
        <v>2</v>
      </c>
      <c r="H11" s="1">
        <v>2.5270000000000001</v>
      </c>
      <c r="I11">
        <v>2</v>
      </c>
      <c r="J11">
        <f>sample_readings_02[[#This Row],[A280]]-$J$7</f>
        <v>3.6000000000000032E-2</v>
      </c>
      <c r="L11" t="s">
        <v>2</v>
      </c>
      <c r="M11" s="1">
        <v>2.5270000000000001</v>
      </c>
      <c r="N11">
        <v>2</v>
      </c>
      <c r="O11">
        <f>sample_readings_03[[#This Row],[A280]]-$O$7</f>
        <v>3.2000000000000028E-2</v>
      </c>
    </row>
    <row r="12" spans="2:15" x14ac:dyDescent="0.2">
      <c r="B12" t="s">
        <v>3</v>
      </c>
      <c r="C12" s="1">
        <v>2.5139999999999998</v>
      </c>
      <c r="D12">
        <v>3</v>
      </c>
      <c r="E12">
        <f>sample_readings_01[[#This Row],[A280]]-$E$7</f>
        <v>2.2999999999999687E-2</v>
      </c>
      <c r="G12" t="s">
        <v>3</v>
      </c>
      <c r="H12" s="1">
        <v>2.5099999999999998</v>
      </c>
      <c r="I12">
        <v>3</v>
      </c>
      <c r="J12">
        <f>sample_readings_02[[#This Row],[A280]]-$J$7</f>
        <v>1.8999999999999684E-2</v>
      </c>
      <c r="L12" t="s">
        <v>3</v>
      </c>
      <c r="M12" s="1">
        <v>2.5179999999999998</v>
      </c>
      <c r="N12">
        <v>3</v>
      </c>
      <c r="O12">
        <f>sample_readings_03[[#This Row],[A280]]-$O$7</f>
        <v>2.2999999999999687E-2</v>
      </c>
    </row>
    <row r="13" spans="2:15" x14ac:dyDescent="0.2">
      <c r="B13" t="s">
        <v>4</v>
      </c>
      <c r="C13" s="1">
        <v>2.5150000000000001</v>
      </c>
      <c r="D13">
        <v>4</v>
      </c>
      <c r="E13">
        <f>sample_readings_01[[#This Row],[A280]]-$E$7</f>
        <v>2.4000000000000021E-2</v>
      </c>
      <c r="G13" t="s">
        <v>4</v>
      </c>
      <c r="H13" s="1">
        <v>2.5190000000000001</v>
      </c>
      <c r="I13">
        <v>4</v>
      </c>
      <c r="J13">
        <f>sample_readings_02[[#This Row],[A280]]-$J$7</f>
        <v>2.8000000000000025E-2</v>
      </c>
      <c r="L13" t="s">
        <v>4</v>
      </c>
      <c r="M13" s="1">
        <v>2.516</v>
      </c>
      <c r="N13">
        <v>4</v>
      </c>
      <c r="O13">
        <f>sample_readings_03[[#This Row],[A280]]-$O$7</f>
        <v>2.0999999999999908E-2</v>
      </c>
    </row>
    <row r="14" spans="2:15" x14ac:dyDescent="0.2">
      <c r="B14" t="s">
        <v>5</v>
      </c>
      <c r="C14" s="1">
        <v>2.4889999999999999</v>
      </c>
      <c r="D14">
        <v>5</v>
      </c>
      <c r="E14">
        <f>sample_readings_01[[#This Row],[A280]]-$E$7</f>
        <v>-2.0000000000002238E-3</v>
      </c>
      <c r="G14" t="s">
        <v>5</v>
      </c>
      <c r="H14" s="1">
        <v>2.5049999999999999</v>
      </c>
      <c r="I14">
        <v>5</v>
      </c>
      <c r="J14">
        <f>sample_readings_02[[#This Row],[A280]]-$J$7</f>
        <v>1.399999999999979E-2</v>
      </c>
      <c r="L14" t="s">
        <v>5</v>
      </c>
      <c r="M14" s="1">
        <v>2.484</v>
      </c>
      <c r="N14">
        <v>5</v>
      </c>
      <c r="O14">
        <f>sample_readings_03[[#This Row],[A280]]-$O$7</f>
        <v>-1.1000000000000121E-2</v>
      </c>
    </row>
    <row r="15" spans="2:15" x14ac:dyDescent="0.2">
      <c r="B15" t="s">
        <v>6</v>
      </c>
      <c r="C15" s="1">
        <v>2.59</v>
      </c>
      <c r="D15">
        <v>6</v>
      </c>
      <c r="E15">
        <f>sample_readings_01[[#This Row],[A280]]-$E$7</f>
        <v>9.8999999999999755E-2</v>
      </c>
      <c r="G15" t="s">
        <v>6</v>
      </c>
      <c r="H15" s="1">
        <v>2.6440000000000001</v>
      </c>
      <c r="I15">
        <v>6</v>
      </c>
      <c r="J15">
        <f>sample_readings_02[[#This Row],[A280]]-$J$7</f>
        <v>0.15300000000000002</v>
      </c>
      <c r="L15" t="s">
        <v>6</v>
      </c>
      <c r="M15" s="1">
        <v>2.581</v>
      </c>
      <c r="N15">
        <v>6</v>
      </c>
      <c r="O15">
        <f>sample_readings_03[[#This Row],[A280]]-$O$7</f>
        <v>8.5999999999999854E-2</v>
      </c>
    </row>
    <row r="16" spans="2:15" x14ac:dyDescent="0.2">
      <c r="B16" t="s">
        <v>7</v>
      </c>
      <c r="C16" s="1">
        <v>2.5630000000000002</v>
      </c>
      <c r="D16">
        <v>7</v>
      </c>
      <c r="E16">
        <f>sample_readings_01[[#This Row],[A280]]-$E$7</f>
        <v>7.2000000000000064E-2</v>
      </c>
      <c r="G16" t="s">
        <v>7</v>
      </c>
      <c r="H16" s="1">
        <v>2.6019999999999999</v>
      </c>
      <c r="I16">
        <v>7</v>
      </c>
      <c r="J16">
        <f>sample_readings_02[[#This Row],[A280]]-$J$7</f>
        <v>0.11099999999999977</v>
      </c>
      <c r="L16" t="s">
        <v>7</v>
      </c>
      <c r="M16" s="1">
        <v>2.5510000000000002</v>
      </c>
      <c r="N16">
        <v>7</v>
      </c>
      <c r="O16">
        <f>sample_readings_03[[#This Row],[A280]]-$O$7</f>
        <v>5.600000000000005E-2</v>
      </c>
    </row>
    <row r="17" spans="2:15" x14ac:dyDescent="0.2">
      <c r="B17" t="s">
        <v>8</v>
      </c>
      <c r="C17" s="1">
        <v>2.5750000000000002</v>
      </c>
      <c r="D17">
        <v>8</v>
      </c>
      <c r="E17">
        <f>sample_readings_01[[#This Row],[A280]]-$E$7</f>
        <v>8.4000000000000075E-2</v>
      </c>
      <c r="G17" t="s">
        <v>8</v>
      </c>
      <c r="H17" s="1">
        <v>2.61</v>
      </c>
      <c r="I17">
        <v>8</v>
      </c>
      <c r="J17">
        <f>sample_readings_02[[#This Row],[A280]]-$J$7</f>
        <v>0.11899999999999977</v>
      </c>
      <c r="L17" t="s">
        <v>8</v>
      </c>
      <c r="M17" s="1">
        <v>2.56</v>
      </c>
      <c r="N17">
        <v>8</v>
      </c>
      <c r="O17">
        <f>sample_readings_03[[#This Row],[A280]]-$O$7</f>
        <v>6.4999999999999947E-2</v>
      </c>
    </row>
    <row r="18" spans="2:15" x14ac:dyDescent="0.2">
      <c r="B18" t="s">
        <v>9</v>
      </c>
      <c r="C18" s="1">
        <v>2.581</v>
      </c>
      <c r="D18">
        <v>9</v>
      </c>
      <c r="E18">
        <f>sample_readings_01[[#This Row],[A280]]-$E$7</f>
        <v>8.9999999999999858E-2</v>
      </c>
      <c r="G18" t="s">
        <v>9</v>
      </c>
      <c r="H18" s="1">
        <v>2.6160000000000001</v>
      </c>
      <c r="I18">
        <v>9</v>
      </c>
      <c r="J18">
        <f>sample_readings_02[[#This Row],[A280]]-$J$7</f>
        <v>0.125</v>
      </c>
      <c r="L18" t="s">
        <v>9</v>
      </c>
      <c r="M18" s="1">
        <v>2.5680000000000001</v>
      </c>
      <c r="N18">
        <v>9</v>
      </c>
      <c r="O18">
        <f>sample_readings_03[[#This Row],[A280]]-$O$7</f>
        <v>7.2999999999999954E-2</v>
      </c>
    </row>
    <row r="19" spans="2:15" x14ac:dyDescent="0.2">
      <c r="B19" t="s">
        <v>10</v>
      </c>
      <c r="C19" s="1">
        <v>2.52</v>
      </c>
      <c r="D19">
        <v>10</v>
      </c>
      <c r="E19">
        <f>sample_readings_01[[#This Row],[A280]]-$E$7</f>
        <v>2.8999999999999915E-2</v>
      </c>
      <c r="G19" t="s">
        <v>10</v>
      </c>
      <c r="H19" s="1">
        <v>2.5590000000000002</v>
      </c>
      <c r="I19">
        <v>10</v>
      </c>
      <c r="J19">
        <f>sample_readings_02[[#This Row],[A280]]-$J$7</f>
        <v>6.800000000000006E-2</v>
      </c>
      <c r="L19" t="s">
        <v>10</v>
      </c>
      <c r="M19" s="1">
        <v>2.5110000000000001</v>
      </c>
      <c r="N19">
        <v>10</v>
      </c>
      <c r="O19">
        <f>sample_readings_03[[#This Row],[A280]]-$O$7</f>
        <v>1.6000000000000014E-2</v>
      </c>
    </row>
    <row r="20" spans="2:15" x14ac:dyDescent="0.2">
      <c r="B20" t="s">
        <v>11</v>
      </c>
      <c r="C20" s="1">
        <v>2.5550000000000002</v>
      </c>
      <c r="D20">
        <v>11</v>
      </c>
      <c r="E20">
        <f>sample_readings_01[[#This Row],[A280]]-$E$7</f>
        <v>6.4000000000000057E-2</v>
      </c>
      <c r="G20" t="s">
        <v>11</v>
      </c>
      <c r="H20" s="1">
        <v>2.59</v>
      </c>
      <c r="I20">
        <v>11</v>
      </c>
      <c r="J20">
        <f>sample_readings_02[[#This Row],[A280]]-$J$7</f>
        <v>9.8999999999999755E-2</v>
      </c>
      <c r="L20" t="s">
        <v>11</v>
      </c>
      <c r="M20" s="1">
        <v>2.548</v>
      </c>
      <c r="N20">
        <v>11</v>
      </c>
      <c r="O20">
        <f>sample_readings_03[[#This Row],[A280]]-$O$7</f>
        <v>5.2999999999999936E-2</v>
      </c>
    </row>
    <row r="21" spans="2:15" x14ac:dyDescent="0.2">
      <c r="B21" t="s">
        <v>12</v>
      </c>
      <c r="C21" s="1">
        <v>2.5739999999999998</v>
      </c>
      <c r="D21">
        <v>12</v>
      </c>
      <c r="E21">
        <f>sample_readings_01[[#This Row],[A280]]-$E$7</f>
        <v>8.2999999999999741E-2</v>
      </c>
      <c r="G21" t="s">
        <v>12</v>
      </c>
      <c r="H21" s="1">
        <v>2.6240000000000001</v>
      </c>
      <c r="I21">
        <v>12</v>
      </c>
      <c r="J21">
        <f>sample_readings_02[[#This Row],[A280]]-$J$7</f>
        <v>0.13300000000000001</v>
      </c>
      <c r="L21" t="s">
        <v>12</v>
      </c>
      <c r="M21" s="1">
        <v>2.5670000000000002</v>
      </c>
      <c r="N21">
        <v>12</v>
      </c>
      <c r="O21">
        <f>sample_readings_03[[#This Row],[A280]]-$O$7</f>
        <v>7.2000000000000064E-2</v>
      </c>
    </row>
    <row r="22" spans="2:15" x14ac:dyDescent="0.2">
      <c r="B22" t="s">
        <v>13</v>
      </c>
      <c r="C22">
        <v>2.5979999999999999</v>
      </c>
      <c r="D22">
        <v>13</v>
      </c>
      <c r="E22">
        <f>sample_readings_01[[#This Row],[A280]]-$E$7</f>
        <v>0.10699999999999976</v>
      </c>
      <c r="G22" t="s">
        <v>13</v>
      </c>
      <c r="H22">
        <v>2.5870000000000002</v>
      </c>
      <c r="I22">
        <v>13</v>
      </c>
      <c r="J22">
        <f>sample_readings_02[[#This Row],[A280]]-$J$7</f>
        <v>9.6000000000000085E-2</v>
      </c>
      <c r="L22" t="s">
        <v>13</v>
      </c>
      <c r="M22">
        <v>2.589</v>
      </c>
      <c r="N22">
        <v>13</v>
      </c>
      <c r="O22">
        <f>sample_readings_03[[#This Row],[A280]]-$O$7</f>
        <v>9.3999999999999861E-2</v>
      </c>
    </row>
    <row r="23" spans="2:15" x14ac:dyDescent="0.2">
      <c r="B23" t="s">
        <v>14</v>
      </c>
      <c r="C23">
        <v>2.593</v>
      </c>
      <c r="D23">
        <v>14</v>
      </c>
      <c r="E23">
        <f>sample_readings_01[[#This Row],[A280]]-$E$7</f>
        <v>0.10199999999999987</v>
      </c>
      <c r="G23" t="s">
        <v>14</v>
      </c>
      <c r="H23">
        <v>2.5870000000000002</v>
      </c>
      <c r="I23">
        <v>14</v>
      </c>
      <c r="J23">
        <f>sample_readings_02[[#This Row],[A280]]-$J$7</f>
        <v>9.6000000000000085E-2</v>
      </c>
      <c r="L23" t="s">
        <v>14</v>
      </c>
      <c r="M23">
        <v>2.5840000000000001</v>
      </c>
      <c r="N23">
        <v>14</v>
      </c>
      <c r="O23">
        <f>sample_readings_03[[#This Row],[A280]]-$O$7</f>
        <v>8.8999999999999968E-2</v>
      </c>
    </row>
    <row r="24" spans="2:15" x14ac:dyDescent="0.2">
      <c r="B24" t="s">
        <v>15</v>
      </c>
      <c r="C24">
        <v>2.5409999999999999</v>
      </c>
      <c r="D24">
        <v>15</v>
      </c>
      <c r="E24">
        <f>sample_readings_01[[#This Row],[A280]]-$E$7</f>
        <v>4.9999999999999822E-2</v>
      </c>
      <c r="G24" t="s">
        <v>15</v>
      </c>
      <c r="H24">
        <v>2.5390000000000001</v>
      </c>
      <c r="I24">
        <v>15</v>
      </c>
      <c r="J24">
        <f>sample_readings_02[[#This Row],[A280]]-$J$7</f>
        <v>4.8000000000000043E-2</v>
      </c>
      <c r="L24" t="s">
        <v>15</v>
      </c>
      <c r="M24">
        <v>2.5289999999999999</v>
      </c>
      <c r="N24">
        <v>15</v>
      </c>
      <c r="O24">
        <f>sample_readings_03[[#This Row],[A280]]-$O$7</f>
        <v>3.3999999999999808E-2</v>
      </c>
    </row>
    <row r="25" spans="2:15" x14ac:dyDescent="0.2">
      <c r="B25" t="s">
        <v>16</v>
      </c>
      <c r="C25">
        <v>2.57</v>
      </c>
      <c r="D25">
        <v>16</v>
      </c>
      <c r="E25">
        <f>sample_readings_01[[#This Row],[A280]]-$E$7</f>
        <v>7.8999999999999737E-2</v>
      </c>
      <c r="G25" t="s">
        <v>16</v>
      </c>
      <c r="H25">
        <v>2.58</v>
      </c>
      <c r="I25">
        <v>16</v>
      </c>
      <c r="J25">
        <f>sample_readings_02[[#This Row],[A280]]-$J$7</f>
        <v>8.8999999999999968E-2</v>
      </c>
      <c r="L25" t="s">
        <v>16</v>
      </c>
      <c r="M25">
        <v>2.5670000000000002</v>
      </c>
      <c r="N25">
        <v>16</v>
      </c>
      <c r="O25">
        <f>sample_readings_03[[#This Row],[A280]]-$O$7</f>
        <v>7.2000000000000064E-2</v>
      </c>
    </row>
    <row r="26" spans="2:15" x14ac:dyDescent="0.2">
      <c r="B26" t="s">
        <v>17</v>
      </c>
      <c r="C26">
        <v>2.5670000000000002</v>
      </c>
      <c r="D26">
        <v>17</v>
      </c>
      <c r="E26">
        <f>sample_readings_01[[#This Row],[A280]]-$E$7</f>
        <v>7.6000000000000068E-2</v>
      </c>
      <c r="G26" t="s">
        <v>17</v>
      </c>
      <c r="H26">
        <v>2.597</v>
      </c>
      <c r="I26">
        <v>17</v>
      </c>
      <c r="J26">
        <f>sample_readings_02[[#This Row],[A280]]-$J$7</f>
        <v>0.10599999999999987</v>
      </c>
      <c r="L26" t="s">
        <v>17</v>
      </c>
      <c r="M26">
        <v>2.5579999999999998</v>
      </c>
      <c r="N26">
        <v>17</v>
      </c>
      <c r="O26">
        <f>sample_readings_03[[#This Row],[A280]]-$O$7</f>
        <v>6.2999999999999723E-2</v>
      </c>
    </row>
    <row r="27" spans="2:15" x14ac:dyDescent="0.2">
      <c r="B27" t="s">
        <v>18</v>
      </c>
      <c r="C27">
        <v>2.5720000000000001</v>
      </c>
      <c r="D27">
        <v>18</v>
      </c>
      <c r="E27">
        <f>sample_readings_01[[#This Row],[A280]]-$E$7</f>
        <v>8.0999999999999961E-2</v>
      </c>
      <c r="G27" t="s">
        <v>18</v>
      </c>
      <c r="H27">
        <v>2.665</v>
      </c>
      <c r="I27">
        <v>18</v>
      </c>
      <c r="J27">
        <f>sample_readings_02[[#This Row],[A280]]-$J$7</f>
        <v>0.17399999999999993</v>
      </c>
      <c r="L27" t="s">
        <v>18</v>
      </c>
      <c r="M27">
        <v>2.5649999999999999</v>
      </c>
      <c r="N27">
        <v>18</v>
      </c>
      <c r="O27">
        <f>sample_readings_03[[#This Row],[A280]]-$O$7</f>
        <v>6.999999999999984E-2</v>
      </c>
    </row>
    <row r="28" spans="2:15" x14ac:dyDescent="0.2">
      <c r="B28" t="s">
        <v>19</v>
      </c>
      <c r="C28">
        <v>2.5779999999999998</v>
      </c>
      <c r="D28">
        <v>19</v>
      </c>
      <c r="E28">
        <f>sample_readings_01[[#This Row],[A280]]-$E$7</f>
        <v>8.6999999999999744E-2</v>
      </c>
      <c r="G28" t="s">
        <v>19</v>
      </c>
      <c r="H28">
        <v>2.6309999999999998</v>
      </c>
      <c r="I28">
        <v>19</v>
      </c>
      <c r="J28">
        <f>sample_readings_02[[#This Row],[A280]]-$J$7</f>
        <v>0.13999999999999968</v>
      </c>
      <c r="L28" t="s">
        <v>19</v>
      </c>
      <c r="M28">
        <v>2.56</v>
      </c>
      <c r="N28">
        <v>19</v>
      </c>
      <c r="O28">
        <f>sample_readings_03[[#This Row],[A280]]-$O$7</f>
        <v>6.4999999999999947E-2</v>
      </c>
    </row>
    <row r="29" spans="2:15" x14ac:dyDescent="0.2">
      <c r="B29" t="s">
        <v>20</v>
      </c>
      <c r="C29">
        <v>2.6059999999999999</v>
      </c>
      <c r="D29">
        <v>20</v>
      </c>
      <c r="E29">
        <f>sample_readings_01[[#This Row],[A280]]-$E$7</f>
        <v>0.11499999999999977</v>
      </c>
      <c r="G29" t="s">
        <v>20</v>
      </c>
      <c r="H29">
        <v>2.63</v>
      </c>
      <c r="I29">
        <v>20</v>
      </c>
      <c r="J29">
        <f>sample_readings_02[[#This Row],[A280]]-$J$7</f>
        <v>0.13899999999999979</v>
      </c>
      <c r="L29" t="s">
        <v>20</v>
      </c>
      <c r="M29">
        <v>2.6070000000000002</v>
      </c>
      <c r="N29">
        <v>20</v>
      </c>
      <c r="O29">
        <f>sample_readings_03[[#This Row],[A280]]-$O$7</f>
        <v>0.1120000000000001</v>
      </c>
    </row>
    <row r="30" spans="2:15" x14ac:dyDescent="0.2">
      <c r="L30" t="s">
        <v>30</v>
      </c>
      <c r="M30">
        <v>2.5720000000000001</v>
      </c>
      <c r="N30">
        <v>21</v>
      </c>
      <c r="O30">
        <f>sample_readings_03[[#This Row],[A280]]-$O$7</f>
        <v>7.6999999999999957E-2</v>
      </c>
    </row>
    <row r="31" spans="2:15" x14ac:dyDescent="0.2">
      <c r="L31" t="s">
        <v>31</v>
      </c>
      <c r="M31">
        <v>2.5430000000000001</v>
      </c>
      <c r="N31">
        <v>22</v>
      </c>
      <c r="O31">
        <f>sample_readings_03[[#This Row],[A280]]-$O$7</f>
        <v>4.8000000000000043E-2</v>
      </c>
    </row>
    <row r="32" spans="2:15" x14ac:dyDescent="0.2">
      <c r="L32" t="s">
        <v>32</v>
      </c>
      <c r="M32">
        <v>2.6070000000000002</v>
      </c>
      <c r="N32">
        <v>23</v>
      </c>
      <c r="O32">
        <f>sample_readings_03[[#This Row],[A280]]-$O$7</f>
        <v>0.1120000000000001</v>
      </c>
    </row>
    <row r="33" spans="12:15" x14ac:dyDescent="0.2">
      <c r="L33" t="s">
        <v>33</v>
      </c>
      <c r="M33">
        <v>2.5550000000000002</v>
      </c>
      <c r="N33">
        <v>24</v>
      </c>
      <c r="O33">
        <f>sample_readings_03[[#This Row],[A280]]-$O$7</f>
        <v>6.0000000000000053E-2</v>
      </c>
    </row>
    <row r="34" spans="12:15" x14ac:dyDescent="0.2">
      <c r="L34" t="s">
        <v>34</v>
      </c>
      <c r="M34">
        <v>2.6019999999999999</v>
      </c>
      <c r="N34">
        <v>25</v>
      </c>
      <c r="O34">
        <f>sample_readings_03[[#This Row],[A280]]-$O$7</f>
        <v>0.10699999999999976</v>
      </c>
    </row>
  </sheetData>
  <mergeCells count="3">
    <mergeCell ref="B2:E3"/>
    <mergeCell ref="G2:J3"/>
    <mergeCell ref="L2:O3"/>
  </mergeCells>
  <phoneticPr fontId="2" type="noConversion"/>
  <conditionalFormatting sqref="E10:E29">
    <cfRule type="colorScale" priority="3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J10:J29">
    <cfRule type="colorScale" priority="2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O10:O34">
    <cfRule type="colorScale" priority="1">
      <colorScale>
        <cfvo type="num" val="0"/>
        <cfvo type="num" val="0.0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B214-6C5D-9046-A742-6921AD3468A3}">
  <dimension ref="B2:E40"/>
  <sheetViews>
    <sheetView workbookViewId="0">
      <selection activeCell="B2" sqref="B2:E40"/>
    </sheetView>
  </sheetViews>
  <sheetFormatPr baseColWidth="10" defaultRowHeight="16" x14ac:dyDescent="0.2"/>
  <cols>
    <col min="1" max="1" width="4.83203125" customWidth="1"/>
    <col min="2" max="4" width="11.6640625" bestFit="1" customWidth="1"/>
    <col min="5" max="5" width="16.1640625" bestFit="1" customWidth="1"/>
    <col min="6" max="6" width="4.83203125" customWidth="1"/>
  </cols>
  <sheetData>
    <row r="2" spans="2:5" x14ac:dyDescent="0.2">
      <c r="B2" s="20" t="s">
        <v>35</v>
      </c>
      <c r="C2" s="21"/>
      <c r="D2" s="21"/>
      <c r="E2" s="21"/>
    </row>
    <row r="3" spans="2:5" x14ac:dyDescent="0.2">
      <c r="B3" s="21"/>
      <c r="C3" s="21"/>
      <c r="D3" s="21"/>
      <c r="E3" s="21"/>
    </row>
    <row r="4" spans="2:5" x14ac:dyDescent="0.2">
      <c r="B4" t="s">
        <v>25</v>
      </c>
      <c r="C4" t="s">
        <v>22</v>
      </c>
      <c r="D4" t="s">
        <v>23</v>
      </c>
      <c r="E4" t="s">
        <v>24</v>
      </c>
    </row>
    <row r="5" spans="2:5" x14ac:dyDescent="0.2">
      <c r="B5" t="s">
        <v>45</v>
      </c>
      <c r="C5">
        <v>3.528</v>
      </c>
      <c r="D5">
        <v>3.5430000000000001</v>
      </c>
      <c r="E5" s="2">
        <f>AVERAGE(C5:D5)</f>
        <v>3.5354999999999999</v>
      </c>
    </row>
    <row r="6" spans="2:5" x14ac:dyDescent="0.2">
      <c r="B6" t="s">
        <v>43</v>
      </c>
      <c r="C6">
        <v>2.835</v>
      </c>
      <c r="D6">
        <v>2.8540000000000001</v>
      </c>
      <c r="E6" s="2">
        <f>AVERAGE(C6:D6)</f>
        <v>2.8445</v>
      </c>
    </row>
    <row r="7" spans="2:5" x14ac:dyDescent="0.2">
      <c r="B7" t="s">
        <v>27</v>
      </c>
      <c r="C7">
        <v>2.452</v>
      </c>
      <c r="D7">
        <v>2.488</v>
      </c>
      <c r="E7" s="2">
        <f>AVERAGE(C7:D7)</f>
        <v>2.4699999999999998</v>
      </c>
    </row>
    <row r="8" spans="2:5" x14ac:dyDescent="0.2">
      <c r="B8" t="s">
        <v>44</v>
      </c>
      <c r="C8">
        <v>2.5169999999999999</v>
      </c>
      <c r="D8">
        <v>2.4540000000000002</v>
      </c>
      <c r="E8" s="2">
        <f>AVERAGE(C8:D8)</f>
        <v>2.4855</v>
      </c>
    </row>
    <row r="10" spans="2:5" x14ac:dyDescent="0.2">
      <c r="B10" t="s">
        <v>21</v>
      </c>
      <c r="C10" t="s">
        <v>28</v>
      </c>
      <c r="D10" t="s">
        <v>25</v>
      </c>
      <c r="E10" t="s">
        <v>46</v>
      </c>
    </row>
    <row r="11" spans="2:5" x14ac:dyDescent="0.2">
      <c r="B11" t="s">
        <v>1</v>
      </c>
      <c r="C11" s="1">
        <v>2.5019999999999998</v>
      </c>
      <c r="D11">
        <v>1</v>
      </c>
      <c r="E11" s="2">
        <f>sample_readings_019[[#This Row],[A280]]-AVERAGE($E$7:$E$8)</f>
        <v>2.4249999999999883E-2</v>
      </c>
    </row>
    <row r="12" spans="2:5" x14ac:dyDescent="0.2">
      <c r="B12" t="s">
        <v>2</v>
      </c>
      <c r="C12" s="1">
        <v>2.4769999999999999</v>
      </c>
      <c r="D12">
        <v>2</v>
      </c>
      <c r="E12" s="2">
        <f>sample_readings_019[[#This Row],[A280]]-AVERAGE($E$7:$E$8)</f>
        <v>-7.5000000000002842E-4</v>
      </c>
    </row>
    <row r="13" spans="2:5" x14ac:dyDescent="0.2">
      <c r="B13" t="s">
        <v>3</v>
      </c>
      <c r="C13" s="1">
        <v>2.4620000000000002</v>
      </c>
      <c r="D13">
        <v>3</v>
      </c>
      <c r="E13" s="2">
        <f>sample_readings_019[[#This Row],[A280]]-AVERAGE($E$7:$E$8)</f>
        <v>-1.5749999999999709E-2</v>
      </c>
    </row>
    <row r="14" spans="2:5" x14ac:dyDescent="0.2">
      <c r="B14" t="s">
        <v>4</v>
      </c>
      <c r="C14" s="1">
        <v>2.472</v>
      </c>
      <c r="D14">
        <v>4</v>
      </c>
      <c r="E14" s="2">
        <f>sample_readings_019[[#This Row],[A280]]-AVERAGE($E$7:$E$8)</f>
        <v>-5.7499999999999218E-3</v>
      </c>
    </row>
    <row r="15" spans="2:5" x14ac:dyDescent="0.2">
      <c r="B15" t="s">
        <v>5</v>
      </c>
      <c r="C15" s="1">
        <v>2.4529999999999998</v>
      </c>
      <c r="D15">
        <v>5</v>
      </c>
      <c r="E15" s="2">
        <f>sample_readings_019[[#This Row],[A280]]-AVERAGE($E$7:$E$8)</f>
        <v>-2.475000000000005E-2</v>
      </c>
    </row>
    <row r="16" spans="2:5" x14ac:dyDescent="0.2">
      <c r="B16" t="s">
        <v>6</v>
      </c>
      <c r="C16" s="1">
        <v>2.5579999999999998</v>
      </c>
      <c r="D16">
        <v>6</v>
      </c>
      <c r="E16" s="2">
        <f>sample_readings_019[[#This Row],[A280]]-AVERAGE($E$7:$E$8)</f>
        <v>8.0249999999999932E-2</v>
      </c>
    </row>
    <row r="17" spans="2:5" x14ac:dyDescent="0.2">
      <c r="B17" t="s">
        <v>7</v>
      </c>
      <c r="C17" s="1">
        <v>2.5089999999999999</v>
      </c>
      <c r="D17">
        <v>7</v>
      </c>
      <c r="E17" s="2">
        <f>sample_readings_019[[#This Row],[A280]]-AVERAGE($E$7:$E$8)</f>
        <v>3.125E-2</v>
      </c>
    </row>
    <row r="18" spans="2:5" x14ac:dyDescent="0.2">
      <c r="B18" t="s">
        <v>8</v>
      </c>
      <c r="C18" s="1">
        <v>2.5190000000000001</v>
      </c>
      <c r="D18">
        <v>8</v>
      </c>
      <c r="E18" s="2">
        <f>sample_readings_019[[#This Row],[A280]]-AVERAGE($E$7:$E$8)</f>
        <v>4.1250000000000231E-2</v>
      </c>
    </row>
    <row r="19" spans="2:5" x14ac:dyDescent="0.2">
      <c r="B19" t="s">
        <v>9</v>
      </c>
      <c r="C19" s="1">
        <v>3.5710000000000002</v>
      </c>
      <c r="D19">
        <v>9</v>
      </c>
      <c r="E19" s="2">
        <f>sample_readings_019[[#This Row],[A280]]-AVERAGE($E$7:$E$8)</f>
        <v>1.0932500000000003</v>
      </c>
    </row>
    <row r="20" spans="2:5" x14ac:dyDescent="0.2">
      <c r="B20" t="s">
        <v>10</v>
      </c>
      <c r="C20" s="1">
        <v>3.6280000000000001</v>
      </c>
      <c r="D20">
        <v>10</v>
      </c>
      <c r="E20" s="2">
        <f>sample_readings_019[[#This Row],[A280]]-AVERAGE($E$7:$E$8)</f>
        <v>1.1502500000000002</v>
      </c>
    </row>
    <row r="21" spans="2:5" x14ac:dyDescent="0.2">
      <c r="B21" t="s">
        <v>11</v>
      </c>
      <c r="C21" s="1">
        <v>3.6619999999999999</v>
      </c>
      <c r="D21">
        <v>11</v>
      </c>
      <c r="E21" s="2">
        <f>sample_readings_019[[#This Row],[A280]]-AVERAGE($E$7:$E$8)</f>
        <v>1.18425</v>
      </c>
    </row>
    <row r="22" spans="2:5" x14ac:dyDescent="0.2">
      <c r="B22" t="s">
        <v>12</v>
      </c>
      <c r="C22" s="1">
        <v>3.6379999999999999</v>
      </c>
      <c r="D22">
        <v>12</v>
      </c>
      <c r="E22" s="2">
        <f>sample_readings_019[[#This Row],[A280]]-AVERAGE($E$7:$E$8)</f>
        <v>1.16025</v>
      </c>
    </row>
    <row r="23" spans="2:5" x14ac:dyDescent="0.2">
      <c r="B23" t="s">
        <v>13</v>
      </c>
      <c r="C23">
        <v>3.55</v>
      </c>
      <c r="D23">
        <v>13</v>
      </c>
      <c r="E23" s="2">
        <f>sample_readings_019[[#This Row],[A280]]-AVERAGE($E$7:$E$8)</f>
        <v>1.0722499999999999</v>
      </c>
    </row>
    <row r="24" spans="2:5" x14ac:dyDescent="0.2">
      <c r="B24" t="s">
        <v>14</v>
      </c>
      <c r="C24">
        <v>3.2719999999999998</v>
      </c>
      <c r="D24">
        <v>14</v>
      </c>
      <c r="E24" s="2">
        <f>sample_readings_019[[#This Row],[A280]]-AVERAGE($E$7:$E$8)</f>
        <v>0.7942499999999999</v>
      </c>
    </row>
    <row r="25" spans="2:5" x14ac:dyDescent="0.2">
      <c r="B25" t="s">
        <v>15</v>
      </c>
      <c r="C25">
        <v>2.8149999999999999</v>
      </c>
      <c r="D25">
        <v>15</v>
      </c>
      <c r="E25" s="2">
        <f>sample_readings_019[[#This Row],[A280]]-AVERAGE($E$7:$E$8)</f>
        <v>0.33725000000000005</v>
      </c>
    </row>
    <row r="26" spans="2:5" x14ac:dyDescent="0.2">
      <c r="B26" t="s">
        <v>16</v>
      </c>
      <c r="C26">
        <v>2.6320000000000001</v>
      </c>
      <c r="D26">
        <v>16</v>
      </c>
      <c r="E26" s="2">
        <f>sample_readings_019[[#This Row],[A280]]-AVERAGE($E$7:$E$8)</f>
        <v>0.15425000000000022</v>
      </c>
    </row>
    <row r="27" spans="2:5" x14ac:dyDescent="0.2">
      <c r="B27" t="s">
        <v>17</v>
      </c>
      <c r="C27">
        <v>2.5539999999999998</v>
      </c>
      <c r="D27">
        <v>17</v>
      </c>
      <c r="E27" s="2">
        <f>sample_readings_019[[#This Row],[A280]]-AVERAGE($E$7:$E$8)</f>
        <v>7.6249999999999929E-2</v>
      </c>
    </row>
    <row r="28" spans="2:5" x14ac:dyDescent="0.2">
      <c r="B28" t="s">
        <v>18</v>
      </c>
      <c r="C28">
        <v>2.57</v>
      </c>
      <c r="D28">
        <v>18</v>
      </c>
      <c r="E28" s="2">
        <f>sample_readings_019[[#This Row],[A280]]-AVERAGE($E$7:$E$8)</f>
        <v>9.2249999999999943E-2</v>
      </c>
    </row>
    <row r="29" spans="2:5" x14ac:dyDescent="0.2">
      <c r="B29" t="s">
        <v>19</v>
      </c>
      <c r="C29">
        <v>2.54</v>
      </c>
      <c r="D29">
        <v>19</v>
      </c>
      <c r="E29" s="2">
        <f>sample_readings_019[[#This Row],[A280]]-AVERAGE($E$7:$E$8)</f>
        <v>6.2250000000000139E-2</v>
      </c>
    </row>
    <row r="30" spans="2:5" x14ac:dyDescent="0.2">
      <c r="B30" t="s">
        <v>20</v>
      </c>
      <c r="C30">
        <v>2.6829999999999998</v>
      </c>
      <c r="D30">
        <v>20</v>
      </c>
      <c r="E30" s="2">
        <f>sample_readings_019[[#This Row],[A280]]-AVERAGE($E$7:$E$8)</f>
        <v>0.20524999999999993</v>
      </c>
    </row>
    <row r="31" spans="2:5" x14ac:dyDescent="0.2">
      <c r="B31" t="s">
        <v>30</v>
      </c>
      <c r="C31">
        <v>2.5139999999999998</v>
      </c>
      <c r="D31">
        <v>21</v>
      </c>
      <c r="E31" s="2">
        <f>sample_readings_019[[#This Row],[A280]]-AVERAGE($E$7:$E$8)</f>
        <v>3.6249999999999893E-2</v>
      </c>
    </row>
    <row r="32" spans="2:5" x14ac:dyDescent="0.2">
      <c r="B32" t="s">
        <v>31</v>
      </c>
      <c r="C32">
        <v>2.48</v>
      </c>
      <c r="D32">
        <v>22</v>
      </c>
      <c r="E32" s="2">
        <f>sample_readings_019[[#This Row],[A280]]-AVERAGE($E$7:$E$8)</f>
        <v>2.2500000000000853E-3</v>
      </c>
    </row>
    <row r="33" spans="2:5" x14ac:dyDescent="0.2">
      <c r="B33" t="s">
        <v>32</v>
      </c>
      <c r="C33">
        <v>2.5609999999999999</v>
      </c>
      <c r="D33">
        <v>23</v>
      </c>
      <c r="E33" s="2">
        <f>sample_readings_019[[#This Row],[A280]]-AVERAGE($E$7:$E$8)</f>
        <v>8.3250000000000046E-2</v>
      </c>
    </row>
    <row r="34" spans="2:5" x14ac:dyDescent="0.2">
      <c r="B34" t="s">
        <v>33</v>
      </c>
      <c r="C34">
        <v>2.532</v>
      </c>
      <c r="D34">
        <v>24</v>
      </c>
      <c r="E34" s="2">
        <f>sample_readings_019[[#This Row],[A280]]-AVERAGE($E$7:$E$8)</f>
        <v>5.4250000000000131E-2</v>
      </c>
    </row>
    <row r="35" spans="2:5" x14ac:dyDescent="0.2">
      <c r="B35" t="s">
        <v>38</v>
      </c>
      <c r="C35">
        <v>2.5539999999999998</v>
      </c>
      <c r="D35">
        <v>25</v>
      </c>
      <c r="E35" s="2">
        <f>sample_readings_019[[#This Row],[A280]]-AVERAGE($E$7:$E$8)</f>
        <v>7.6249999999999929E-2</v>
      </c>
    </row>
    <row r="36" spans="2:5" x14ac:dyDescent="0.2">
      <c r="B36" t="s">
        <v>39</v>
      </c>
      <c r="C36">
        <v>2.5270000000000001</v>
      </c>
      <c r="D36">
        <v>26</v>
      </c>
      <c r="E36" s="2">
        <f>sample_readings_019[[#This Row],[A280]]-AVERAGE($E$7:$E$8)</f>
        <v>4.9250000000000238E-2</v>
      </c>
    </row>
    <row r="37" spans="2:5" x14ac:dyDescent="0.2">
      <c r="B37" t="s">
        <v>34</v>
      </c>
      <c r="C37">
        <v>2.5169999999999999</v>
      </c>
      <c r="D37">
        <v>27</v>
      </c>
      <c r="E37" s="2">
        <f>sample_readings_019[[#This Row],[A280]]-AVERAGE($E$7:$E$8)</f>
        <v>3.9250000000000007E-2</v>
      </c>
    </row>
    <row r="38" spans="2:5" x14ac:dyDescent="0.2">
      <c r="B38" t="s">
        <v>40</v>
      </c>
      <c r="C38">
        <v>2.5190000000000001</v>
      </c>
      <c r="D38">
        <v>28</v>
      </c>
      <c r="E38" s="2">
        <f>sample_readings_019[[#This Row],[A280]]-AVERAGE($E$7:$E$8)</f>
        <v>4.1250000000000231E-2</v>
      </c>
    </row>
    <row r="39" spans="2:5" x14ac:dyDescent="0.2">
      <c r="B39" t="s">
        <v>41</v>
      </c>
      <c r="C39">
        <v>2.5470000000000002</v>
      </c>
      <c r="D39">
        <v>29</v>
      </c>
      <c r="E39" s="2">
        <f>sample_readings_019[[#This Row],[A280]]-AVERAGE($E$7:$E$8)</f>
        <v>6.9250000000000256E-2</v>
      </c>
    </row>
    <row r="40" spans="2:5" x14ac:dyDescent="0.2">
      <c r="B40" t="s">
        <v>42</v>
      </c>
      <c r="C40">
        <v>2.5870000000000002</v>
      </c>
      <c r="D40">
        <v>30</v>
      </c>
      <c r="E40" s="2">
        <f>sample_readings_019[[#This Row],[A280]]-AVERAGE($E$7:$E$8)</f>
        <v>0.10925000000000029</v>
      </c>
    </row>
  </sheetData>
  <mergeCells count="1">
    <mergeCell ref="B2:E3"/>
  </mergeCells>
  <phoneticPr fontId="2" type="noConversion"/>
  <conditionalFormatting sqref="E11:E40">
    <cfRule type="colorScale" priority="3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60B6-233F-B743-8B9F-A0BC29E9119A}">
  <dimension ref="B3:AG97"/>
  <sheetViews>
    <sheetView topLeftCell="F1" zoomScaleNormal="100" workbookViewId="0">
      <selection activeCell="G10" sqref="G10"/>
    </sheetView>
  </sheetViews>
  <sheetFormatPr baseColWidth="10" defaultRowHeight="16" x14ac:dyDescent="0.2"/>
  <cols>
    <col min="1" max="1" width="4.83203125" customWidth="1"/>
    <col min="2" max="2" width="10" bestFit="1" customWidth="1"/>
    <col min="3" max="4" width="11.83203125" bestFit="1" customWidth="1"/>
    <col min="5" max="5" width="13.83203125" bestFit="1" customWidth="1"/>
    <col min="6" max="6" width="10.5" bestFit="1" customWidth="1"/>
    <col min="7" max="7" width="16.6640625" bestFit="1" customWidth="1"/>
    <col min="8" max="8" width="18.33203125" bestFit="1" customWidth="1"/>
    <col min="9" max="9" width="5" customWidth="1"/>
    <col min="10" max="11" width="14.33203125" bestFit="1" customWidth="1"/>
    <col min="12" max="12" width="4.83203125" customWidth="1"/>
    <col min="16" max="16" width="13.6640625" customWidth="1"/>
    <col min="19" max="19" width="14.6640625" bestFit="1" customWidth="1"/>
    <col min="20" max="20" width="20.33203125" bestFit="1" customWidth="1"/>
    <col min="21" max="21" width="14.6640625" bestFit="1" customWidth="1"/>
    <col min="22" max="22" width="4.83203125" customWidth="1"/>
    <col min="28" max="28" width="16.6640625" bestFit="1" customWidth="1"/>
    <col min="29" max="29" width="18.33203125" bestFit="1" customWidth="1"/>
    <col min="30" max="30" width="4.83203125" customWidth="1"/>
    <col min="31" max="31" width="13" bestFit="1" customWidth="1"/>
    <col min="32" max="32" width="9" bestFit="1" customWidth="1"/>
    <col min="33" max="33" width="10.6640625" bestFit="1" customWidth="1"/>
  </cols>
  <sheetData>
    <row r="3" spans="2:33" ht="16" customHeight="1" x14ac:dyDescent="0.2">
      <c r="B3" s="22" t="s">
        <v>35</v>
      </c>
      <c r="C3" s="22"/>
      <c r="D3" s="22"/>
      <c r="E3" s="22"/>
      <c r="F3" s="22"/>
      <c r="G3" s="22"/>
      <c r="H3" s="22"/>
      <c r="K3" s="2"/>
      <c r="M3" s="23" t="s">
        <v>189</v>
      </c>
      <c r="N3" s="23"/>
      <c r="O3" s="23"/>
      <c r="P3" s="23"/>
      <c r="Q3" s="23"/>
      <c r="R3" s="23"/>
      <c r="S3" s="23"/>
      <c r="T3" s="23"/>
      <c r="U3" s="23"/>
      <c r="W3" s="23" t="s">
        <v>183</v>
      </c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2:33" ht="16" customHeight="1" x14ac:dyDescent="0.2">
      <c r="B4" s="22"/>
      <c r="C4" s="22"/>
      <c r="D4" s="22"/>
      <c r="E4" s="22"/>
      <c r="F4" s="22"/>
      <c r="G4" s="22"/>
      <c r="H4" s="22"/>
      <c r="K4" s="2"/>
      <c r="M4" s="23"/>
      <c r="N4" s="23"/>
      <c r="O4" s="23"/>
      <c r="P4" s="23"/>
      <c r="Q4" s="23"/>
      <c r="R4" s="23"/>
      <c r="S4" s="23"/>
      <c r="T4" s="23"/>
      <c r="U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2:33" ht="16" customHeight="1" x14ac:dyDescent="0.35">
      <c r="B5" t="s">
        <v>25</v>
      </c>
      <c r="C5" t="s">
        <v>22</v>
      </c>
      <c r="D5" t="s">
        <v>23</v>
      </c>
      <c r="E5" t="s">
        <v>163</v>
      </c>
      <c r="F5" t="s">
        <v>24</v>
      </c>
      <c r="W5" s="19"/>
      <c r="X5" s="19"/>
      <c r="Y5" s="19"/>
      <c r="Z5" s="19"/>
      <c r="AA5" s="19"/>
      <c r="AB5" s="19"/>
      <c r="AC5" s="19"/>
    </row>
    <row r="6" spans="2:33" x14ac:dyDescent="0.2">
      <c r="B6" t="s">
        <v>0</v>
      </c>
      <c r="C6">
        <v>0.39500000000000002</v>
      </c>
      <c r="D6">
        <v>0.38900000000000001</v>
      </c>
      <c r="E6">
        <v>0.37</v>
      </c>
      <c r="F6" s="2">
        <f>AVERAGE(C6:E6)</f>
        <v>0.38466666666666666</v>
      </c>
      <c r="G6" s="2"/>
      <c r="H6" s="2"/>
    </row>
    <row r="7" spans="2:33" x14ac:dyDescent="0.2">
      <c r="W7" t="s">
        <v>171</v>
      </c>
      <c r="X7" t="s">
        <v>175</v>
      </c>
      <c r="Y7" t="s">
        <v>151</v>
      </c>
      <c r="Z7" t="s">
        <v>174</v>
      </c>
      <c r="AA7" t="s">
        <v>152</v>
      </c>
      <c r="AB7" t="s">
        <v>182</v>
      </c>
      <c r="AC7" t="s">
        <v>181</v>
      </c>
      <c r="AE7" s="6" t="s">
        <v>152</v>
      </c>
      <c r="AF7" t="s">
        <v>161</v>
      </c>
    </row>
    <row r="8" spans="2:33" x14ac:dyDescent="0.2">
      <c r="B8" t="s">
        <v>171</v>
      </c>
      <c r="C8" t="s">
        <v>175</v>
      </c>
      <c r="D8" t="s">
        <v>151</v>
      </c>
      <c r="E8" t="s">
        <v>174</v>
      </c>
      <c r="F8" t="s">
        <v>152</v>
      </c>
      <c r="G8" t="s">
        <v>182</v>
      </c>
      <c r="H8" t="s">
        <v>181</v>
      </c>
      <c r="J8" s="6" t="s">
        <v>172</v>
      </c>
      <c r="K8" t="s">
        <v>176</v>
      </c>
      <c r="M8" s="10" t="s">
        <v>171</v>
      </c>
      <c r="N8" s="10" t="s">
        <v>175</v>
      </c>
      <c r="O8" s="10" t="s">
        <v>151</v>
      </c>
      <c r="P8" s="10" t="s">
        <v>174</v>
      </c>
      <c r="Q8" s="10" t="s">
        <v>152</v>
      </c>
      <c r="S8" s="6" t="s">
        <v>172</v>
      </c>
      <c r="T8" t="s">
        <v>184</v>
      </c>
      <c r="W8" t="s">
        <v>112</v>
      </c>
      <c r="X8" s="2">
        <v>2.06</v>
      </c>
      <c r="Y8" t="s">
        <v>153</v>
      </c>
      <c r="Z8" s="2">
        <f>beta_gal_sample0113[[#This Row],[A595]]-AVERAGE($F$6:$F$6)</f>
        <v>1.6753333333333333</v>
      </c>
      <c r="AA8" s="3" t="s">
        <v>161</v>
      </c>
      <c r="AB8" s="2">
        <f>ROUND((beta_gal_sample0113[[#This Row],[A595 net BG]]-$T$25)/$S$25, 3)/10</f>
        <v>2.3822000000000001</v>
      </c>
      <c r="AC8" s="2">
        <f>ROUND((beta_gal_sample0113[[#This Row],[A595]]-$T$23)/$S$23, 3)/10</f>
        <v>0.49580000000000002</v>
      </c>
      <c r="AD8" s="2"/>
    </row>
    <row r="9" spans="2:33" x14ac:dyDescent="0.2">
      <c r="B9" t="s">
        <v>112</v>
      </c>
      <c r="C9" s="2">
        <v>2.06</v>
      </c>
      <c r="D9" t="s">
        <v>153</v>
      </c>
      <c r="E9" s="2">
        <f>beta_gal_sample01[[#This Row],[A595]]-AVERAGE($F$6:$F$6)</f>
        <v>1.6753333333333333</v>
      </c>
      <c r="F9" s="3" t="s">
        <v>161</v>
      </c>
      <c r="G9" s="2">
        <f>ROUND((beta_gal_sample01[[#This Row],[A595 net BG]]-$T$25)/$S$25, 3)/10</f>
        <v>2.3822000000000001</v>
      </c>
      <c r="H9" s="2">
        <f>ROUND((beta_gal_sample01[[#This Row],[A595]]-$T$23)/$S$23, 3)/10</f>
        <v>0.49580000000000002</v>
      </c>
      <c r="J9" s="7" t="s">
        <v>153</v>
      </c>
      <c r="K9" s="9">
        <v>0.91133333333333333</v>
      </c>
      <c r="M9" s="11" t="s">
        <v>85</v>
      </c>
      <c r="N9" s="12">
        <v>0.41099999999999998</v>
      </c>
      <c r="O9" s="11" t="s">
        <v>43</v>
      </c>
      <c r="P9" s="12">
        <v>2.633333333333332E-2</v>
      </c>
      <c r="Q9" s="13">
        <v>0.2</v>
      </c>
      <c r="S9" s="7">
        <v>0.2</v>
      </c>
      <c r="T9" s="2">
        <v>2.7333333333333321E-2</v>
      </c>
      <c r="W9" t="s">
        <v>113</v>
      </c>
      <c r="X9" s="2">
        <v>2.226</v>
      </c>
      <c r="Y9" t="s">
        <v>153</v>
      </c>
      <c r="Z9" s="2">
        <f>beta_gal_sample0113[[#This Row],[A595]]-AVERAGE($F$6:$F$6)</f>
        <v>1.8413333333333333</v>
      </c>
      <c r="AA9" s="3" t="s">
        <v>161</v>
      </c>
      <c r="AB9" s="2">
        <f>ROUND((beta_gal_sample0113[[#This Row],[A595 net BG]]-$T$25)/$S$25, 3)/10</f>
        <v>2.6101999999999999</v>
      </c>
      <c r="AC9" s="2">
        <f>ROUND((beta_gal_sample0113[[#This Row],[A595]]-$T$23)/$S$23, 3)/10</f>
        <v>0.57179999999999997</v>
      </c>
      <c r="AD9" s="2"/>
      <c r="AE9" s="6" t="s">
        <v>172</v>
      </c>
      <c r="AF9" t="s">
        <v>186</v>
      </c>
      <c r="AG9" t="s">
        <v>185</v>
      </c>
    </row>
    <row r="10" spans="2:33" x14ac:dyDescent="0.2">
      <c r="B10" t="s">
        <v>113</v>
      </c>
      <c r="C10" s="2">
        <v>2.226</v>
      </c>
      <c r="D10" t="s">
        <v>153</v>
      </c>
      <c r="E10" s="2">
        <f>beta_gal_sample01[[#This Row],[A595]]-AVERAGE($F$6:$F$6)</f>
        <v>1.8413333333333333</v>
      </c>
      <c r="F10" s="3" t="s">
        <v>161</v>
      </c>
      <c r="G10" s="2">
        <f>ROUND((beta_gal_sample01[[#This Row],[A595 net BG]]-$T$25)/$S$25, 3)/10</f>
        <v>2.6101999999999999</v>
      </c>
      <c r="H10" s="2">
        <f>ROUND((beta_gal_sample01[[#This Row],[A595]]-$T$23)/$S$23, 3)/10</f>
        <v>0.57179999999999997</v>
      </c>
      <c r="J10" s="8" t="s">
        <v>161</v>
      </c>
      <c r="K10" s="2">
        <v>1.6746666666666667</v>
      </c>
      <c r="M10" s="11" t="s">
        <v>86</v>
      </c>
      <c r="N10" s="12">
        <v>0.40899999999999997</v>
      </c>
      <c r="O10" s="11" t="s">
        <v>43</v>
      </c>
      <c r="P10" s="12">
        <v>2.4333333333333318E-2</v>
      </c>
      <c r="Q10" s="13">
        <v>0.2</v>
      </c>
      <c r="S10" s="7" t="s">
        <v>166</v>
      </c>
      <c r="T10" s="2">
        <v>8.1000000000000003E-2</v>
      </c>
      <c r="W10" t="s">
        <v>114</v>
      </c>
      <c r="X10" s="2">
        <v>1.8919999999999999</v>
      </c>
      <c r="Y10" t="s">
        <v>153</v>
      </c>
      <c r="Z10" s="2">
        <f>beta_gal_sample0113[[#This Row],[A595]]-AVERAGE($F$6:$F$6)</f>
        <v>1.5073333333333332</v>
      </c>
      <c r="AA10" s="3" t="s">
        <v>161</v>
      </c>
      <c r="AB10" s="2">
        <f>ROUND((beta_gal_sample0113[[#This Row],[A595 net BG]]-$T$25)/$S$25, 3)/10</f>
        <v>2.1513999999999998</v>
      </c>
      <c r="AC10" s="2">
        <f>ROUND((beta_gal_sample0113[[#This Row],[A595]]-$T$23)/$S$23, 3)/10</f>
        <v>0.41889999999999999</v>
      </c>
      <c r="AD10" s="2"/>
      <c r="AE10" s="7" t="s">
        <v>153</v>
      </c>
      <c r="AF10" s="2">
        <v>2.3812666666666664</v>
      </c>
      <c r="AG10" s="2">
        <v>0.49550000000000005</v>
      </c>
    </row>
    <row r="11" spans="2:33" x14ac:dyDescent="0.2">
      <c r="B11" t="s">
        <v>114</v>
      </c>
      <c r="C11" s="2">
        <v>1.8919999999999999</v>
      </c>
      <c r="D11" t="s">
        <v>153</v>
      </c>
      <c r="E11" s="2">
        <f>beta_gal_sample01[[#This Row],[A595]]-AVERAGE($F$6:$F$6)</f>
        <v>1.5073333333333332</v>
      </c>
      <c r="F11" s="3" t="s">
        <v>161</v>
      </c>
      <c r="G11" s="2">
        <f>ROUND((beta_gal_sample01[[#This Row],[A595 net BG]]-$T$25)/$S$25, 3)/10</f>
        <v>2.1513999999999998</v>
      </c>
      <c r="H11" s="2">
        <f>ROUND((beta_gal_sample01[[#This Row],[A595]]-$T$23)/$S$23, 3)/10</f>
        <v>0.41889999999999999</v>
      </c>
      <c r="J11" s="8" t="s">
        <v>164</v>
      </c>
      <c r="K11" s="2">
        <v>0.19066666666666662</v>
      </c>
      <c r="M11" s="11" t="s">
        <v>87</v>
      </c>
      <c r="N11" s="12">
        <v>0.41599999999999998</v>
      </c>
      <c r="O11" s="11" t="s">
        <v>43</v>
      </c>
      <c r="P11" s="12">
        <v>3.1333333333333324E-2</v>
      </c>
      <c r="Q11" s="13">
        <v>0.2</v>
      </c>
      <c r="S11" s="7" t="s">
        <v>167</v>
      </c>
      <c r="T11" s="2">
        <v>0.14633333333333337</v>
      </c>
      <c r="W11" t="s">
        <v>115</v>
      </c>
      <c r="X11" s="2">
        <v>0.40400000000000003</v>
      </c>
      <c r="Y11" t="s">
        <v>154</v>
      </c>
      <c r="Z11" s="2">
        <f>beta_gal_sample0113[[#This Row],[A595]]-AVERAGE($F$6:$F$6)</f>
        <v>1.9333333333333369E-2</v>
      </c>
      <c r="AA11" s="3" t="s">
        <v>164</v>
      </c>
      <c r="AB11" s="2">
        <f>ROUND((beta_gal_sample0113[[#This Row],[A595 net BG]]-$T$25)/$S$25, 3)/10</f>
        <v>0.1075</v>
      </c>
      <c r="AC11" s="2">
        <f>ROUND((beta_gal_sample0113[[#This Row],[A595]]-$T$23)/$S$23, 3)/10</f>
        <v>-0.26250000000000001</v>
      </c>
      <c r="AD11" s="2"/>
      <c r="AE11" s="7" t="s">
        <v>156</v>
      </c>
      <c r="AF11" s="2">
        <v>1.6280666666666666</v>
      </c>
      <c r="AG11" s="2">
        <v>0.24443333333333336</v>
      </c>
    </row>
    <row r="12" spans="2:33" x14ac:dyDescent="0.2">
      <c r="B12" t="s">
        <v>115</v>
      </c>
      <c r="C12" s="2">
        <v>0.40400000000000003</v>
      </c>
      <c r="D12" t="s">
        <v>154</v>
      </c>
      <c r="E12" s="2">
        <f>beta_gal_sample01[[#This Row],[A595]]-AVERAGE($F$6:$F$6)</f>
        <v>1.9333333333333369E-2</v>
      </c>
      <c r="F12" s="3" t="s">
        <v>164</v>
      </c>
      <c r="G12" s="2">
        <f>ROUND((beta_gal_sample01[[#This Row],[A595 net BG]]-$T$25)/$S$25, 3)/10</f>
        <v>0.1075</v>
      </c>
      <c r="H12" s="2">
        <f>ROUND((beta_gal_sample01[[#This Row],[A595]]-$T$23)/$S$23, 3)/10</f>
        <v>-0.26250000000000001</v>
      </c>
      <c r="J12" s="8" t="s">
        <v>165</v>
      </c>
      <c r="K12" s="2">
        <v>0.86866666666666659</v>
      </c>
      <c r="M12" s="11" t="s">
        <v>94</v>
      </c>
      <c r="N12" s="12">
        <v>0.45200000000000001</v>
      </c>
      <c r="O12" s="11" t="s">
        <v>43</v>
      </c>
      <c r="P12" s="12">
        <v>6.7333333333333356E-2</v>
      </c>
      <c r="Q12" s="13" t="s">
        <v>166</v>
      </c>
      <c r="S12" s="7" t="s">
        <v>168</v>
      </c>
      <c r="T12" s="2">
        <v>0.23733333333333331</v>
      </c>
      <c r="W12" t="s">
        <v>116</v>
      </c>
      <c r="X12" s="2">
        <v>0.38800000000000001</v>
      </c>
      <c r="Y12" t="s">
        <v>154</v>
      </c>
      <c r="Z12" s="2">
        <f>beta_gal_sample0113[[#This Row],[A595]]-AVERAGE($F$6:$F$6)</f>
        <v>3.3333333333333548E-3</v>
      </c>
      <c r="AA12" s="3" t="s">
        <v>164</v>
      </c>
      <c r="AB12" s="2">
        <f>ROUND((beta_gal_sample0113[[#This Row],[A595 net BG]]-$T$25)/$S$25, 3)/10</f>
        <v>8.5499999999999993E-2</v>
      </c>
      <c r="AC12" s="2">
        <f>ROUND((beta_gal_sample0113[[#This Row],[A595]]-$T$23)/$S$23, 3)/10</f>
        <v>-0.26979999999999998</v>
      </c>
      <c r="AD12" s="2"/>
      <c r="AE12" s="7" t="s">
        <v>159</v>
      </c>
      <c r="AF12" s="2">
        <v>1.9746999999999997</v>
      </c>
      <c r="AG12" s="2">
        <v>0.35993333333333338</v>
      </c>
    </row>
    <row r="13" spans="2:33" x14ac:dyDescent="0.2">
      <c r="B13" t="s">
        <v>116</v>
      </c>
      <c r="C13" s="2">
        <v>0.38800000000000001</v>
      </c>
      <c r="D13" t="s">
        <v>154</v>
      </c>
      <c r="E13" s="2">
        <f>beta_gal_sample01[[#This Row],[A595]]-AVERAGE($F$6:$F$6)</f>
        <v>3.3333333333333548E-3</v>
      </c>
      <c r="F13" s="3" t="s">
        <v>164</v>
      </c>
      <c r="G13" s="2">
        <f>ROUND((beta_gal_sample01[[#This Row],[A595 net BG]]-$T$25)/$S$25, 3)/10</f>
        <v>8.5499999999999993E-2</v>
      </c>
      <c r="H13" s="2">
        <f>ROUND((beta_gal_sample01[[#This Row],[A595]]-$T$23)/$S$23, 3)/10</f>
        <v>-0.26979999999999998</v>
      </c>
      <c r="J13" s="7" t="s">
        <v>156</v>
      </c>
      <c r="K13" s="9">
        <v>0.68544444444444441</v>
      </c>
      <c r="M13" s="11" t="s">
        <v>95</v>
      </c>
      <c r="N13" s="12">
        <v>0.47099999999999997</v>
      </c>
      <c r="O13" s="11" t="s">
        <v>43</v>
      </c>
      <c r="P13" s="12">
        <v>8.6333333333333317E-2</v>
      </c>
      <c r="Q13" s="13" t="s">
        <v>166</v>
      </c>
      <c r="S13" s="7" t="s">
        <v>169</v>
      </c>
      <c r="T13" s="2">
        <v>0.28933333333333328</v>
      </c>
      <c r="W13" t="s">
        <v>117</v>
      </c>
      <c r="X13" s="2">
        <v>0.378</v>
      </c>
      <c r="Y13" t="s">
        <v>154</v>
      </c>
      <c r="Z13" s="2">
        <f>beta_gal_sample0113[[#This Row],[A595]]-AVERAGE($F$6:$F$6)</f>
        <v>-6.6666666666666541E-3</v>
      </c>
      <c r="AA13" s="3" t="s">
        <v>164</v>
      </c>
      <c r="AB13" s="2">
        <f>ROUND((beta_gal_sample0113[[#This Row],[A595 net BG]]-$T$25)/$S$25, 3)/10</f>
        <v>7.17E-2</v>
      </c>
      <c r="AC13" s="2">
        <f>ROUND((beta_gal_sample0113[[#This Row],[A595]]-$T$23)/$S$23, 3)/10</f>
        <v>-0.27440000000000003</v>
      </c>
      <c r="AD13" s="2"/>
      <c r="AE13" s="7" t="s">
        <v>155</v>
      </c>
      <c r="AF13" s="2">
        <v>1.7402333333333333</v>
      </c>
      <c r="AG13" s="2">
        <v>0.28179999999999999</v>
      </c>
    </row>
    <row r="14" spans="2:33" x14ac:dyDescent="0.2">
      <c r="B14" t="s">
        <v>117</v>
      </c>
      <c r="C14" s="2">
        <v>0.378</v>
      </c>
      <c r="D14" t="s">
        <v>154</v>
      </c>
      <c r="E14" s="2">
        <f>beta_gal_sample01[[#This Row],[A595]]-AVERAGE($F$6:$F$6)</f>
        <v>-6.6666666666666541E-3</v>
      </c>
      <c r="F14" s="3" t="s">
        <v>164</v>
      </c>
      <c r="G14" s="2">
        <f>ROUND((beta_gal_sample01[[#This Row],[A595 net BG]]-$T$25)/$S$25, 3)/10</f>
        <v>7.17E-2</v>
      </c>
      <c r="H14" s="2">
        <f>ROUND((beta_gal_sample01[[#This Row],[A595]]-$T$23)/$S$23, 3)/10</f>
        <v>-0.27440000000000003</v>
      </c>
      <c r="J14" s="8" t="s">
        <v>161</v>
      </c>
      <c r="K14" s="2">
        <v>1.1263333333333334</v>
      </c>
      <c r="M14" s="11" t="s">
        <v>96</v>
      </c>
      <c r="N14" s="12">
        <v>0.47399999999999998</v>
      </c>
      <c r="O14" s="11" t="s">
        <v>43</v>
      </c>
      <c r="P14" s="12">
        <v>8.933333333333332E-2</v>
      </c>
      <c r="Q14" s="13" t="s">
        <v>166</v>
      </c>
      <c r="S14" s="7" t="s">
        <v>170</v>
      </c>
      <c r="T14" s="2">
        <v>0.39366666666666666</v>
      </c>
      <c r="W14" t="s">
        <v>53</v>
      </c>
      <c r="X14" s="2">
        <v>1.014</v>
      </c>
      <c r="Y14" t="s">
        <v>155</v>
      </c>
      <c r="Z14" s="2">
        <f>beta_gal_sample0113[[#This Row],[A595]]-AVERAGE($F$6:$F$6)</f>
        <v>0.6293333333333333</v>
      </c>
      <c r="AA14" s="3" t="s">
        <v>165</v>
      </c>
      <c r="AB14" s="2">
        <f>ROUND((beta_gal_sample0113[[#This Row],[A595 net BG]]-$T$25)/$S$25, 3)/10</f>
        <v>0.94540000000000002</v>
      </c>
      <c r="AC14" s="2">
        <f>ROUND((beta_gal_sample0113[[#This Row],[A595]]-$T$23)/$S$23, 3)/10</f>
        <v>1.6800000000000002E-2</v>
      </c>
      <c r="AD14" s="2"/>
      <c r="AE14" s="7" t="s">
        <v>154</v>
      </c>
      <c r="AF14" s="2">
        <v>8.8666666666666671E-2</v>
      </c>
      <c r="AG14" s="2">
        <v>-0.26873333333333332</v>
      </c>
    </row>
    <row r="15" spans="2:33" x14ac:dyDescent="0.2">
      <c r="B15" t="s">
        <v>53</v>
      </c>
      <c r="C15" s="2">
        <v>1.014</v>
      </c>
      <c r="D15" t="s">
        <v>155</v>
      </c>
      <c r="E15" s="2">
        <f>beta_gal_sample01[[#This Row],[A595]]-AVERAGE($F$6:$F$6)</f>
        <v>0.6293333333333333</v>
      </c>
      <c r="F15" s="3" t="s">
        <v>165</v>
      </c>
      <c r="G15" s="2">
        <f>ROUND((beta_gal_sample01[[#This Row],[A595 net BG]]-$T$25)/$S$25, 3)/10</f>
        <v>0.94540000000000002</v>
      </c>
      <c r="H15" s="2">
        <f>ROUND((beta_gal_sample01[[#This Row],[A595]]-$T$23)/$S$23, 3)/10</f>
        <v>1.6800000000000002E-2</v>
      </c>
      <c r="J15" s="8" t="s">
        <v>164</v>
      </c>
      <c r="K15" s="2">
        <v>0.27700000000000008</v>
      </c>
      <c r="M15" s="11" t="s">
        <v>103</v>
      </c>
      <c r="N15" s="12">
        <v>0.51400000000000001</v>
      </c>
      <c r="O15" s="11" t="s">
        <v>43</v>
      </c>
      <c r="P15" s="12">
        <v>0.12933333333333336</v>
      </c>
      <c r="Q15" s="13" t="s">
        <v>167</v>
      </c>
      <c r="S15" s="7" t="s">
        <v>173</v>
      </c>
      <c r="T15" s="2">
        <v>0.19583333333333333</v>
      </c>
      <c r="W15" t="s">
        <v>54</v>
      </c>
      <c r="X15" s="2">
        <v>1.087</v>
      </c>
      <c r="Y15" t="s">
        <v>155</v>
      </c>
      <c r="Z15" s="2">
        <f>beta_gal_sample0113[[#This Row],[A595]]-AVERAGE($F$6:$F$6)</f>
        <v>0.70233333333333325</v>
      </c>
      <c r="AA15" s="3" t="s">
        <v>165</v>
      </c>
      <c r="AB15" s="2">
        <f>ROUND((beta_gal_sample0113[[#This Row],[A595 net BG]]-$T$25)/$S$25, 3)/10</f>
        <v>1.0457000000000001</v>
      </c>
      <c r="AC15" s="2">
        <f>ROUND((beta_gal_sample0113[[#This Row],[A595]]-$T$23)/$S$23, 3)/10</f>
        <v>5.0299999999999997E-2</v>
      </c>
      <c r="AD15" s="2"/>
      <c r="AE15" s="7" t="s">
        <v>158</v>
      </c>
      <c r="AF15" s="2">
        <v>1.0291666666666668</v>
      </c>
      <c r="AG15" s="2">
        <v>4.48E-2</v>
      </c>
    </row>
    <row r="16" spans="2:33" x14ac:dyDescent="0.2">
      <c r="B16" t="s">
        <v>54</v>
      </c>
      <c r="C16" s="2">
        <v>1.087</v>
      </c>
      <c r="D16" t="s">
        <v>155</v>
      </c>
      <c r="E16" s="2">
        <f>beta_gal_sample01[[#This Row],[A595]]-AVERAGE($F$6:$F$6)</f>
        <v>0.70233333333333325</v>
      </c>
      <c r="F16" s="3" t="s">
        <v>165</v>
      </c>
      <c r="G16" s="2">
        <f>ROUND((beta_gal_sample01[[#This Row],[A595 net BG]]-$T$25)/$S$25, 3)/10</f>
        <v>1.0457000000000001</v>
      </c>
      <c r="H16" s="2">
        <f>ROUND((beta_gal_sample01[[#This Row],[A595]]-$T$23)/$S$23, 3)/10</f>
        <v>5.0299999999999997E-2</v>
      </c>
      <c r="J16" s="8" t="s">
        <v>165</v>
      </c>
      <c r="K16" s="2">
        <v>0.65299999999999991</v>
      </c>
      <c r="M16" s="11" t="s">
        <v>104</v>
      </c>
      <c r="N16" s="12">
        <v>0.53600000000000003</v>
      </c>
      <c r="O16" s="11" t="s">
        <v>43</v>
      </c>
      <c r="P16" s="12">
        <v>0.15133333333333338</v>
      </c>
      <c r="Q16" s="13" t="s">
        <v>167</v>
      </c>
      <c r="W16" t="s">
        <v>55</v>
      </c>
      <c r="X16" s="2">
        <v>1.103</v>
      </c>
      <c r="Y16" t="s">
        <v>155</v>
      </c>
      <c r="Z16" s="2">
        <f>beta_gal_sample0113[[#This Row],[A595]]-AVERAGE($F$6:$F$6)</f>
        <v>0.71833333333333327</v>
      </c>
      <c r="AA16" s="3" t="s">
        <v>165</v>
      </c>
      <c r="AB16" s="2">
        <f>ROUND((beta_gal_sample0113[[#This Row],[A595 net BG]]-$T$25)/$S$25, 3)/10</f>
        <v>1.0676000000000001</v>
      </c>
      <c r="AC16" s="2">
        <f>ROUND((beta_gal_sample0113[[#This Row],[A595]]-$T$23)/$S$23, 3)/10</f>
        <v>5.7599999999999998E-2</v>
      </c>
      <c r="AD16" s="2"/>
      <c r="AE16" s="7" t="s">
        <v>157</v>
      </c>
      <c r="AF16" s="2">
        <v>0.14959999999999998</v>
      </c>
      <c r="AG16" s="2">
        <v>-0.24839999999999998</v>
      </c>
    </row>
    <row r="17" spans="2:33" x14ac:dyDescent="0.2">
      <c r="B17" t="s">
        <v>55</v>
      </c>
      <c r="C17" s="2">
        <v>1.103</v>
      </c>
      <c r="D17" t="s">
        <v>155</v>
      </c>
      <c r="E17" s="2">
        <f>beta_gal_sample01[[#This Row],[A595]]-AVERAGE($F$6:$F$6)</f>
        <v>0.71833333333333327</v>
      </c>
      <c r="F17" s="3" t="s">
        <v>165</v>
      </c>
      <c r="G17" s="2">
        <f>ROUND((beta_gal_sample01[[#This Row],[A595 net BG]]-$T$25)/$S$25, 3)/10</f>
        <v>1.0676000000000001</v>
      </c>
      <c r="H17" s="2">
        <f>ROUND((beta_gal_sample01[[#This Row],[A595]]-$T$23)/$S$23, 3)/10</f>
        <v>5.7599999999999998E-2</v>
      </c>
      <c r="J17" s="7" t="s">
        <v>159</v>
      </c>
      <c r="K17" s="9">
        <v>0.68155555555555536</v>
      </c>
      <c r="M17" s="11" t="s">
        <v>105</v>
      </c>
      <c r="N17" s="12">
        <v>0.54300000000000004</v>
      </c>
      <c r="O17" s="11" t="s">
        <v>43</v>
      </c>
      <c r="P17" s="12">
        <v>0.15833333333333338</v>
      </c>
      <c r="Q17" s="13" t="s">
        <v>167</v>
      </c>
      <c r="W17" t="s">
        <v>85</v>
      </c>
      <c r="X17" s="2">
        <v>0.41099999999999998</v>
      </c>
      <c r="Y17" t="s">
        <v>43</v>
      </c>
      <c r="Z17" s="2">
        <f>beta_gal_sample0113[[#This Row],[A595]]-AVERAGE($F$6:$F$6)</f>
        <v>2.633333333333332E-2</v>
      </c>
      <c r="AA17" s="3">
        <v>0.2</v>
      </c>
      <c r="AB17" s="2">
        <f>ROUND((beta_gal_sample0113[[#This Row],[A595 net BG]]-$T$25)/$S$25, 3)/10</f>
        <v>0.11710000000000001</v>
      </c>
      <c r="AC17" s="2">
        <f>ROUND((beta_gal_sample0113[[#This Row],[A595]]-$T$23)/$S$23, 3)/10</f>
        <v>-0.25919999999999999</v>
      </c>
      <c r="AD17" s="2"/>
      <c r="AE17" s="7" t="s">
        <v>160</v>
      </c>
      <c r="AF17" s="2">
        <v>0.85793333333333333</v>
      </c>
      <c r="AG17" s="2">
        <v>-1.23E-2</v>
      </c>
    </row>
    <row r="18" spans="2:33" x14ac:dyDescent="0.2">
      <c r="B18" t="s">
        <v>85</v>
      </c>
      <c r="C18" s="2">
        <v>0.41099999999999998</v>
      </c>
      <c r="D18" t="s">
        <v>43</v>
      </c>
      <c r="E18" s="2">
        <f>beta_gal_sample01[[#This Row],[A595]]-AVERAGE($F$6:$F$6)</f>
        <v>2.633333333333332E-2</v>
      </c>
      <c r="F18" s="3">
        <v>0.2</v>
      </c>
      <c r="G18" s="2">
        <f>ROUND((beta_gal_sample01[[#This Row],[A595 net BG]]-$T$25)/$S$25, 3)/10</f>
        <v>0.11710000000000001</v>
      </c>
      <c r="H18" s="2">
        <f>ROUND((beta_gal_sample01[[#This Row],[A595]]-$T$23)/$S$23, 3)/10</f>
        <v>-0.25919999999999999</v>
      </c>
      <c r="J18" s="8" t="s">
        <v>161</v>
      </c>
      <c r="K18" s="2">
        <v>1.3786666666666665</v>
      </c>
      <c r="M18" s="11" t="s">
        <v>118</v>
      </c>
      <c r="N18" s="12">
        <v>0.57499999999999996</v>
      </c>
      <c r="O18" s="11" t="s">
        <v>43</v>
      </c>
      <c r="P18" s="12">
        <v>0.1903333333333333</v>
      </c>
      <c r="Q18" s="13" t="s">
        <v>168</v>
      </c>
      <c r="W18" t="s">
        <v>86</v>
      </c>
      <c r="X18" s="2">
        <v>0.40899999999999997</v>
      </c>
      <c r="Y18" t="s">
        <v>43</v>
      </c>
      <c r="Z18" s="2">
        <f>beta_gal_sample0113[[#This Row],[A595]]-AVERAGE($F$6:$F$6)</f>
        <v>2.4333333333333318E-2</v>
      </c>
      <c r="AA18" s="3">
        <v>0.2</v>
      </c>
      <c r="AB18" s="2">
        <f>ROUND((beta_gal_sample0113[[#This Row],[A595 net BG]]-$T$25)/$S$25, 3)/10</f>
        <v>0.1143</v>
      </c>
      <c r="AC18" s="2">
        <f>ROUND((beta_gal_sample0113[[#This Row],[A595]]-$T$23)/$S$23, 3)/10</f>
        <v>-0.26019999999999999</v>
      </c>
      <c r="AD18" s="2"/>
      <c r="AE18" s="7" t="s">
        <v>173</v>
      </c>
      <c r="AF18" s="2">
        <v>1.2312041666666669</v>
      </c>
      <c r="AG18" s="2">
        <v>0.11212916666666668</v>
      </c>
    </row>
    <row r="19" spans="2:33" x14ac:dyDescent="0.2">
      <c r="B19" t="s">
        <v>86</v>
      </c>
      <c r="C19" s="2">
        <v>0.40899999999999997</v>
      </c>
      <c r="D19" t="s">
        <v>43</v>
      </c>
      <c r="E19" s="2">
        <f>beta_gal_sample01[[#This Row],[A595]]-AVERAGE($F$6:$F$6)</f>
        <v>2.4333333333333318E-2</v>
      </c>
      <c r="F19" s="3">
        <v>0.2</v>
      </c>
      <c r="G19" s="2">
        <f>ROUND((beta_gal_sample01[[#This Row],[A595 net BG]]-$T$25)/$S$25, 3)/10</f>
        <v>0.1143</v>
      </c>
      <c r="H19" s="2">
        <f>ROUND((beta_gal_sample01[[#This Row],[A595]]-$T$23)/$S$23, 3)/10</f>
        <v>-0.26019999999999999</v>
      </c>
      <c r="J19" s="8" t="s">
        <v>164</v>
      </c>
      <c r="K19" s="2">
        <v>9.1333333333333336E-2</v>
      </c>
      <c r="M19" s="11" t="s">
        <v>119</v>
      </c>
      <c r="N19" s="12">
        <v>0.66900000000000004</v>
      </c>
      <c r="O19" s="11" t="s">
        <v>43</v>
      </c>
      <c r="P19" s="12">
        <v>0.28433333333333338</v>
      </c>
      <c r="Q19" s="13" t="s">
        <v>168</v>
      </c>
      <c r="W19" t="s">
        <v>87</v>
      </c>
      <c r="X19" s="2">
        <v>0.41599999999999998</v>
      </c>
      <c r="Y19" t="s">
        <v>43</v>
      </c>
      <c r="Z19" s="2">
        <f>beta_gal_sample0113[[#This Row],[A595]]-AVERAGE($F$6:$F$6)</f>
        <v>3.1333333333333324E-2</v>
      </c>
      <c r="AA19" s="3">
        <v>0.2</v>
      </c>
      <c r="AB19" s="2">
        <f>ROUND((beta_gal_sample0113[[#This Row],[A595 net BG]]-$T$25)/$S$25, 3)/10</f>
        <v>0.12390000000000001</v>
      </c>
      <c r="AC19" s="2">
        <f>ROUND((beta_gal_sample0113[[#This Row],[A595]]-$T$23)/$S$23, 3)/10</f>
        <v>-0.25700000000000001</v>
      </c>
      <c r="AD19" s="2"/>
    </row>
    <row r="20" spans="2:33" x14ac:dyDescent="0.2">
      <c r="B20" t="s">
        <v>87</v>
      </c>
      <c r="C20" s="2">
        <v>0.41599999999999998</v>
      </c>
      <c r="D20" t="s">
        <v>43</v>
      </c>
      <c r="E20" s="2">
        <f>beta_gal_sample01[[#This Row],[A595]]-AVERAGE($F$6:$F$6)</f>
        <v>3.1333333333333324E-2</v>
      </c>
      <c r="F20" s="3">
        <v>0.2</v>
      </c>
      <c r="G20" s="2">
        <f>ROUND((beta_gal_sample01[[#This Row],[A595 net BG]]-$T$25)/$S$25, 3)/10</f>
        <v>0.12390000000000001</v>
      </c>
      <c r="H20" s="2">
        <f>ROUND((beta_gal_sample01[[#This Row],[A595]]-$T$23)/$S$23, 3)/10</f>
        <v>-0.25700000000000001</v>
      </c>
      <c r="J20" s="8" t="s">
        <v>165</v>
      </c>
      <c r="K20" s="2">
        <v>0.57466666666666666</v>
      </c>
      <c r="M20" s="11" t="s">
        <v>120</v>
      </c>
      <c r="N20" s="12">
        <v>0.622</v>
      </c>
      <c r="O20" s="11" t="s">
        <v>43</v>
      </c>
      <c r="P20" s="12">
        <v>0.23733333333333334</v>
      </c>
      <c r="Q20" s="13" t="s">
        <v>168</v>
      </c>
      <c r="W20" t="s">
        <v>88</v>
      </c>
      <c r="X20" s="2">
        <v>1.262</v>
      </c>
      <c r="Y20" t="s">
        <v>153</v>
      </c>
      <c r="Z20" s="2">
        <f>beta_gal_sample0113[[#This Row],[A595]]-AVERAGE($F$6:$F$6)</f>
        <v>0.8773333333333333</v>
      </c>
      <c r="AA20" s="3" t="s">
        <v>165</v>
      </c>
      <c r="AB20" s="2">
        <f>ROUND((beta_gal_sample0113[[#This Row],[A595 net BG]]-$T$25)/$S$25, 3)/10</f>
        <v>1.286</v>
      </c>
      <c r="AC20" s="2">
        <f>ROUND((beta_gal_sample0113[[#This Row],[A595]]-$T$23)/$S$23, 3)/10</f>
        <v>0.13040000000000002</v>
      </c>
      <c r="AD20" s="2"/>
    </row>
    <row r="21" spans="2:33" x14ac:dyDescent="0.2">
      <c r="B21" t="s">
        <v>88</v>
      </c>
      <c r="C21" s="2">
        <v>1.262</v>
      </c>
      <c r="D21" t="s">
        <v>153</v>
      </c>
      <c r="E21" s="2">
        <f>beta_gal_sample01[[#This Row],[A595]]-AVERAGE($F$6:$F$6)</f>
        <v>0.8773333333333333</v>
      </c>
      <c r="F21" s="3" t="s">
        <v>165</v>
      </c>
      <c r="G21" s="2">
        <f>ROUND((beta_gal_sample01[[#This Row],[A595 net BG]]-$T$25)/$S$25, 3)/10</f>
        <v>1.286</v>
      </c>
      <c r="H21" s="2">
        <f>ROUND((beta_gal_sample01[[#This Row],[A595]]-$T$23)/$S$23, 3)/10</f>
        <v>0.13040000000000002</v>
      </c>
      <c r="J21" s="7" t="s">
        <v>155</v>
      </c>
      <c r="K21" s="9">
        <v>0.69833333333333336</v>
      </c>
      <c r="M21" s="11" t="s">
        <v>127</v>
      </c>
      <c r="N21" s="12">
        <v>0.61399999999999999</v>
      </c>
      <c r="O21" s="11" t="s">
        <v>43</v>
      </c>
      <c r="P21" s="12">
        <v>0.22933333333333333</v>
      </c>
      <c r="Q21" s="13" t="s">
        <v>169</v>
      </c>
      <c r="W21" t="s">
        <v>89</v>
      </c>
      <c r="X21" s="2">
        <v>1.286</v>
      </c>
      <c r="Y21" t="s">
        <v>153</v>
      </c>
      <c r="Z21" s="2">
        <f>beta_gal_sample0113[[#This Row],[A595]]-AVERAGE($F$6:$F$6)</f>
        <v>0.90133333333333332</v>
      </c>
      <c r="AA21" s="3" t="s">
        <v>165</v>
      </c>
      <c r="AB21" s="2">
        <f>ROUND((beta_gal_sample0113[[#This Row],[A595 net BG]]-$T$25)/$S$25, 3)/10</f>
        <v>1.319</v>
      </c>
      <c r="AC21" s="2">
        <f>ROUND((beta_gal_sample0113[[#This Row],[A595]]-$T$23)/$S$23, 3)/10</f>
        <v>0.1414</v>
      </c>
      <c r="AD21" s="2"/>
    </row>
    <row r="22" spans="2:33" x14ac:dyDescent="0.2">
      <c r="B22" t="s">
        <v>89</v>
      </c>
      <c r="C22" s="2">
        <v>1.286</v>
      </c>
      <c r="D22" t="s">
        <v>153</v>
      </c>
      <c r="E22" s="2">
        <f>beta_gal_sample01[[#This Row],[A595]]-AVERAGE($F$6:$F$6)</f>
        <v>0.90133333333333332</v>
      </c>
      <c r="F22" s="3" t="s">
        <v>165</v>
      </c>
      <c r="G22" s="2">
        <f>ROUND((beta_gal_sample01[[#This Row],[A595 net BG]]-$T$25)/$S$25, 3)/10</f>
        <v>1.319</v>
      </c>
      <c r="H22" s="2">
        <f>ROUND((beta_gal_sample01[[#This Row],[A595]]-$T$23)/$S$23, 3)/10</f>
        <v>0.1414</v>
      </c>
      <c r="J22" s="8" t="s">
        <v>161</v>
      </c>
      <c r="K22" s="2">
        <v>1.208</v>
      </c>
      <c r="M22" s="11" t="s">
        <v>128</v>
      </c>
      <c r="N22" s="12">
        <v>0.71499999999999997</v>
      </c>
      <c r="O22" s="11" t="s">
        <v>43</v>
      </c>
      <c r="P22" s="12">
        <v>0.33033333333333331</v>
      </c>
      <c r="Q22" s="13" t="s">
        <v>169</v>
      </c>
      <c r="S22" t="s">
        <v>179</v>
      </c>
      <c r="T22" t="s">
        <v>180</v>
      </c>
      <c r="W22" t="s">
        <v>90</v>
      </c>
      <c r="X22" s="2">
        <v>1.212</v>
      </c>
      <c r="Y22" t="s">
        <v>153</v>
      </c>
      <c r="Z22" s="2">
        <f>beta_gal_sample0113[[#This Row],[A595]]-AVERAGE($F$6:$F$6)</f>
        <v>0.82733333333333325</v>
      </c>
      <c r="AA22" s="3" t="s">
        <v>165</v>
      </c>
      <c r="AB22" s="2">
        <f>ROUND((beta_gal_sample0113[[#This Row],[A595 net BG]]-$T$25)/$S$25, 3)/10</f>
        <v>1.2174</v>
      </c>
      <c r="AC22" s="2">
        <f>ROUND((beta_gal_sample0113[[#This Row],[A595]]-$T$23)/$S$23, 3)/10</f>
        <v>0.1075</v>
      </c>
      <c r="AD22" s="2"/>
    </row>
    <row r="23" spans="2:33" x14ac:dyDescent="0.2">
      <c r="B23" t="s">
        <v>90</v>
      </c>
      <c r="C23" s="2">
        <v>1.212</v>
      </c>
      <c r="D23" t="s">
        <v>153</v>
      </c>
      <c r="E23" s="2">
        <f>beta_gal_sample01[[#This Row],[A595]]-AVERAGE($F$6:$F$6)</f>
        <v>0.82733333333333325</v>
      </c>
      <c r="F23" s="3" t="s">
        <v>165</v>
      </c>
      <c r="G23" s="2">
        <f>ROUND((beta_gal_sample01[[#This Row],[A595 net BG]]-$T$25)/$S$25, 3)/10</f>
        <v>1.2174</v>
      </c>
      <c r="H23" s="2">
        <f>ROUND((beta_gal_sample01[[#This Row],[A595]]-$T$23)/$S$23, 3)/10</f>
        <v>0.1075</v>
      </c>
      <c r="J23" s="8" t="s">
        <v>164</v>
      </c>
      <c r="K23" s="2">
        <v>0.20366666666666666</v>
      </c>
      <c r="M23" s="11" t="s">
        <v>129</v>
      </c>
      <c r="N23" s="12">
        <v>0.69299999999999995</v>
      </c>
      <c r="O23" s="11" t="s">
        <v>43</v>
      </c>
      <c r="P23" s="12">
        <v>0.30833333333333329</v>
      </c>
      <c r="Q23" s="13" t="s">
        <v>169</v>
      </c>
      <c r="S23">
        <v>0.21840000000000001</v>
      </c>
      <c r="T23">
        <v>0.97719999999999996</v>
      </c>
      <c r="W23" t="s">
        <v>91</v>
      </c>
      <c r="X23" s="2">
        <v>0.47499999999999998</v>
      </c>
      <c r="Y23" t="s">
        <v>157</v>
      </c>
      <c r="Z23" s="2">
        <f>beta_gal_sample0113[[#This Row],[A595]]-AVERAGE($F$6:$F$6)</f>
        <v>9.0333333333333321E-2</v>
      </c>
      <c r="AA23" s="3" t="s">
        <v>161</v>
      </c>
      <c r="AB23" s="2">
        <f>ROUND((beta_gal_sample0113[[#This Row],[A595 net BG]]-$T$25)/$S$25, 3)/10</f>
        <v>0.20499999999999999</v>
      </c>
      <c r="AC23" s="2">
        <f>ROUND((beta_gal_sample0113[[#This Row],[A595]]-$T$23)/$S$23, 3)/10</f>
        <v>-0.22989999999999999</v>
      </c>
      <c r="AD23" s="2"/>
    </row>
    <row r="24" spans="2:33" x14ac:dyDescent="0.2">
      <c r="B24" t="s">
        <v>91</v>
      </c>
      <c r="C24" s="2">
        <v>0.47499999999999998</v>
      </c>
      <c r="D24" t="s">
        <v>157</v>
      </c>
      <c r="E24" s="2">
        <f>beta_gal_sample01[[#This Row],[A595]]-AVERAGE($F$6:$F$6)</f>
        <v>9.0333333333333321E-2</v>
      </c>
      <c r="F24" s="3" t="s">
        <v>161</v>
      </c>
      <c r="G24" s="2">
        <f>ROUND((beta_gal_sample01[[#This Row],[A595 net BG]]-$T$25)/$S$25, 3)/10</f>
        <v>0.20499999999999999</v>
      </c>
      <c r="H24" s="2">
        <f>ROUND((beta_gal_sample01[[#This Row],[A595]]-$T$23)/$S$23, 3)/10</f>
        <v>-0.22989999999999999</v>
      </c>
      <c r="J24" s="8" t="s">
        <v>165</v>
      </c>
      <c r="K24" s="2">
        <v>0.68333333333333324</v>
      </c>
      <c r="M24" s="11" t="s">
        <v>136</v>
      </c>
      <c r="N24" s="12">
        <v>0.71599999999999997</v>
      </c>
      <c r="O24" s="11" t="s">
        <v>43</v>
      </c>
      <c r="P24" s="12">
        <v>0.33133333333333331</v>
      </c>
      <c r="Q24" s="13" t="s">
        <v>170</v>
      </c>
      <c r="S24" t="s">
        <v>177</v>
      </c>
      <c r="T24" t="s">
        <v>178</v>
      </c>
      <c r="W24" t="s">
        <v>92</v>
      </c>
      <c r="X24" s="2">
        <v>0.41399999999999998</v>
      </c>
      <c r="Y24" t="s">
        <v>157</v>
      </c>
      <c r="Z24" s="2">
        <f>beta_gal_sample0113[[#This Row],[A595]]-AVERAGE($F$6:$F$6)</f>
        <v>2.9333333333333322E-2</v>
      </c>
      <c r="AA24" s="3" t="s">
        <v>161</v>
      </c>
      <c r="AB24" s="2">
        <f>ROUND((beta_gal_sample0113[[#This Row],[A595 net BG]]-$T$25)/$S$25, 3)/10</f>
        <v>0.1212</v>
      </c>
      <c r="AC24" s="2">
        <f>ROUND((beta_gal_sample0113[[#This Row],[A595]]-$T$23)/$S$23, 3)/10</f>
        <v>-0.25790000000000002</v>
      </c>
      <c r="AD24" s="2"/>
    </row>
    <row r="25" spans="2:33" x14ac:dyDescent="0.2">
      <c r="B25" t="s">
        <v>92</v>
      </c>
      <c r="C25" s="2">
        <v>0.41399999999999998</v>
      </c>
      <c r="D25" t="s">
        <v>157</v>
      </c>
      <c r="E25" s="2">
        <f>beta_gal_sample01[[#This Row],[A595]]-AVERAGE($F$6:$F$6)</f>
        <v>2.9333333333333322E-2</v>
      </c>
      <c r="F25" s="3" t="s">
        <v>161</v>
      </c>
      <c r="G25" s="2">
        <f>ROUND((beta_gal_sample01[[#This Row],[A595 net BG]]-$T$25)/$S$25, 3)/10</f>
        <v>0.1212</v>
      </c>
      <c r="H25" s="2">
        <f>ROUND((beta_gal_sample01[[#This Row],[A595]]-$T$23)/$S$23, 3)/10</f>
        <v>-0.25790000000000002</v>
      </c>
      <c r="J25" s="7" t="s">
        <v>154</v>
      </c>
      <c r="K25" s="9">
        <v>4.0000000000000218E-3</v>
      </c>
      <c r="M25" s="11" t="s">
        <v>137</v>
      </c>
      <c r="N25" s="12">
        <v>0.80300000000000005</v>
      </c>
      <c r="O25" s="11" t="s">
        <v>43</v>
      </c>
      <c r="P25" s="12">
        <v>0.41833333333333339</v>
      </c>
      <c r="Q25" s="13" t="s">
        <v>170</v>
      </c>
      <c r="S25">
        <v>7.2800000000000004E-2</v>
      </c>
      <c r="T25">
        <v>-5.8900000000000001E-2</v>
      </c>
      <c r="W25" t="s">
        <v>93</v>
      </c>
      <c r="X25" s="2">
        <v>0.41499999999999998</v>
      </c>
      <c r="Y25" t="s">
        <v>157</v>
      </c>
      <c r="Z25" s="2">
        <f>beta_gal_sample0113[[#This Row],[A595]]-AVERAGE($F$6:$F$6)</f>
        <v>3.0333333333333323E-2</v>
      </c>
      <c r="AA25" s="3" t="s">
        <v>161</v>
      </c>
      <c r="AB25" s="2">
        <f>ROUND((beta_gal_sample0113[[#This Row],[A595 net BG]]-$T$25)/$S$25, 3)/10</f>
        <v>0.1226</v>
      </c>
      <c r="AC25" s="2">
        <f>ROUND((beta_gal_sample0113[[#This Row],[A595]]-$T$23)/$S$23, 3)/10</f>
        <v>-0.25739999999999996</v>
      </c>
      <c r="AD25" s="2"/>
    </row>
    <row r="26" spans="2:33" x14ac:dyDescent="0.2">
      <c r="B26" t="s">
        <v>93</v>
      </c>
      <c r="C26" s="2">
        <v>0.41499999999999998</v>
      </c>
      <c r="D26" t="s">
        <v>157</v>
      </c>
      <c r="E26" s="2">
        <f>beta_gal_sample01[[#This Row],[A595]]-AVERAGE($F$6:$F$6)</f>
        <v>3.0333333333333323E-2</v>
      </c>
      <c r="F26" s="3" t="s">
        <v>161</v>
      </c>
      <c r="G26" s="2">
        <f>ROUND((beta_gal_sample01[[#This Row],[A595 net BG]]-$T$25)/$S$25, 3)/10</f>
        <v>0.1226</v>
      </c>
      <c r="H26" s="2">
        <f>ROUND((beta_gal_sample01[[#This Row],[A595]]-$T$23)/$S$23, 3)/10</f>
        <v>-0.25739999999999996</v>
      </c>
      <c r="J26" s="8" t="s">
        <v>161</v>
      </c>
      <c r="K26" s="2">
        <v>5.6666666666666905E-3</v>
      </c>
      <c r="M26" s="14" t="s">
        <v>138</v>
      </c>
      <c r="N26" s="15">
        <v>0.81599999999999995</v>
      </c>
      <c r="O26" s="14" t="s">
        <v>43</v>
      </c>
      <c r="P26" s="15">
        <v>0.43133333333333329</v>
      </c>
      <c r="Q26" s="16" t="s">
        <v>170</v>
      </c>
      <c r="W26" t="s">
        <v>10</v>
      </c>
      <c r="X26" s="2">
        <v>0.58299999999999996</v>
      </c>
      <c r="Y26" t="s">
        <v>155</v>
      </c>
      <c r="Z26" s="2">
        <f>beta_gal_sample0113[[#This Row],[A595]]-AVERAGE($F$6:$F$6)</f>
        <v>0.19833333333333331</v>
      </c>
      <c r="AA26" s="3" t="s">
        <v>164</v>
      </c>
      <c r="AB26" s="2">
        <f>ROUND((beta_gal_sample0113[[#This Row],[A595 net BG]]-$T$25)/$S$25, 3)/10</f>
        <v>0.3533</v>
      </c>
      <c r="AC26" s="2">
        <f>ROUND((beta_gal_sample0113[[#This Row],[A595]]-$T$23)/$S$23, 3)/10</f>
        <v>-0.18049999999999999</v>
      </c>
      <c r="AD26" s="2"/>
    </row>
    <row r="27" spans="2:33" x14ac:dyDescent="0.2">
      <c r="B27" t="s">
        <v>10</v>
      </c>
      <c r="C27" s="2">
        <v>0.58299999999999996</v>
      </c>
      <c r="D27" t="s">
        <v>155</v>
      </c>
      <c r="E27" s="2">
        <f>beta_gal_sample01[[#This Row],[A595]]-AVERAGE($F$6:$F$6)</f>
        <v>0.19833333333333331</v>
      </c>
      <c r="F27" s="3" t="s">
        <v>164</v>
      </c>
      <c r="G27" s="2">
        <f>ROUND((beta_gal_sample01[[#This Row],[A595 net BG]]-$T$25)/$S$25, 3)/10</f>
        <v>0.3533</v>
      </c>
      <c r="H27" s="2">
        <f>ROUND((beta_gal_sample01[[#This Row],[A595]]-$T$23)/$S$23, 3)/10</f>
        <v>-0.18049999999999999</v>
      </c>
      <c r="J27" s="8" t="s">
        <v>164</v>
      </c>
      <c r="K27" s="2">
        <v>5.3333333333333566E-3</v>
      </c>
      <c r="W27" t="s">
        <v>11</v>
      </c>
      <c r="X27" s="2">
        <v>0.61699999999999999</v>
      </c>
      <c r="Y27" t="s">
        <v>155</v>
      </c>
      <c r="Z27" s="2">
        <f>beta_gal_sample0113[[#This Row],[A595]]-AVERAGE($F$6:$F$6)</f>
        <v>0.23233333333333334</v>
      </c>
      <c r="AA27" s="3" t="s">
        <v>164</v>
      </c>
      <c r="AB27" s="2">
        <f>ROUND((beta_gal_sample0113[[#This Row],[A595 net BG]]-$T$25)/$S$25, 3)/10</f>
        <v>0.4</v>
      </c>
      <c r="AC27" s="2">
        <f>ROUND((beta_gal_sample0113[[#This Row],[A595]]-$T$23)/$S$23, 3)/10</f>
        <v>-0.16489999999999999</v>
      </c>
      <c r="AD27" s="2"/>
    </row>
    <row r="28" spans="2:33" x14ac:dyDescent="0.2">
      <c r="B28" t="s">
        <v>11</v>
      </c>
      <c r="C28" s="2">
        <v>0.61699999999999999</v>
      </c>
      <c r="D28" t="s">
        <v>155</v>
      </c>
      <c r="E28" s="2">
        <f>beta_gal_sample01[[#This Row],[A595]]-AVERAGE($F$6:$F$6)</f>
        <v>0.23233333333333334</v>
      </c>
      <c r="F28" s="3" t="s">
        <v>164</v>
      </c>
      <c r="G28" s="2">
        <f>ROUND((beta_gal_sample01[[#This Row],[A595 net BG]]-$T$25)/$S$25, 3)/10</f>
        <v>0.4</v>
      </c>
      <c r="H28" s="2">
        <f>ROUND((beta_gal_sample01[[#This Row],[A595]]-$T$23)/$S$23, 3)/10</f>
        <v>-0.16489999999999999</v>
      </c>
      <c r="J28" s="8" t="s">
        <v>165</v>
      </c>
      <c r="K28" s="2">
        <v>1.0000000000000193E-3</v>
      </c>
      <c r="W28" t="s">
        <v>12</v>
      </c>
      <c r="X28" s="2">
        <v>0.56499999999999995</v>
      </c>
      <c r="Y28" t="s">
        <v>155</v>
      </c>
      <c r="Z28" s="2">
        <f>beta_gal_sample0113[[#This Row],[A595]]-AVERAGE($F$6:$F$6)</f>
        <v>0.18033333333333329</v>
      </c>
      <c r="AA28" s="3" t="s">
        <v>164</v>
      </c>
      <c r="AB28" s="2">
        <f>ROUND((beta_gal_sample0113[[#This Row],[A595 net BG]]-$T$25)/$S$25, 3)/10</f>
        <v>0.3286</v>
      </c>
      <c r="AC28" s="2">
        <f>ROUND((beta_gal_sample0113[[#This Row],[A595]]-$T$23)/$S$23, 3)/10</f>
        <v>-0.18870000000000001</v>
      </c>
      <c r="AD28" s="2"/>
    </row>
    <row r="29" spans="2:33" x14ac:dyDescent="0.2">
      <c r="B29" t="s">
        <v>12</v>
      </c>
      <c r="C29" s="2">
        <v>0.56499999999999995</v>
      </c>
      <c r="D29" t="s">
        <v>155</v>
      </c>
      <c r="E29" s="2">
        <f>beta_gal_sample01[[#This Row],[A595]]-AVERAGE($F$6:$F$6)</f>
        <v>0.18033333333333329</v>
      </c>
      <c r="F29" s="3" t="s">
        <v>164</v>
      </c>
      <c r="G29" s="2">
        <f>ROUND((beta_gal_sample01[[#This Row],[A595 net BG]]-$T$25)/$S$25, 3)/10</f>
        <v>0.3286</v>
      </c>
      <c r="H29" s="2">
        <f>ROUND((beta_gal_sample01[[#This Row],[A595]]-$T$23)/$S$23, 3)/10</f>
        <v>-0.18870000000000001</v>
      </c>
      <c r="J29" s="7" t="s">
        <v>158</v>
      </c>
      <c r="K29" s="9">
        <v>0.4413333333333333</v>
      </c>
      <c r="W29" t="s">
        <v>94</v>
      </c>
      <c r="X29" s="2">
        <v>0.45200000000000001</v>
      </c>
      <c r="Y29" t="s">
        <v>43</v>
      </c>
      <c r="Z29" s="2">
        <f>beta_gal_sample0113[[#This Row],[A595]]-AVERAGE($F$6:$F$6)</f>
        <v>6.7333333333333356E-2</v>
      </c>
      <c r="AA29" s="3" t="s">
        <v>166</v>
      </c>
      <c r="AB29" s="2">
        <f>ROUND((beta_gal_sample0113[[#This Row],[A595 net BG]]-$T$25)/$S$25, 3)/10</f>
        <v>0.1734</v>
      </c>
      <c r="AC29" s="2">
        <f>ROUND((beta_gal_sample0113[[#This Row],[A595]]-$T$23)/$S$23, 3)/10</f>
        <v>-0.24049999999999999</v>
      </c>
      <c r="AD29" s="2"/>
    </row>
    <row r="30" spans="2:33" x14ac:dyDescent="0.2">
      <c r="B30" t="s">
        <v>94</v>
      </c>
      <c r="C30" s="2">
        <v>0.45200000000000001</v>
      </c>
      <c r="D30" t="s">
        <v>43</v>
      </c>
      <c r="E30" s="2">
        <f>beta_gal_sample01[[#This Row],[A595]]-AVERAGE($F$6:$F$6)</f>
        <v>6.7333333333333356E-2</v>
      </c>
      <c r="F30" s="3" t="s">
        <v>166</v>
      </c>
      <c r="G30" s="2">
        <f>ROUND((beta_gal_sample01[[#This Row],[A595 net BG]]-$T$25)/$S$25, 3)/10</f>
        <v>0.1734</v>
      </c>
      <c r="H30" s="2">
        <f>ROUND((beta_gal_sample01[[#This Row],[A595]]-$T$23)/$S$23, 3)/10</f>
        <v>-0.24049999999999999</v>
      </c>
      <c r="J30" s="8" t="s">
        <v>161</v>
      </c>
      <c r="K30" s="2">
        <v>0.69033333333333324</v>
      </c>
      <c r="W30" t="s">
        <v>95</v>
      </c>
      <c r="X30" s="2">
        <v>0.47099999999999997</v>
      </c>
      <c r="Y30" t="s">
        <v>43</v>
      </c>
      <c r="Z30" s="2">
        <f>beta_gal_sample0113[[#This Row],[A595]]-AVERAGE($F$6:$F$6)</f>
        <v>8.6333333333333317E-2</v>
      </c>
      <c r="AA30" s="3" t="s">
        <v>166</v>
      </c>
      <c r="AB30" s="2">
        <f>ROUND((beta_gal_sample0113[[#This Row],[A595 net BG]]-$T$25)/$S$25, 3)/10</f>
        <v>0.19950000000000001</v>
      </c>
      <c r="AC30" s="2">
        <f>ROUND((beta_gal_sample0113[[#This Row],[A595]]-$T$23)/$S$23, 3)/10</f>
        <v>-0.23180000000000001</v>
      </c>
      <c r="AD30" s="2"/>
    </row>
    <row r="31" spans="2:33" x14ac:dyDescent="0.2">
      <c r="B31" t="s">
        <v>95</v>
      </c>
      <c r="C31" s="2">
        <v>0.47099999999999997</v>
      </c>
      <c r="D31" t="s">
        <v>43</v>
      </c>
      <c r="E31" s="2">
        <f>beta_gal_sample01[[#This Row],[A595]]-AVERAGE($F$6:$F$6)</f>
        <v>8.6333333333333317E-2</v>
      </c>
      <c r="F31" s="3" t="s">
        <v>166</v>
      </c>
      <c r="G31" s="2">
        <f>ROUND((beta_gal_sample01[[#This Row],[A595 net BG]]-$T$25)/$S$25, 3)/10</f>
        <v>0.19950000000000001</v>
      </c>
      <c r="H31" s="2">
        <f>ROUND((beta_gal_sample01[[#This Row],[A595]]-$T$23)/$S$23, 3)/10</f>
        <v>-0.23180000000000001</v>
      </c>
      <c r="J31" s="8" t="s">
        <v>164</v>
      </c>
      <c r="K31" s="2">
        <v>0.13833333333333334</v>
      </c>
      <c r="W31" t="s">
        <v>96</v>
      </c>
      <c r="X31" s="2">
        <v>0.47399999999999998</v>
      </c>
      <c r="Y31" t="s">
        <v>43</v>
      </c>
      <c r="Z31" s="2">
        <f>beta_gal_sample0113[[#This Row],[A595]]-AVERAGE($F$6:$F$6)</f>
        <v>8.933333333333332E-2</v>
      </c>
      <c r="AA31" s="3" t="s">
        <v>166</v>
      </c>
      <c r="AB31" s="2">
        <f>ROUND((beta_gal_sample0113[[#This Row],[A595 net BG]]-$T$25)/$S$25, 3)/10</f>
        <v>0.2036</v>
      </c>
      <c r="AC31" s="2">
        <f>ROUND((beta_gal_sample0113[[#This Row],[A595]]-$T$23)/$S$23, 3)/10</f>
        <v>-0.23039999999999999</v>
      </c>
      <c r="AD31" s="2"/>
    </row>
    <row r="32" spans="2:33" x14ac:dyDescent="0.2">
      <c r="B32" t="s">
        <v>96</v>
      </c>
      <c r="C32" s="2">
        <v>0.47399999999999998</v>
      </c>
      <c r="D32" t="s">
        <v>43</v>
      </c>
      <c r="E32" s="2">
        <f>beta_gal_sample01[[#This Row],[A595]]-AVERAGE($F$6:$F$6)</f>
        <v>8.933333333333332E-2</v>
      </c>
      <c r="F32" s="3" t="s">
        <v>166</v>
      </c>
      <c r="G32" s="2">
        <f>ROUND((beta_gal_sample01[[#This Row],[A595 net BG]]-$T$25)/$S$25, 3)/10</f>
        <v>0.2036</v>
      </c>
      <c r="H32" s="2">
        <f>ROUND((beta_gal_sample01[[#This Row],[A595]]-$T$23)/$S$23, 3)/10</f>
        <v>-0.23039999999999999</v>
      </c>
      <c r="J32" s="8" t="s">
        <v>165</v>
      </c>
      <c r="K32" s="2">
        <v>0.39433333333333337</v>
      </c>
      <c r="W32" t="s">
        <v>97</v>
      </c>
      <c r="X32" s="2">
        <v>0.57999999999999996</v>
      </c>
      <c r="Y32" t="s">
        <v>153</v>
      </c>
      <c r="Z32" s="2">
        <f>beta_gal_sample0113[[#This Row],[A595]]-AVERAGE($F$6:$F$6)</f>
        <v>0.1953333333333333</v>
      </c>
      <c r="AA32" s="3" t="s">
        <v>164</v>
      </c>
      <c r="AB32" s="2">
        <f>ROUND((beta_gal_sample0113[[#This Row],[A595 net BG]]-$T$25)/$S$25, 3)/10</f>
        <v>0.34920000000000001</v>
      </c>
      <c r="AC32" s="2">
        <f>ROUND((beta_gal_sample0113[[#This Row],[A595]]-$T$23)/$S$23, 3)/10</f>
        <v>-0.18190000000000001</v>
      </c>
      <c r="AD32" s="2"/>
    </row>
    <row r="33" spans="2:30" x14ac:dyDescent="0.2">
      <c r="B33" t="s">
        <v>97</v>
      </c>
      <c r="C33" s="2">
        <v>0.57999999999999996</v>
      </c>
      <c r="D33" t="s">
        <v>153</v>
      </c>
      <c r="E33" s="2">
        <f>beta_gal_sample01[[#This Row],[A595]]-AVERAGE($F$6:$F$6)</f>
        <v>0.1953333333333333</v>
      </c>
      <c r="F33" s="3" t="s">
        <v>164</v>
      </c>
      <c r="G33" s="2">
        <f>ROUND((beta_gal_sample01[[#This Row],[A595 net BG]]-$T$25)/$S$25, 3)/10</f>
        <v>0.34920000000000001</v>
      </c>
      <c r="H33" s="2">
        <f>ROUND((beta_gal_sample01[[#This Row],[A595]]-$T$23)/$S$23, 3)/10</f>
        <v>-0.18190000000000001</v>
      </c>
      <c r="J33" s="7" t="s">
        <v>157</v>
      </c>
      <c r="K33" s="9">
        <v>2.1444444444444457E-2</v>
      </c>
      <c r="W33" t="s">
        <v>98</v>
      </c>
      <c r="X33" s="2">
        <v>0.56799999999999995</v>
      </c>
      <c r="Y33" t="s">
        <v>153</v>
      </c>
      <c r="Z33" s="2">
        <f>beta_gal_sample0113[[#This Row],[A595]]-AVERAGE($F$6:$F$6)</f>
        <v>0.18333333333333329</v>
      </c>
      <c r="AA33" s="3" t="s">
        <v>164</v>
      </c>
      <c r="AB33" s="2">
        <f>ROUND((beta_gal_sample0113[[#This Row],[A595 net BG]]-$T$25)/$S$25, 3)/10</f>
        <v>0.3327</v>
      </c>
      <c r="AC33" s="2">
        <f>ROUND((beta_gal_sample0113[[#This Row],[A595]]-$T$23)/$S$23, 3)/10</f>
        <v>-0.18740000000000001</v>
      </c>
      <c r="AD33" s="2"/>
    </row>
    <row r="34" spans="2:30" x14ac:dyDescent="0.2">
      <c r="B34" t="s">
        <v>98</v>
      </c>
      <c r="C34" s="2">
        <v>0.56799999999999995</v>
      </c>
      <c r="D34" t="s">
        <v>153</v>
      </c>
      <c r="E34" s="2">
        <f>beta_gal_sample01[[#This Row],[A595]]-AVERAGE($F$6:$F$6)</f>
        <v>0.18333333333333329</v>
      </c>
      <c r="F34" s="3" t="s">
        <v>164</v>
      </c>
      <c r="G34" s="2">
        <f>ROUND((beta_gal_sample01[[#This Row],[A595 net BG]]-$T$25)/$S$25, 3)/10</f>
        <v>0.3327</v>
      </c>
      <c r="H34" s="2">
        <f>ROUND((beta_gal_sample01[[#This Row],[A595]]-$T$23)/$S$23, 3)/10</f>
        <v>-0.18740000000000001</v>
      </c>
      <c r="J34" s="8" t="s">
        <v>161</v>
      </c>
      <c r="K34" s="2">
        <v>4.9999999999999989E-2</v>
      </c>
      <c r="W34" t="s">
        <v>99</v>
      </c>
      <c r="X34" s="2">
        <v>0.57799999999999996</v>
      </c>
      <c r="Y34" t="s">
        <v>153</v>
      </c>
      <c r="Z34" s="2">
        <f>beta_gal_sample0113[[#This Row],[A595]]-AVERAGE($F$6:$F$6)</f>
        <v>0.1933333333333333</v>
      </c>
      <c r="AA34" s="3" t="s">
        <v>164</v>
      </c>
      <c r="AB34" s="2">
        <f>ROUND((beta_gal_sample0113[[#This Row],[A595 net BG]]-$T$25)/$S$25, 3)/10</f>
        <v>0.34649999999999997</v>
      </c>
      <c r="AC34" s="2">
        <f>ROUND((beta_gal_sample0113[[#This Row],[A595]]-$T$23)/$S$23, 3)/10</f>
        <v>-0.18280000000000002</v>
      </c>
      <c r="AD34" s="2"/>
    </row>
    <row r="35" spans="2:30" x14ac:dyDescent="0.2">
      <c r="B35" t="s">
        <v>99</v>
      </c>
      <c r="C35" s="2">
        <v>0.57799999999999996</v>
      </c>
      <c r="D35" t="s">
        <v>153</v>
      </c>
      <c r="E35" s="2">
        <f>beta_gal_sample01[[#This Row],[A595]]-AVERAGE($F$6:$F$6)</f>
        <v>0.1933333333333333</v>
      </c>
      <c r="F35" s="3" t="s">
        <v>164</v>
      </c>
      <c r="G35" s="2">
        <f>ROUND((beta_gal_sample01[[#This Row],[A595 net BG]]-$T$25)/$S$25, 3)/10</f>
        <v>0.34649999999999997</v>
      </c>
      <c r="H35" s="2">
        <f>ROUND((beta_gal_sample01[[#This Row],[A595]]-$T$23)/$S$23, 3)/10</f>
        <v>-0.18280000000000002</v>
      </c>
      <c r="J35" s="8" t="s">
        <v>164</v>
      </c>
      <c r="K35" s="2">
        <v>6.6666666666666914E-3</v>
      </c>
      <c r="W35" t="s">
        <v>100</v>
      </c>
      <c r="X35" s="2">
        <v>0.40100000000000002</v>
      </c>
      <c r="Y35" t="s">
        <v>157</v>
      </c>
      <c r="Z35" s="2">
        <f>beta_gal_sample0113[[#This Row],[A595]]-AVERAGE($F$6:$F$6)</f>
        <v>1.6333333333333366E-2</v>
      </c>
      <c r="AA35" s="3" t="s">
        <v>165</v>
      </c>
      <c r="AB35" s="2">
        <f>ROUND((beta_gal_sample0113[[#This Row],[A595 net BG]]-$T$25)/$S$25, 3)/10</f>
        <v>0.10329999999999999</v>
      </c>
      <c r="AC35" s="2">
        <f>ROUND((beta_gal_sample0113[[#This Row],[A595]]-$T$23)/$S$23, 3)/10</f>
        <v>-0.26379999999999998</v>
      </c>
      <c r="AD35" s="2"/>
    </row>
    <row r="36" spans="2:30" x14ac:dyDescent="0.2">
      <c r="B36" t="s">
        <v>100</v>
      </c>
      <c r="C36" s="2">
        <v>0.40100000000000002</v>
      </c>
      <c r="D36" t="s">
        <v>157</v>
      </c>
      <c r="E36" s="2">
        <f>beta_gal_sample01[[#This Row],[A595]]-AVERAGE($F$6:$F$6)</f>
        <v>1.6333333333333366E-2</v>
      </c>
      <c r="F36" s="3" t="s">
        <v>165</v>
      </c>
      <c r="G36" s="2">
        <f>ROUND((beta_gal_sample01[[#This Row],[A595 net BG]]-$T$25)/$S$25, 3)/10</f>
        <v>0.10329999999999999</v>
      </c>
      <c r="H36" s="2">
        <f>ROUND((beta_gal_sample01[[#This Row],[A595]]-$T$23)/$S$23, 3)/10</f>
        <v>-0.26379999999999998</v>
      </c>
      <c r="J36" s="8" t="s">
        <v>165</v>
      </c>
      <c r="K36" s="2">
        <v>7.6666666666666923E-3</v>
      </c>
      <c r="W36" t="s">
        <v>101</v>
      </c>
      <c r="X36" s="2">
        <v>0.39900000000000002</v>
      </c>
      <c r="Y36" t="s">
        <v>157</v>
      </c>
      <c r="Z36" s="2">
        <f>beta_gal_sample0113[[#This Row],[A595]]-AVERAGE($F$6:$F$6)</f>
        <v>1.4333333333333365E-2</v>
      </c>
      <c r="AA36" s="3" t="s">
        <v>165</v>
      </c>
      <c r="AB36" s="2">
        <f>ROUND((beta_gal_sample0113[[#This Row],[A595 net BG]]-$T$25)/$S$25, 3)/10</f>
        <v>0.10059999999999999</v>
      </c>
      <c r="AC36" s="2">
        <f>ROUND((beta_gal_sample0113[[#This Row],[A595]]-$T$23)/$S$23, 3)/10</f>
        <v>-0.26469999999999999</v>
      </c>
      <c r="AD36" s="2"/>
    </row>
    <row r="37" spans="2:30" x14ac:dyDescent="0.2">
      <c r="B37" t="s">
        <v>101</v>
      </c>
      <c r="C37" s="2">
        <v>0.39900000000000002</v>
      </c>
      <c r="D37" t="s">
        <v>157</v>
      </c>
      <c r="E37" s="2">
        <f>beta_gal_sample01[[#This Row],[A595]]-AVERAGE($F$6:$F$6)</f>
        <v>1.4333333333333365E-2</v>
      </c>
      <c r="F37" s="3" t="s">
        <v>165</v>
      </c>
      <c r="G37" s="2">
        <f>ROUND((beta_gal_sample01[[#This Row],[A595 net BG]]-$T$25)/$S$25, 3)/10</f>
        <v>0.10059999999999999</v>
      </c>
      <c r="H37" s="2">
        <f>ROUND((beta_gal_sample01[[#This Row],[A595]]-$T$23)/$S$23, 3)/10</f>
        <v>-0.26469999999999999</v>
      </c>
      <c r="J37" s="7" t="s">
        <v>160</v>
      </c>
      <c r="K37" s="9">
        <v>0.40833333333333338</v>
      </c>
      <c r="W37" t="s">
        <v>102</v>
      </c>
      <c r="X37" s="2">
        <v>0.377</v>
      </c>
      <c r="Y37" t="s">
        <v>157</v>
      </c>
      <c r="Z37" s="2">
        <f>beta_gal_sample0113[[#This Row],[A595]]-AVERAGE($F$6:$F$6)</f>
        <v>-7.666666666666655E-3</v>
      </c>
      <c r="AA37" s="3" t="s">
        <v>165</v>
      </c>
      <c r="AB37" s="2">
        <f>ROUND((beta_gal_sample0113[[#This Row],[A595 net BG]]-$T$25)/$S$25, 3)/10</f>
        <v>7.039999999999999E-2</v>
      </c>
      <c r="AC37" s="2">
        <f>ROUND((beta_gal_sample0113[[#This Row],[A595]]-$T$23)/$S$23, 3)/10</f>
        <v>-0.27480000000000004</v>
      </c>
      <c r="AD37" s="2"/>
    </row>
    <row r="38" spans="2:30" x14ac:dyDescent="0.2">
      <c r="B38" t="s">
        <v>102</v>
      </c>
      <c r="C38" s="2">
        <v>0.377</v>
      </c>
      <c r="D38" t="s">
        <v>157</v>
      </c>
      <c r="E38" s="2">
        <f>beta_gal_sample01[[#This Row],[A595]]-AVERAGE($F$6:$F$6)</f>
        <v>-7.666666666666655E-3</v>
      </c>
      <c r="F38" s="3" t="s">
        <v>165</v>
      </c>
      <c r="G38" s="2">
        <f>ROUND((beta_gal_sample01[[#This Row],[A595 net BG]]-$T$25)/$S$25, 3)/10</f>
        <v>7.039999999999999E-2</v>
      </c>
      <c r="H38" s="2">
        <f>ROUND((beta_gal_sample01[[#This Row],[A595]]-$T$23)/$S$23, 3)/10</f>
        <v>-0.27480000000000004</v>
      </c>
      <c r="J38" s="8" t="s">
        <v>161</v>
      </c>
      <c r="K38" s="2">
        <v>0.56566666666666665</v>
      </c>
      <c r="W38" t="s">
        <v>31</v>
      </c>
      <c r="X38" s="2">
        <v>1.089</v>
      </c>
      <c r="Y38" t="s">
        <v>158</v>
      </c>
      <c r="Z38" s="2">
        <f>beta_gal_sample0113[[#This Row],[A595]]-AVERAGE($F$6:$F$6)</f>
        <v>0.70433333333333326</v>
      </c>
      <c r="AA38" s="3" t="s">
        <v>161</v>
      </c>
      <c r="AB38" s="2">
        <f>ROUND((beta_gal_sample0113[[#This Row],[A595 net BG]]-$T$25)/$S$25, 3)/10</f>
        <v>1.0484</v>
      </c>
      <c r="AC38" s="2">
        <f>ROUND((beta_gal_sample0113[[#This Row],[A595]]-$T$23)/$S$23, 3)/10</f>
        <v>5.1200000000000002E-2</v>
      </c>
      <c r="AD38" s="2"/>
    </row>
    <row r="39" spans="2:30" x14ac:dyDescent="0.2">
      <c r="B39" t="s">
        <v>31</v>
      </c>
      <c r="C39" s="2">
        <v>1.089</v>
      </c>
      <c r="D39" t="s">
        <v>158</v>
      </c>
      <c r="E39" s="2">
        <f>beta_gal_sample01[[#This Row],[A595]]-AVERAGE($F$6:$F$6)</f>
        <v>0.70433333333333326</v>
      </c>
      <c r="F39" s="3" t="s">
        <v>161</v>
      </c>
      <c r="G39" s="2">
        <f>ROUND((beta_gal_sample01[[#This Row],[A595 net BG]]-$T$25)/$S$25, 3)/10</f>
        <v>1.0484</v>
      </c>
      <c r="H39" s="2">
        <f>ROUND((beta_gal_sample01[[#This Row],[A595]]-$T$23)/$S$23, 3)/10</f>
        <v>5.1200000000000002E-2</v>
      </c>
      <c r="J39" s="8" t="s">
        <v>164</v>
      </c>
      <c r="K39" s="2">
        <v>0.26066666666666666</v>
      </c>
      <c r="W39" t="s">
        <v>32</v>
      </c>
      <c r="X39" s="2">
        <v>1.0580000000000001</v>
      </c>
      <c r="Y39" t="s">
        <v>158</v>
      </c>
      <c r="Z39" s="2">
        <f>beta_gal_sample0113[[#This Row],[A595]]-AVERAGE($F$6:$F$6)</f>
        <v>0.67333333333333334</v>
      </c>
      <c r="AA39" s="3" t="s">
        <v>161</v>
      </c>
      <c r="AB39" s="2">
        <f>ROUND((beta_gal_sample0113[[#This Row],[A595 net BG]]-$T$25)/$S$25, 3)/10</f>
        <v>1.0058</v>
      </c>
      <c r="AC39" s="2">
        <f>ROUND((beta_gal_sample0113[[#This Row],[A595]]-$T$23)/$S$23, 3)/10</f>
        <v>3.6999999999999998E-2</v>
      </c>
      <c r="AD39" s="2"/>
    </row>
    <row r="40" spans="2:30" x14ac:dyDescent="0.2">
      <c r="B40" t="s">
        <v>32</v>
      </c>
      <c r="C40" s="2">
        <v>1.0580000000000001</v>
      </c>
      <c r="D40" t="s">
        <v>158</v>
      </c>
      <c r="E40" s="2">
        <f>beta_gal_sample01[[#This Row],[A595]]-AVERAGE($F$6:$F$6)</f>
        <v>0.67333333333333334</v>
      </c>
      <c r="F40" s="3" t="s">
        <v>161</v>
      </c>
      <c r="G40" s="2">
        <f>ROUND((beta_gal_sample01[[#This Row],[A595 net BG]]-$T$25)/$S$25, 3)/10</f>
        <v>1.0058</v>
      </c>
      <c r="H40" s="2">
        <f>ROUND((beta_gal_sample01[[#This Row],[A595]]-$T$23)/$S$23, 3)/10</f>
        <v>3.6999999999999998E-2</v>
      </c>
      <c r="J40" s="8" t="s">
        <v>165</v>
      </c>
      <c r="K40" s="2">
        <v>0.39866666666666667</v>
      </c>
      <c r="W40" t="s">
        <v>33</v>
      </c>
      <c r="X40" s="2">
        <v>1.0780000000000001</v>
      </c>
      <c r="Y40" t="s">
        <v>158</v>
      </c>
      <c r="Z40" s="2">
        <f>beta_gal_sample0113[[#This Row],[A595]]-AVERAGE($F$6:$F$6)</f>
        <v>0.69333333333333336</v>
      </c>
      <c r="AA40" s="3" t="s">
        <v>161</v>
      </c>
      <c r="AB40" s="2">
        <f>ROUND((beta_gal_sample0113[[#This Row],[A595 net BG]]-$T$25)/$S$25, 3)/10</f>
        <v>1.0333000000000001</v>
      </c>
      <c r="AC40" s="2">
        <f>ROUND((beta_gal_sample0113[[#This Row],[A595]]-$T$23)/$S$23, 3)/10</f>
        <v>4.6200000000000005E-2</v>
      </c>
      <c r="AD40" s="2"/>
    </row>
    <row r="41" spans="2:30" x14ac:dyDescent="0.2">
      <c r="B41" t="s">
        <v>33</v>
      </c>
      <c r="C41" s="2">
        <v>1.0780000000000001</v>
      </c>
      <c r="D41" t="s">
        <v>158</v>
      </c>
      <c r="E41" s="2">
        <f>beta_gal_sample01[[#This Row],[A595]]-AVERAGE($F$6:$F$6)</f>
        <v>0.69333333333333336</v>
      </c>
      <c r="F41" s="3" t="s">
        <v>161</v>
      </c>
      <c r="G41" s="2">
        <f>ROUND((beta_gal_sample01[[#This Row],[A595 net BG]]-$T$25)/$S$25, 3)/10</f>
        <v>1.0333000000000001</v>
      </c>
      <c r="H41" s="2">
        <f>ROUND((beta_gal_sample01[[#This Row],[A595]]-$T$23)/$S$23, 3)/10</f>
        <v>4.6200000000000005E-2</v>
      </c>
      <c r="J41" s="7" t="s">
        <v>43</v>
      </c>
      <c r="K41" s="9">
        <v>0.19583333333333333</v>
      </c>
      <c r="W41" t="s">
        <v>103</v>
      </c>
      <c r="X41" s="2">
        <v>0.51400000000000001</v>
      </c>
      <c r="Y41" t="s">
        <v>43</v>
      </c>
      <c r="Z41" s="2">
        <f>beta_gal_sample0113[[#This Row],[A595]]-AVERAGE($F$6:$F$6)</f>
        <v>0.12933333333333336</v>
      </c>
      <c r="AA41" s="3" t="s">
        <v>167</v>
      </c>
      <c r="AB41" s="2">
        <f>ROUND((beta_gal_sample0113[[#This Row],[A595 net BG]]-$T$25)/$S$25, 3)/10</f>
        <v>0.2586</v>
      </c>
      <c r="AC41" s="2">
        <f>ROUND((beta_gal_sample0113[[#This Row],[A595]]-$T$23)/$S$23, 3)/10</f>
        <v>-0.21210000000000001</v>
      </c>
      <c r="AD41" s="2"/>
    </row>
    <row r="42" spans="2:30" x14ac:dyDescent="0.2">
      <c r="B42" t="s">
        <v>103</v>
      </c>
      <c r="C42" s="2">
        <v>0.51400000000000001</v>
      </c>
      <c r="D42" t="s">
        <v>43</v>
      </c>
      <c r="E42" s="2">
        <f>beta_gal_sample01[[#This Row],[A595]]-AVERAGE($F$6:$F$6)</f>
        <v>0.12933333333333336</v>
      </c>
      <c r="F42" s="3" t="s">
        <v>167</v>
      </c>
      <c r="G42" s="2">
        <f>ROUND((beta_gal_sample01[[#This Row],[A595 net BG]]-$T$25)/$S$25, 3)/10</f>
        <v>0.2586</v>
      </c>
      <c r="H42" s="2">
        <f>ROUND((beta_gal_sample01[[#This Row],[A595]]-$T$23)/$S$23, 3)/10</f>
        <v>-0.21210000000000001</v>
      </c>
      <c r="J42" s="8" t="s">
        <v>170</v>
      </c>
      <c r="K42" s="2">
        <v>0.39366666666666666</v>
      </c>
      <c r="W42" t="s">
        <v>104</v>
      </c>
      <c r="X42" s="2">
        <v>0.53600000000000003</v>
      </c>
      <c r="Y42" t="s">
        <v>43</v>
      </c>
      <c r="Z42" s="2">
        <f>beta_gal_sample0113[[#This Row],[A595]]-AVERAGE($F$6:$F$6)</f>
        <v>0.15133333333333338</v>
      </c>
      <c r="AA42" s="3" t="s">
        <v>167</v>
      </c>
      <c r="AB42" s="2">
        <f>ROUND((beta_gal_sample0113[[#This Row],[A595 net BG]]-$T$25)/$S$25, 3)/10</f>
        <v>0.2888</v>
      </c>
      <c r="AC42" s="2">
        <f>ROUND((beta_gal_sample0113[[#This Row],[A595]]-$T$23)/$S$23, 3)/10</f>
        <v>-0.20200000000000001</v>
      </c>
      <c r="AD42" s="2"/>
    </row>
    <row r="43" spans="2:30" x14ac:dyDescent="0.2">
      <c r="B43" t="s">
        <v>104</v>
      </c>
      <c r="C43" s="2">
        <v>0.53600000000000003</v>
      </c>
      <c r="D43" t="s">
        <v>43</v>
      </c>
      <c r="E43" s="2">
        <f>beta_gal_sample01[[#This Row],[A595]]-AVERAGE($F$6:$F$6)</f>
        <v>0.15133333333333338</v>
      </c>
      <c r="F43" s="3" t="s">
        <v>167</v>
      </c>
      <c r="G43" s="2">
        <f>ROUND((beta_gal_sample01[[#This Row],[A595 net BG]]-$T$25)/$S$25, 3)/10</f>
        <v>0.2888</v>
      </c>
      <c r="H43" s="2">
        <f>ROUND((beta_gal_sample01[[#This Row],[A595]]-$T$23)/$S$23, 3)/10</f>
        <v>-0.20200000000000001</v>
      </c>
      <c r="J43" s="8" t="s">
        <v>169</v>
      </c>
      <c r="K43" s="2">
        <v>0.28933333333333328</v>
      </c>
      <c r="W43" t="s">
        <v>105</v>
      </c>
      <c r="X43" s="2">
        <v>0.54300000000000004</v>
      </c>
      <c r="Y43" t="s">
        <v>43</v>
      </c>
      <c r="Z43" s="2">
        <f>beta_gal_sample0113[[#This Row],[A595]]-AVERAGE($F$6:$F$6)</f>
        <v>0.15833333333333338</v>
      </c>
      <c r="AA43" s="3" t="s">
        <v>167</v>
      </c>
      <c r="AB43" s="2">
        <f>ROUND((beta_gal_sample0113[[#This Row],[A595 net BG]]-$T$25)/$S$25, 3)/10</f>
        <v>0.2984</v>
      </c>
      <c r="AC43" s="2">
        <f>ROUND((beta_gal_sample0113[[#This Row],[A595]]-$T$23)/$S$23, 3)/10</f>
        <v>-0.1988</v>
      </c>
      <c r="AD43" s="2"/>
    </row>
    <row r="44" spans="2:30" x14ac:dyDescent="0.2">
      <c r="B44" t="s">
        <v>105</v>
      </c>
      <c r="C44" s="2">
        <v>0.54300000000000004</v>
      </c>
      <c r="D44" t="s">
        <v>43</v>
      </c>
      <c r="E44" s="2">
        <f>beta_gal_sample01[[#This Row],[A595]]-AVERAGE($F$6:$F$6)</f>
        <v>0.15833333333333338</v>
      </c>
      <c r="F44" s="3" t="s">
        <v>167</v>
      </c>
      <c r="G44" s="2">
        <f>ROUND((beta_gal_sample01[[#This Row],[A595 net BG]]-$T$25)/$S$25, 3)/10</f>
        <v>0.2984</v>
      </c>
      <c r="H44" s="2">
        <f>ROUND((beta_gal_sample01[[#This Row],[A595]]-$T$23)/$S$23, 3)/10</f>
        <v>-0.1988</v>
      </c>
      <c r="J44" s="8" t="s">
        <v>168</v>
      </c>
      <c r="K44" s="2">
        <v>0.23733333333333331</v>
      </c>
      <c r="W44" t="s">
        <v>106</v>
      </c>
      <c r="X44" s="2">
        <v>1.6739999999999999</v>
      </c>
      <c r="Y44" t="s">
        <v>159</v>
      </c>
      <c r="Z44" s="2">
        <f>beta_gal_sample0113[[#This Row],[A595]]-AVERAGE($F$6:$F$6)</f>
        <v>1.2893333333333332</v>
      </c>
      <c r="AA44" s="3" t="s">
        <v>161</v>
      </c>
      <c r="AB44" s="2">
        <f>ROUND((beta_gal_sample0113[[#This Row],[A595 net BG]]-$T$25)/$S$25, 3)/10</f>
        <v>1.8519999999999999</v>
      </c>
      <c r="AC44" s="2">
        <f>ROUND((beta_gal_sample0113[[#This Row],[A595]]-$T$23)/$S$23, 3)/10</f>
        <v>0.31900000000000001</v>
      </c>
      <c r="AD44" s="2"/>
    </row>
    <row r="45" spans="2:30" x14ac:dyDescent="0.2">
      <c r="B45" t="s">
        <v>106</v>
      </c>
      <c r="C45" s="2">
        <v>1.6739999999999999</v>
      </c>
      <c r="D45" t="s">
        <v>159</v>
      </c>
      <c r="E45" s="2">
        <f>beta_gal_sample01[[#This Row],[A595]]-AVERAGE($F$6:$F$6)</f>
        <v>1.2893333333333332</v>
      </c>
      <c r="F45" s="3" t="s">
        <v>161</v>
      </c>
      <c r="G45" s="2">
        <f>ROUND((beta_gal_sample01[[#This Row],[A595 net BG]]-$T$25)/$S$25, 3)/10</f>
        <v>1.8519999999999999</v>
      </c>
      <c r="H45" s="2">
        <f>ROUND((beta_gal_sample01[[#This Row],[A595]]-$T$23)/$S$23, 3)/10</f>
        <v>0.31900000000000001</v>
      </c>
      <c r="J45" s="8" t="s">
        <v>167</v>
      </c>
      <c r="K45" s="2">
        <v>0.14633333333333337</v>
      </c>
      <c r="W45" t="s">
        <v>107</v>
      </c>
      <c r="X45" s="2">
        <v>1.64</v>
      </c>
      <c r="Y45" t="s">
        <v>159</v>
      </c>
      <c r="Z45" s="2">
        <f>beta_gal_sample0113[[#This Row],[A595]]-AVERAGE($F$6:$F$6)</f>
        <v>1.2553333333333332</v>
      </c>
      <c r="AA45" s="3" t="s">
        <v>161</v>
      </c>
      <c r="AB45" s="2">
        <f>ROUND((beta_gal_sample0113[[#This Row],[A595 net BG]]-$T$25)/$S$25, 3)/10</f>
        <v>1.8053000000000001</v>
      </c>
      <c r="AC45" s="2">
        <f>ROUND((beta_gal_sample0113[[#This Row],[A595]]-$T$23)/$S$23, 3)/10</f>
        <v>0.30349999999999999</v>
      </c>
      <c r="AD45" s="2"/>
    </row>
    <row r="46" spans="2:30" x14ac:dyDescent="0.2">
      <c r="B46" t="s">
        <v>107</v>
      </c>
      <c r="C46" s="2">
        <v>1.64</v>
      </c>
      <c r="D46" t="s">
        <v>159</v>
      </c>
      <c r="E46" s="2">
        <f>beta_gal_sample01[[#This Row],[A595]]-AVERAGE($F$6:$F$6)</f>
        <v>1.2553333333333332</v>
      </c>
      <c r="F46" s="3" t="s">
        <v>161</v>
      </c>
      <c r="G46" s="2">
        <f>ROUND((beta_gal_sample01[[#This Row],[A595 net BG]]-$T$25)/$S$25, 3)/10</f>
        <v>1.8053000000000001</v>
      </c>
      <c r="H46" s="2">
        <f>ROUND((beta_gal_sample01[[#This Row],[A595]]-$T$23)/$S$23, 3)/10</f>
        <v>0.30349999999999999</v>
      </c>
      <c r="J46" s="8" t="s">
        <v>166</v>
      </c>
      <c r="K46" s="2">
        <v>8.1000000000000003E-2</v>
      </c>
      <c r="W46" t="s">
        <v>108</v>
      </c>
      <c r="X46" s="2">
        <v>1.976</v>
      </c>
      <c r="Y46" t="s">
        <v>159</v>
      </c>
      <c r="Z46" s="2">
        <f>beta_gal_sample0113[[#This Row],[A595]]-AVERAGE($F$6:$F$6)</f>
        <v>1.5913333333333333</v>
      </c>
      <c r="AA46" s="3" t="s">
        <v>161</v>
      </c>
      <c r="AB46" s="2">
        <f>ROUND((beta_gal_sample0113[[#This Row],[A595 net BG]]-$T$25)/$S$25, 3)/10</f>
        <v>2.2667999999999999</v>
      </c>
      <c r="AC46" s="2">
        <f>ROUND((beta_gal_sample0113[[#This Row],[A595]]-$T$23)/$S$23, 3)/10</f>
        <v>0.45730000000000004</v>
      </c>
      <c r="AD46" s="2"/>
    </row>
    <row r="47" spans="2:30" x14ac:dyDescent="0.2">
      <c r="B47" t="s">
        <v>108</v>
      </c>
      <c r="C47" s="2">
        <v>1.976</v>
      </c>
      <c r="D47" t="s">
        <v>159</v>
      </c>
      <c r="E47" s="2">
        <f>beta_gal_sample01[[#This Row],[A595]]-AVERAGE($F$6:$F$6)</f>
        <v>1.5913333333333333</v>
      </c>
      <c r="F47" s="3" t="s">
        <v>161</v>
      </c>
      <c r="G47" s="2">
        <f>ROUND((beta_gal_sample01[[#This Row],[A595 net BG]]-$T$25)/$S$25, 3)/10</f>
        <v>2.2667999999999999</v>
      </c>
      <c r="H47" s="2">
        <f>ROUND((beta_gal_sample01[[#This Row],[A595]]-$T$23)/$S$23, 3)/10</f>
        <v>0.45730000000000004</v>
      </c>
      <c r="J47" s="8">
        <v>0.2</v>
      </c>
      <c r="K47" s="2">
        <v>2.7333333333333321E-2</v>
      </c>
      <c r="W47" t="s">
        <v>109</v>
      </c>
      <c r="X47" s="2">
        <v>0.39500000000000002</v>
      </c>
      <c r="Y47" t="s">
        <v>157</v>
      </c>
      <c r="Z47" s="2">
        <f>beta_gal_sample0113[[#This Row],[A595]]-AVERAGE($F$6:$F$6)</f>
        <v>1.0333333333333361E-2</v>
      </c>
      <c r="AA47" s="3" t="s">
        <v>164</v>
      </c>
      <c r="AB47" s="2">
        <f>ROUND((beta_gal_sample0113[[#This Row],[A595 net BG]]-$T$25)/$S$25, 3)/10</f>
        <v>9.509999999999999E-2</v>
      </c>
      <c r="AC47" s="2">
        <f>ROUND((beta_gal_sample0113[[#This Row],[A595]]-$T$23)/$S$23, 3)/10</f>
        <v>-0.2666</v>
      </c>
      <c r="AD47" s="2"/>
    </row>
    <row r="48" spans="2:30" x14ac:dyDescent="0.2">
      <c r="B48" t="s">
        <v>109</v>
      </c>
      <c r="C48" s="2">
        <v>0.39500000000000002</v>
      </c>
      <c r="D48" t="s">
        <v>157</v>
      </c>
      <c r="E48" s="2">
        <f>beta_gal_sample01[[#This Row],[A595]]-AVERAGE($F$6:$F$6)</f>
        <v>1.0333333333333361E-2</v>
      </c>
      <c r="F48" s="3" t="s">
        <v>164</v>
      </c>
      <c r="G48" s="2">
        <f>ROUND((beta_gal_sample01[[#This Row],[A595 net BG]]-$T$25)/$S$25, 3)/10</f>
        <v>9.509999999999999E-2</v>
      </c>
      <c r="H48" s="2">
        <f>ROUND((beta_gal_sample01[[#This Row],[A595]]-$T$23)/$S$23, 3)/10</f>
        <v>-0.2666</v>
      </c>
      <c r="J48" s="7" t="s">
        <v>173</v>
      </c>
      <c r="K48" s="2">
        <v>0.42415355805243465</v>
      </c>
      <c r="W48" t="s">
        <v>110</v>
      </c>
      <c r="X48" s="2">
        <v>0.39500000000000002</v>
      </c>
      <c r="Y48" t="s">
        <v>157</v>
      </c>
      <c r="Z48" s="2">
        <f>beta_gal_sample0113[[#This Row],[A595]]-AVERAGE($F$6:$F$6)</f>
        <v>1.0333333333333361E-2</v>
      </c>
      <c r="AA48" s="3" t="s">
        <v>164</v>
      </c>
      <c r="AB48" s="2">
        <f>ROUND((beta_gal_sample0113[[#This Row],[A595 net BG]]-$T$25)/$S$25, 3)/10</f>
        <v>9.509999999999999E-2</v>
      </c>
      <c r="AC48" s="2">
        <f>ROUND((beta_gal_sample0113[[#This Row],[A595]]-$T$23)/$S$23, 3)/10</f>
        <v>-0.2666</v>
      </c>
      <c r="AD48" s="2"/>
    </row>
    <row r="49" spans="2:30" x14ac:dyDescent="0.2">
      <c r="B49" t="s">
        <v>110</v>
      </c>
      <c r="C49" s="2">
        <v>0.39500000000000002</v>
      </c>
      <c r="D49" t="s">
        <v>157</v>
      </c>
      <c r="E49" s="2">
        <f>beta_gal_sample01[[#This Row],[A595]]-AVERAGE($F$6:$F$6)</f>
        <v>1.0333333333333361E-2</v>
      </c>
      <c r="F49" s="3" t="s">
        <v>164</v>
      </c>
      <c r="G49" s="2">
        <f>ROUND((beta_gal_sample01[[#This Row],[A595 net BG]]-$T$25)/$S$25, 3)/10</f>
        <v>9.509999999999999E-2</v>
      </c>
      <c r="H49" s="2">
        <f>ROUND((beta_gal_sample01[[#This Row],[A595]]-$T$23)/$S$23, 3)/10</f>
        <v>-0.2666</v>
      </c>
      <c r="W49" t="s">
        <v>111</v>
      </c>
      <c r="X49" s="2">
        <v>0.38400000000000001</v>
      </c>
      <c r="Y49" t="s">
        <v>157</v>
      </c>
      <c r="Z49" s="2">
        <f>beta_gal_sample0113[[#This Row],[A595]]-AVERAGE($F$6:$F$6)</f>
        <v>-6.6666666666664876E-4</v>
      </c>
      <c r="AA49" s="3" t="s">
        <v>164</v>
      </c>
      <c r="AB49" s="2">
        <f>ROUND((beta_gal_sample0113[[#This Row],[A595 net BG]]-$T$25)/$S$25, 3)/10</f>
        <v>0.08</v>
      </c>
      <c r="AC49" s="2">
        <f>ROUND((beta_gal_sample0113[[#This Row],[A595]]-$T$23)/$S$23, 3)/10</f>
        <v>-0.27160000000000001</v>
      </c>
      <c r="AD49" s="2"/>
    </row>
    <row r="50" spans="2:30" x14ac:dyDescent="0.2">
      <c r="B50" t="s">
        <v>111</v>
      </c>
      <c r="C50" s="2">
        <v>0.38400000000000001</v>
      </c>
      <c r="D50" t="s">
        <v>157</v>
      </c>
      <c r="E50" s="2">
        <f>beta_gal_sample01[[#This Row],[A595]]-AVERAGE($F$6:$F$6)</f>
        <v>-6.6666666666664876E-4</v>
      </c>
      <c r="F50" s="3" t="s">
        <v>164</v>
      </c>
      <c r="G50" s="2">
        <f>ROUND((beta_gal_sample01[[#This Row],[A595 net BG]]-$T$25)/$S$25, 3)/10</f>
        <v>0.08</v>
      </c>
      <c r="H50" s="2">
        <f>ROUND((beta_gal_sample01[[#This Row],[A595]]-$T$23)/$S$23, 3)/10</f>
        <v>-0.27160000000000001</v>
      </c>
      <c r="W50" t="s">
        <v>47</v>
      </c>
      <c r="X50" s="2">
        <v>0.80100000000000005</v>
      </c>
      <c r="Y50" t="s">
        <v>158</v>
      </c>
      <c r="Z50" s="2">
        <f>beta_gal_sample0113[[#This Row],[A595]]-AVERAGE($F$6:$F$6)</f>
        <v>0.41633333333333339</v>
      </c>
      <c r="AA50" s="3" t="s">
        <v>165</v>
      </c>
      <c r="AB50" s="2">
        <f>ROUND((beta_gal_sample0113[[#This Row],[A595 net BG]]-$T$25)/$S$25, 3)/10</f>
        <v>0.65279999999999994</v>
      </c>
      <c r="AC50" s="2">
        <f>ROUND((beta_gal_sample0113[[#This Row],[A595]]-$T$23)/$S$23, 3)/10</f>
        <v>-8.0700000000000008E-2</v>
      </c>
      <c r="AD50" s="2"/>
    </row>
    <row r="51" spans="2:30" x14ac:dyDescent="0.2">
      <c r="B51" t="s">
        <v>47</v>
      </c>
      <c r="C51" s="2">
        <v>0.80100000000000005</v>
      </c>
      <c r="D51" t="s">
        <v>158</v>
      </c>
      <c r="E51" s="2">
        <f>beta_gal_sample01[[#This Row],[A595]]-AVERAGE($F$6:$F$6)</f>
        <v>0.41633333333333339</v>
      </c>
      <c r="F51" s="3" t="s">
        <v>165</v>
      </c>
      <c r="G51" s="2">
        <f>ROUND((beta_gal_sample01[[#This Row],[A595 net BG]]-$T$25)/$S$25, 3)/10</f>
        <v>0.65279999999999994</v>
      </c>
      <c r="H51" s="2">
        <f>ROUND((beta_gal_sample01[[#This Row],[A595]]-$T$23)/$S$23, 3)/10</f>
        <v>-8.0700000000000008E-2</v>
      </c>
      <c r="W51" t="s">
        <v>48</v>
      </c>
      <c r="X51" s="2">
        <v>0.77200000000000002</v>
      </c>
      <c r="Y51" t="s">
        <v>158</v>
      </c>
      <c r="Z51" s="2">
        <f>beta_gal_sample0113[[#This Row],[A595]]-AVERAGE($F$6:$F$6)</f>
        <v>0.38733333333333336</v>
      </c>
      <c r="AA51" s="3" t="s">
        <v>165</v>
      </c>
      <c r="AB51" s="2">
        <f>ROUND((beta_gal_sample0113[[#This Row],[A595 net BG]]-$T$25)/$S$25, 3)/10</f>
        <v>0.61299999999999999</v>
      </c>
      <c r="AC51" s="2">
        <f>ROUND((beta_gal_sample0113[[#This Row],[A595]]-$T$23)/$S$23, 3)/10</f>
        <v>-9.4E-2</v>
      </c>
      <c r="AD51" s="2"/>
    </row>
    <row r="52" spans="2:30" x14ac:dyDescent="0.2">
      <c r="B52" t="s">
        <v>48</v>
      </c>
      <c r="C52" s="2">
        <v>0.77200000000000002</v>
      </c>
      <c r="D52" t="s">
        <v>158</v>
      </c>
      <c r="E52" s="2">
        <f>beta_gal_sample01[[#This Row],[A595]]-AVERAGE($F$6:$F$6)</f>
        <v>0.38733333333333336</v>
      </c>
      <c r="F52" s="3" t="s">
        <v>165</v>
      </c>
      <c r="G52" s="2">
        <f>ROUND((beta_gal_sample01[[#This Row],[A595 net BG]]-$T$25)/$S$25, 3)/10</f>
        <v>0.61299999999999999</v>
      </c>
      <c r="H52" s="2">
        <f>ROUND((beta_gal_sample01[[#This Row],[A595]]-$T$23)/$S$23, 3)/10</f>
        <v>-9.4E-2</v>
      </c>
      <c r="W52" t="s">
        <v>49</v>
      </c>
      <c r="X52" s="2">
        <v>0.76400000000000001</v>
      </c>
      <c r="Y52" t="s">
        <v>158</v>
      </c>
      <c r="Z52" s="2">
        <f>beta_gal_sample0113[[#This Row],[A595]]-AVERAGE($F$6:$F$6)</f>
        <v>0.37933333333333336</v>
      </c>
      <c r="AA52" s="3" t="s">
        <v>165</v>
      </c>
      <c r="AB52" s="2">
        <f>ROUND((beta_gal_sample0113[[#This Row],[A595 net BG]]-$T$25)/$S$25, 3)/10</f>
        <v>0.60199999999999998</v>
      </c>
      <c r="AC52" s="2">
        <f>ROUND((beta_gal_sample0113[[#This Row],[A595]]-$T$23)/$S$23, 3)/10</f>
        <v>-9.7599999999999992E-2</v>
      </c>
      <c r="AD52" s="2"/>
    </row>
    <row r="53" spans="2:30" x14ac:dyDescent="0.2">
      <c r="B53" t="s">
        <v>49</v>
      </c>
      <c r="C53" s="2">
        <v>0.76400000000000001</v>
      </c>
      <c r="D53" t="s">
        <v>158</v>
      </c>
      <c r="E53" s="2">
        <f>beta_gal_sample01[[#This Row],[A595]]-AVERAGE($F$6:$F$6)</f>
        <v>0.37933333333333336</v>
      </c>
      <c r="F53" s="3" t="s">
        <v>165</v>
      </c>
      <c r="G53" s="2">
        <f>ROUND((beta_gal_sample01[[#This Row],[A595 net BG]]-$T$25)/$S$25, 3)/10</f>
        <v>0.60199999999999998</v>
      </c>
      <c r="H53" s="2">
        <f>ROUND((beta_gal_sample01[[#This Row],[A595]]-$T$23)/$S$23, 3)/10</f>
        <v>-9.7599999999999992E-2</v>
      </c>
      <c r="W53" t="s">
        <v>118</v>
      </c>
      <c r="X53" s="2">
        <v>0.57499999999999996</v>
      </c>
      <c r="Y53" t="s">
        <v>43</v>
      </c>
      <c r="Z53" s="2">
        <f>beta_gal_sample0113[[#This Row],[A595]]-AVERAGE($F$6:$F$6)</f>
        <v>0.1903333333333333</v>
      </c>
      <c r="AA53" s="3" t="s">
        <v>168</v>
      </c>
      <c r="AB53" s="2">
        <f>ROUND((beta_gal_sample0113[[#This Row],[A595 net BG]]-$T$25)/$S$25, 3)/10</f>
        <v>0.34239999999999998</v>
      </c>
      <c r="AC53" s="2">
        <f>ROUND((beta_gal_sample0113[[#This Row],[A595]]-$T$23)/$S$23, 3)/10</f>
        <v>-0.1842</v>
      </c>
      <c r="AD53" s="2"/>
    </row>
    <row r="54" spans="2:30" x14ac:dyDescent="0.2">
      <c r="B54" t="s">
        <v>118</v>
      </c>
      <c r="C54" s="2">
        <v>0.57499999999999996</v>
      </c>
      <c r="D54" t="s">
        <v>43</v>
      </c>
      <c r="E54" s="2">
        <f>beta_gal_sample01[[#This Row],[A595]]-AVERAGE($F$6:$F$6)</f>
        <v>0.1903333333333333</v>
      </c>
      <c r="F54" s="3" t="s">
        <v>168</v>
      </c>
      <c r="G54" s="2">
        <f>ROUND((beta_gal_sample01[[#This Row],[A595 net BG]]-$T$25)/$S$25, 3)/10</f>
        <v>0.34239999999999998</v>
      </c>
      <c r="H54" s="2">
        <f>ROUND((beta_gal_sample01[[#This Row],[A595]]-$T$23)/$S$23, 3)/10</f>
        <v>-0.1842</v>
      </c>
      <c r="W54" t="s">
        <v>119</v>
      </c>
      <c r="X54" s="2">
        <v>0.66900000000000004</v>
      </c>
      <c r="Y54" t="s">
        <v>43</v>
      </c>
      <c r="Z54" s="2">
        <f>beta_gal_sample0113[[#This Row],[A595]]-AVERAGE($F$6:$F$6)</f>
        <v>0.28433333333333338</v>
      </c>
      <c r="AA54" s="3" t="s">
        <v>168</v>
      </c>
      <c r="AB54" s="2">
        <f>ROUND((beta_gal_sample0113[[#This Row],[A595 net BG]]-$T$25)/$S$25, 3)/10</f>
        <v>0.47149999999999997</v>
      </c>
      <c r="AC54" s="2">
        <f>ROUND((beta_gal_sample0113[[#This Row],[A595]]-$T$23)/$S$23, 3)/10</f>
        <v>-0.1411</v>
      </c>
      <c r="AD54" s="2"/>
    </row>
    <row r="55" spans="2:30" x14ac:dyDescent="0.2">
      <c r="B55" t="s">
        <v>119</v>
      </c>
      <c r="C55" s="2">
        <v>0.66900000000000004</v>
      </c>
      <c r="D55" t="s">
        <v>43</v>
      </c>
      <c r="E55" s="2">
        <f>beta_gal_sample01[[#This Row],[A595]]-AVERAGE($F$6:$F$6)</f>
        <v>0.28433333333333338</v>
      </c>
      <c r="F55" s="3" t="s">
        <v>168</v>
      </c>
      <c r="G55" s="2">
        <f>ROUND((beta_gal_sample01[[#This Row],[A595 net BG]]-$T$25)/$S$25, 3)/10</f>
        <v>0.47149999999999997</v>
      </c>
      <c r="H55" s="2">
        <f>ROUND((beta_gal_sample01[[#This Row],[A595]]-$T$23)/$S$23, 3)/10</f>
        <v>-0.1411</v>
      </c>
      <c r="W55" t="s">
        <v>120</v>
      </c>
      <c r="X55" s="2">
        <v>0.622</v>
      </c>
      <c r="Y55" t="s">
        <v>43</v>
      </c>
      <c r="Z55" s="2">
        <f>beta_gal_sample0113[[#This Row],[A595]]-AVERAGE($F$6:$F$6)</f>
        <v>0.23733333333333334</v>
      </c>
      <c r="AA55" s="3" t="s">
        <v>168</v>
      </c>
      <c r="AB55" s="2">
        <f>ROUND((beta_gal_sample0113[[#This Row],[A595 net BG]]-$T$25)/$S$25, 3)/10</f>
        <v>0.40689999999999998</v>
      </c>
      <c r="AC55" s="2">
        <f>ROUND((beta_gal_sample0113[[#This Row],[A595]]-$T$23)/$S$23, 3)/10</f>
        <v>-0.16259999999999999</v>
      </c>
      <c r="AD55" s="2"/>
    </row>
    <row r="56" spans="2:30" x14ac:dyDescent="0.2">
      <c r="B56" t="s">
        <v>120</v>
      </c>
      <c r="C56" s="2">
        <v>0.622</v>
      </c>
      <c r="D56" t="s">
        <v>43</v>
      </c>
      <c r="E56" s="2">
        <f>beta_gal_sample01[[#This Row],[A595]]-AVERAGE($F$6:$F$6)</f>
        <v>0.23733333333333334</v>
      </c>
      <c r="F56" s="3" t="s">
        <v>168</v>
      </c>
      <c r="G56" s="2">
        <f>ROUND((beta_gal_sample01[[#This Row],[A595 net BG]]-$T$25)/$S$25, 3)/10</f>
        <v>0.40689999999999998</v>
      </c>
      <c r="H56" s="2">
        <f>ROUND((beta_gal_sample01[[#This Row],[A595]]-$T$23)/$S$23, 3)/10</f>
        <v>-0.16259999999999999</v>
      </c>
      <c r="W56" t="s">
        <v>121</v>
      </c>
      <c r="X56" s="2">
        <v>0.93400000000000005</v>
      </c>
      <c r="Y56" t="s">
        <v>159</v>
      </c>
      <c r="Z56" s="2">
        <f>beta_gal_sample0113[[#This Row],[A595]]-AVERAGE($F$6:$F$6)</f>
        <v>0.54933333333333345</v>
      </c>
      <c r="AA56" s="3" t="s">
        <v>165</v>
      </c>
      <c r="AB56" s="2">
        <f>ROUND((beta_gal_sample0113[[#This Row],[A595 net BG]]-$T$25)/$S$25, 3)/10</f>
        <v>0.83550000000000002</v>
      </c>
      <c r="AC56" s="2">
        <f>ROUND((beta_gal_sample0113[[#This Row],[A595]]-$T$23)/$S$23, 3)/10</f>
        <v>-1.9800000000000002E-2</v>
      </c>
      <c r="AD56" s="2"/>
    </row>
    <row r="57" spans="2:30" x14ac:dyDescent="0.2">
      <c r="B57" t="s">
        <v>121</v>
      </c>
      <c r="C57" s="2">
        <v>0.93400000000000005</v>
      </c>
      <c r="D57" t="s">
        <v>159</v>
      </c>
      <c r="E57" s="2">
        <f>beta_gal_sample01[[#This Row],[A595]]-AVERAGE($F$6:$F$6)</f>
        <v>0.54933333333333345</v>
      </c>
      <c r="F57" s="3" t="s">
        <v>165</v>
      </c>
      <c r="G57" s="2">
        <f>ROUND((beta_gal_sample01[[#This Row],[A595 net BG]]-$T$25)/$S$25, 3)/10</f>
        <v>0.83550000000000002</v>
      </c>
      <c r="H57" s="2">
        <f>ROUND((beta_gal_sample01[[#This Row],[A595]]-$T$23)/$S$23, 3)/10</f>
        <v>-1.9800000000000002E-2</v>
      </c>
      <c r="W57" t="s">
        <v>122</v>
      </c>
      <c r="X57" s="2">
        <v>0.96</v>
      </c>
      <c r="Y57" t="s">
        <v>159</v>
      </c>
      <c r="Z57" s="2">
        <f>beta_gal_sample0113[[#This Row],[A595]]-AVERAGE($F$6:$F$6)</f>
        <v>0.57533333333333325</v>
      </c>
      <c r="AA57" s="3" t="s">
        <v>165</v>
      </c>
      <c r="AB57" s="2">
        <f>ROUND((beta_gal_sample0113[[#This Row],[A595 net BG]]-$T$25)/$S$25, 3)/10</f>
        <v>0.87119999999999997</v>
      </c>
      <c r="AC57" s="2">
        <f>ROUND((beta_gal_sample0113[[#This Row],[A595]]-$T$23)/$S$23, 3)/10</f>
        <v>-7.9000000000000008E-3</v>
      </c>
      <c r="AD57" s="2"/>
    </row>
    <row r="58" spans="2:30" x14ac:dyDescent="0.2">
      <c r="B58" t="s">
        <v>122</v>
      </c>
      <c r="C58" s="2">
        <v>0.96</v>
      </c>
      <c r="D58" t="s">
        <v>159</v>
      </c>
      <c r="E58" s="2">
        <f>beta_gal_sample01[[#This Row],[A595]]-AVERAGE($F$6:$F$6)</f>
        <v>0.57533333333333325</v>
      </c>
      <c r="F58" s="3" t="s">
        <v>165</v>
      </c>
      <c r="G58" s="2">
        <f>ROUND((beta_gal_sample01[[#This Row],[A595 net BG]]-$T$25)/$S$25, 3)/10</f>
        <v>0.87119999999999997</v>
      </c>
      <c r="H58" s="2">
        <f>ROUND((beta_gal_sample01[[#This Row],[A595]]-$T$23)/$S$23, 3)/10</f>
        <v>-7.9000000000000008E-3</v>
      </c>
      <c r="W58" t="s">
        <v>123</v>
      </c>
      <c r="X58" s="2">
        <v>0.98399999999999999</v>
      </c>
      <c r="Y58" t="s">
        <v>159</v>
      </c>
      <c r="Z58" s="2">
        <f>beta_gal_sample0113[[#This Row],[A595]]-AVERAGE($F$6:$F$6)</f>
        <v>0.59933333333333327</v>
      </c>
      <c r="AA58" s="4" t="s">
        <v>165</v>
      </c>
      <c r="AB58" s="2">
        <f>ROUND((beta_gal_sample0113[[#This Row],[A595 net BG]]-$T$25)/$S$25, 3)/10</f>
        <v>0.9042</v>
      </c>
      <c r="AC58" s="2">
        <f>ROUND((beta_gal_sample0113[[#This Row],[A595]]-$T$23)/$S$23, 3)/10</f>
        <v>3.0999999999999999E-3</v>
      </c>
      <c r="AD58" s="2"/>
    </row>
    <row r="59" spans="2:30" x14ac:dyDescent="0.2">
      <c r="B59" t="s">
        <v>123</v>
      </c>
      <c r="C59" s="2">
        <v>0.98399999999999999</v>
      </c>
      <c r="D59" t="s">
        <v>159</v>
      </c>
      <c r="E59" s="2">
        <f>beta_gal_sample01[[#This Row],[A595]]-AVERAGE($F$6:$F$6)</f>
        <v>0.59933333333333327</v>
      </c>
      <c r="F59" s="4" t="s">
        <v>165</v>
      </c>
      <c r="G59" s="2">
        <f>ROUND((beta_gal_sample01[[#This Row],[A595 net BG]]-$T$25)/$S$25, 3)/10</f>
        <v>0.9042</v>
      </c>
      <c r="H59" s="2">
        <f>ROUND((beta_gal_sample01[[#This Row],[A595]]-$T$23)/$S$23, 3)/10</f>
        <v>3.0999999999999999E-3</v>
      </c>
      <c r="W59" t="s">
        <v>124</v>
      </c>
      <c r="X59" s="2">
        <v>1.74</v>
      </c>
      <c r="Y59" t="s">
        <v>156</v>
      </c>
      <c r="Z59" s="2">
        <f>beta_gal_sample0113[[#This Row],[A595]]-AVERAGE($F$6:$F$6)</f>
        <v>1.3553333333333333</v>
      </c>
      <c r="AA59" s="3" t="s">
        <v>161</v>
      </c>
      <c r="AB59" s="2">
        <f>ROUND((beta_gal_sample0113[[#This Row],[A595 net BG]]-$T$25)/$S$25, 3)/10</f>
        <v>1.9425999999999999</v>
      </c>
      <c r="AC59" s="2">
        <f>ROUND((beta_gal_sample0113[[#This Row],[A595]]-$T$23)/$S$23, 3)/10</f>
        <v>0.3493</v>
      </c>
      <c r="AD59" s="2"/>
    </row>
    <row r="60" spans="2:30" x14ac:dyDescent="0.2">
      <c r="B60" t="s">
        <v>124</v>
      </c>
      <c r="C60" s="2">
        <v>1.74</v>
      </c>
      <c r="D60" t="s">
        <v>156</v>
      </c>
      <c r="E60" s="2">
        <f>beta_gal_sample01[[#This Row],[A595]]-AVERAGE($F$6:$F$6)</f>
        <v>1.3553333333333333</v>
      </c>
      <c r="F60" s="3" t="s">
        <v>161</v>
      </c>
      <c r="G60" s="2">
        <f>ROUND((beta_gal_sample01[[#This Row],[A595 net BG]]-$T$25)/$S$25, 3)/10</f>
        <v>1.9425999999999999</v>
      </c>
      <c r="H60" s="2">
        <f>ROUND((beta_gal_sample01[[#This Row],[A595]]-$T$23)/$S$23, 3)/10</f>
        <v>0.3493</v>
      </c>
      <c r="W60" t="s">
        <v>125</v>
      </c>
      <c r="X60" s="2">
        <v>1.198</v>
      </c>
      <c r="Y60" t="s">
        <v>156</v>
      </c>
      <c r="Z60" s="2">
        <f>beta_gal_sample0113[[#This Row],[A595]]-AVERAGE($F$6:$F$6)</f>
        <v>0.81333333333333324</v>
      </c>
      <c r="AA60" s="3" t="s">
        <v>161</v>
      </c>
      <c r="AB60" s="2">
        <f>ROUND((beta_gal_sample0113[[#This Row],[A595 net BG]]-$T$25)/$S$25, 3)/10</f>
        <v>1.1980999999999999</v>
      </c>
      <c r="AC60" s="2">
        <f>ROUND((beta_gal_sample0113[[#This Row],[A595]]-$T$23)/$S$23, 3)/10</f>
        <v>0.1011</v>
      </c>
      <c r="AD60" s="2"/>
    </row>
    <row r="61" spans="2:30" x14ac:dyDescent="0.2">
      <c r="B61" t="s">
        <v>125</v>
      </c>
      <c r="C61" s="2">
        <v>1.198</v>
      </c>
      <c r="D61" t="s">
        <v>156</v>
      </c>
      <c r="E61" s="2">
        <f>beta_gal_sample01[[#This Row],[A595]]-AVERAGE($F$6:$F$6)</f>
        <v>0.81333333333333324</v>
      </c>
      <c r="F61" s="3" t="s">
        <v>161</v>
      </c>
      <c r="G61" s="2">
        <f>ROUND((beta_gal_sample01[[#This Row],[A595 net BG]]-$T$25)/$S$25, 3)/10</f>
        <v>1.1980999999999999</v>
      </c>
      <c r="H61" s="2">
        <f>ROUND((beta_gal_sample01[[#This Row],[A595]]-$T$23)/$S$23, 3)/10</f>
        <v>0.1011</v>
      </c>
      <c r="W61" t="s">
        <v>126</v>
      </c>
      <c r="X61" s="2">
        <v>1.595</v>
      </c>
      <c r="Y61" t="s">
        <v>156</v>
      </c>
      <c r="Z61" s="2">
        <f>beta_gal_sample0113[[#This Row],[A595]]-AVERAGE($F$6:$F$6)</f>
        <v>1.2103333333333333</v>
      </c>
      <c r="AA61" s="3" t="s">
        <v>161</v>
      </c>
      <c r="AB61" s="2">
        <f>ROUND((beta_gal_sample0113[[#This Row],[A595 net BG]]-$T$25)/$S$25, 3)/10</f>
        <v>1.7434999999999998</v>
      </c>
      <c r="AC61" s="2">
        <f>ROUND((beta_gal_sample0113[[#This Row],[A595]]-$T$23)/$S$23, 3)/10</f>
        <v>0.28290000000000004</v>
      </c>
      <c r="AD61" s="2"/>
    </row>
    <row r="62" spans="2:30" x14ac:dyDescent="0.2">
      <c r="B62" t="s">
        <v>126</v>
      </c>
      <c r="C62" s="2">
        <v>1.595</v>
      </c>
      <c r="D62" t="s">
        <v>156</v>
      </c>
      <c r="E62" s="2">
        <f>beta_gal_sample01[[#This Row],[A595]]-AVERAGE($F$6:$F$6)</f>
        <v>1.2103333333333333</v>
      </c>
      <c r="F62" s="3" t="s">
        <v>161</v>
      </c>
      <c r="G62" s="2">
        <f>ROUND((beta_gal_sample01[[#This Row],[A595 net BG]]-$T$25)/$S$25, 3)/10</f>
        <v>1.7434999999999998</v>
      </c>
      <c r="H62" s="2">
        <f>ROUND((beta_gal_sample01[[#This Row],[A595]]-$T$23)/$S$23, 3)/10</f>
        <v>0.28290000000000004</v>
      </c>
      <c r="W62" t="s">
        <v>62</v>
      </c>
      <c r="X62" s="2">
        <v>0.46</v>
      </c>
      <c r="Y62" t="s">
        <v>158</v>
      </c>
      <c r="Z62" s="2">
        <f>beta_gal_sample0113[[#This Row],[A595]]-AVERAGE($F$6:$F$6)</f>
        <v>7.5333333333333363E-2</v>
      </c>
      <c r="AA62" s="3" t="s">
        <v>164</v>
      </c>
      <c r="AB62" s="2">
        <f>ROUND((beta_gal_sample0113[[#This Row],[A595 net BG]]-$T$25)/$S$25, 3)/10</f>
        <v>0.18440000000000001</v>
      </c>
      <c r="AC62" s="2">
        <f>ROUND((beta_gal_sample0113[[#This Row],[A595]]-$T$23)/$S$23, 3)/10</f>
        <v>-0.23679999999999998</v>
      </c>
      <c r="AD62" s="2"/>
    </row>
    <row r="63" spans="2:30" x14ac:dyDescent="0.2">
      <c r="B63" t="s">
        <v>62</v>
      </c>
      <c r="C63" s="2">
        <v>0.46</v>
      </c>
      <c r="D63" t="s">
        <v>158</v>
      </c>
      <c r="E63" s="2">
        <f>beta_gal_sample01[[#This Row],[A595]]-AVERAGE($F$6:$F$6)</f>
        <v>7.5333333333333363E-2</v>
      </c>
      <c r="F63" s="3" t="s">
        <v>164</v>
      </c>
      <c r="G63" s="2">
        <f>ROUND((beta_gal_sample01[[#This Row],[A595 net BG]]-$T$25)/$S$25, 3)/10</f>
        <v>0.18440000000000001</v>
      </c>
      <c r="H63" s="2">
        <f>ROUND((beta_gal_sample01[[#This Row],[A595]]-$T$23)/$S$23, 3)/10</f>
        <v>-0.23679999999999998</v>
      </c>
      <c r="W63" t="s">
        <v>63</v>
      </c>
      <c r="X63" s="2">
        <v>0.58599999999999997</v>
      </c>
      <c r="Y63" t="s">
        <v>158</v>
      </c>
      <c r="Z63" s="2">
        <f>beta_gal_sample0113[[#This Row],[A595]]-AVERAGE($F$6:$F$6)</f>
        <v>0.20133333333333331</v>
      </c>
      <c r="AA63" s="3" t="s">
        <v>164</v>
      </c>
      <c r="AB63" s="2">
        <f>ROUND((beta_gal_sample0113[[#This Row],[A595 net BG]]-$T$25)/$S$25, 3)/10</f>
        <v>0.35750000000000004</v>
      </c>
      <c r="AC63" s="2">
        <f>ROUND((beta_gal_sample0113[[#This Row],[A595]]-$T$23)/$S$23, 3)/10</f>
        <v>-0.17909999999999998</v>
      </c>
      <c r="AD63" s="2"/>
    </row>
    <row r="64" spans="2:30" x14ac:dyDescent="0.2">
      <c r="B64" t="s">
        <v>63</v>
      </c>
      <c r="C64" s="2">
        <v>0.58599999999999997</v>
      </c>
      <c r="D64" t="s">
        <v>158</v>
      </c>
      <c r="E64" s="2">
        <f>beta_gal_sample01[[#This Row],[A595]]-AVERAGE($F$6:$F$6)</f>
        <v>0.20133333333333331</v>
      </c>
      <c r="F64" s="3" t="s">
        <v>164</v>
      </c>
      <c r="G64" s="2">
        <f>ROUND((beta_gal_sample01[[#This Row],[A595 net BG]]-$T$25)/$S$25, 3)/10</f>
        <v>0.35750000000000004</v>
      </c>
      <c r="H64" s="2">
        <f>ROUND((beta_gal_sample01[[#This Row],[A595]]-$T$23)/$S$23, 3)/10</f>
        <v>-0.17909999999999998</v>
      </c>
      <c r="W64" t="s">
        <v>127</v>
      </c>
      <c r="X64" s="2">
        <v>0.61399999999999999</v>
      </c>
      <c r="Y64" t="s">
        <v>43</v>
      </c>
      <c r="Z64" s="2">
        <f>beta_gal_sample0113[[#This Row],[A595]]-AVERAGE($F$6:$F$6)</f>
        <v>0.22933333333333333</v>
      </c>
      <c r="AA64" s="3" t="s">
        <v>169</v>
      </c>
      <c r="AB64" s="2">
        <f>ROUND((beta_gal_sample0113[[#This Row],[A595 net BG]]-$T$25)/$S$25, 3)/10</f>
        <v>0.39590000000000003</v>
      </c>
      <c r="AC64" s="2">
        <f>ROUND((beta_gal_sample0113[[#This Row],[A595]]-$T$23)/$S$23, 3)/10</f>
        <v>-0.1663</v>
      </c>
      <c r="AD64" s="2"/>
    </row>
    <row r="65" spans="2:30" x14ac:dyDescent="0.2">
      <c r="B65" t="s">
        <v>127</v>
      </c>
      <c r="C65" s="2">
        <v>0.61399999999999999</v>
      </c>
      <c r="D65" t="s">
        <v>43</v>
      </c>
      <c r="E65" s="2">
        <f>beta_gal_sample01[[#This Row],[A595]]-AVERAGE($F$6:$F$6)</f>
        <v>0.22933333333333333</v>
      </c>
      <c r="F65" s="3" t="s">
        <v>169</v>
      </c>
      <c r="G65" s="2">
        <f>ROUND((beta_gal_sample01[[#This Row],[A595 net BG]]-$T$25)/$S$25, 3)/10</f>
        <v>0.39590000000000003</v>
      </c>
      <c r="H65" s="2">
        <f>ROUND((beta_gal_sample01[[#This Row],[A595]]-$T$23)/$S$23, 3)/10</f>
        <v>-0.1663</v>
      </c>
      <c r="W65" t="s">
        <v>128</v>
      </c>
      <c r="X65" s="2">
        <v>0.71499999999999997</v>
      </c>
      <c r="Y65" t="s">
        <v>43</v>
      </c>
      <c r="Z65" s="2">
        <f>beta_gal_sample0113[[#This Row],[A595]]-AVERAGE($F$6:$F$6)</f>
        <v>0.33033333333333331</v>
      </c>
      <c r="AA65" s="3" t="s">
        <v>169</v>
      </c>
      <c r="AB65" s="2">
        <f>ROUND((beta_gal_sample0113[[#This Row],[A595 net BG]]-$T$25)/$S$25, 3)/10</f>
        <v>0.53470000000000006</v>
      </c>
      <c r="AC65" s="2">
        <f>ROUND((beta_gal_sample0113[[#This Row],[A595]]-$T$23)/$S$23, 3)/10</f>
        <v>-0.12010000000000001</v>
      </c>
      <c r="AD65" s="2"/>
    </row>
    <row r="66" spans="2:30" x14ac:dyDescent="0.2">
      <c r="B66" t="s">
        <v>128</v>
      </c>
      <c r="C66" s="2">
        <v>0.71499999999999997</v>
      </c>
      <c r="D66" t="s">
        <v>43</v>
      </c>
      <c r="E66" s="2">
        <f>beta_gal_sample01[[#This Row],[A595]]-AVERAGE($F$6:$F$6)</f>
        <v>0.33033333333333331</v>
      </c>
      <c r="F66" s="3" t="s">
        <v>169</v>
      </c>
      <c r="G66" s="2">
        <f>ROUND((beta_gal_sample01[[#This Row],[A595 net BG]]-$T$25)/$S$25, 3)/10</f>
        <v>0.53470000000000006</v>
      </c>
      <c r="H66" s="2">
        <f>ROUND((beta_gal_sample01[[#This Row],[A595]]-$T$23)/$S$23, 3)/10</f>
        <v>-0.12010000000000001</v>
      </c>
      <c r="W66" t="s">
        <v>129</v>
      </c>
      <c r="X66" s="2">
        <v>0.69299999999999995</v>
      </c>
      <c r="Y66" t="s">
        <v>43</v>
      </c>
      <c r="Z66" s="2">
        <f>beta_gal_sample0113[[#This Row],[A595]]-AVERAGE($F$6:$F$6)</f>
        <v>0.30833333333333329</v>
      </c>
      <c r="AA66" s="3" t="s">
        <v>169</v>
      </c>
      <c r="AB66" s="2">
        <f>ROUND((beta_gal_sample0113[[#This Row],[A595 net BG]]-$T$25)/$S$25, 3)/10</f>
        <v>0.50439999999999996</v>
      </c>
      <c r="AC66" s="2">
        <f>ROUND((beta_gal_sample0113[[#This Row],[A595]]-$T$23)/$S$23, 3)/10</f>
        <v>-0.13009999999999999</v>
      </c>
      <c r="AD66" s="2"/>
    </row>
    <row r="67" spans="2:30" x14ac:dyDescent="0.2">
      <c r="B67" t="s">
        <v>129</v>
      </c>
      <c r="C67" s="2">
        <v>0.69299999999999995</v>
      </c>
      <c r="D67" t="s">
        <v>43</v>
      </c>
      <c r="E67" s="2">
        <f>beta_gal_sample01[[#This Row],[A595]]-AVERAGE($F$6:$F$6)</f>
        <v>0.30833333333333329</v>
      </c>
      <c r="F67" s="3" t="s">
        <v>169</v>
      </c>
      <c r="G67" s="2">
        <f>ROUND((beta_gal_sample01[[#This Row],[A595 net BG]]-$T$25)/$S$25, 3)/10</f>
        <v>0.50439999999999996</v>
      </c>
      <c r="H67" s="2">
        <f>ROUND((beta_gal_sample01[[#This Row],[A595]]-$T$23)/$S$23, 3)/10</f>
        <v>-0.13009999999999999</v>
      </c>
      <c r="W67" t="s">
        <v>130</v>
      </c>
      <c r="X67" s="2">
        <v>0.48199999999999998</v>
      </c>
      <c r="Y67" t="s">
        <v>159</v>
      </c>
      <c r="Z67" s="2">
        <f>beta_gal_sample0113[[#This Row],[A595]]-AVERAGE($F$6:$F$6)</f>
        <v>9.7333333333333327E-2</v>
      </c>
      <c r="AA67" s="3" t="s">
        <v>164</v>
      </c>
      <c r="AB67" s="2">
        <f>ROUND((beta_gal_sample0113[[#This Row],[A595 net BG]]-$T$25)/$S$25, 3)/10</f>
        <v>0.21459999999999999</v>
      </c>
      <c r="AC67" s="2">
        <f>ROUND((beta_gal_sample0113[[#This Row],[A595]]-$T$23)/$S$23, 3)/10</f>
        <v>-0.22669999999999998</v>
      </c>
      <c r="AD67" s="2"/>
    </row>
    <row r="68" spans="2:30" x14ac:dyDescent="0.2">
      <c r="B68" t="s">
        <v>130</v>
      </c>
      <c r="C68" s="2">
        <v>0.48199999999999998</v>
      </c>
      <c r="D68" t="s">
        <v>159</v>
      </c>
      <c r="E68" s="2">
        <f>beta_gal_sample01[[#This Row],[A595]]-AVERAGE($F$6:$F$6)</f>
        <v>9.7333333333333327E-2</v>
      </c>
      <c r="F68" s="3" t="s">
        <v>164</v>
      </c>
      <c r="G68" s="2">
        <f>ROUND((beta_gal_sample01[[#This Row],[A595 net BG]]-$T$25)/$S$25, 3)/10</f>
        <v>0.21459999999999999</v>
      </c>
      <c r="H68" s="2">
        <f>ROUND((beta_gal_sample01[[#This Row],[A595]]-$T$23)/$S$23, 3)/10</f>
        <v>-0.22669999999999998</v>
      </c>
      <c r="W68" t="s">
        <v>131</v>
      </c>
      <c r="X68" s="2">
        <v>0.46800000000000003</v>
      </c>
      <c r="Y68" t="s">
        <v>159</v>
      </c>
      <c r="Z68" s="2">
        <f>beta_gal_sample0113[[#This Row],[A595]]-AVERAGE($F$6:$F$6)</f>
        <v>8.333333333333337E-2</v>
      </c>
      <c r="AA68" s="3" t="s">
        <v>164</v>
      </c>
      <c r="AB68" s="2">
        <f>ROUND((beta_gal_sample0113[[#This Row],[A595 net BG]]-$T$25)/$S$25, 3)/10</f>
        <v>0.19539999999999999</v>
      </c>
      <c r="AC68" s="2">
        <f>ROUND((beta_gal_sample0113[[#This Row],[A595]]-$T$23)/$S$23, 3)/10</f>
        <v>-0.23319999999999999</v>
      </c>
      <c r="AD68" s="2"/>
    </row>
    <row r="69" spans="2:30" x14ac:dyDescent="0.2">
      <c r="B69" t="s">
        <v>131</v>
      </c>
      <c r="C69" s="2">
        <v>0.46800000000000003</v>
      </c>
      <c r="D69" t="s">
        <v>159</v>
      </c>
      <c r="E69" s="2">
        <f>beta_gal_sample01[[#This Row],[A595]]-AVERAGE($F$6:$F$6)</f>
        <v>8.333333333333337E-2</v>
      </c>
      <c r="F69" s="3" t="s">
        <v>164</v>
      </c>
      <c r="G69" s="2">
        <f>ROUND((beta_gal_sample01[[#This Row],[A595 net BG]]-$T$25)/$S$25, 3)/10</f>
        <v>0.19539999999999999</v>
      </c>
      <c r="H69" s="2">
        <f>ROUND((beta_gal_sample01[[#This Row],[A595]]-$T$23)/$S$23, 3)/10</f>
        <v>-0.23319999999999999</v>
      </c>
      <c r="W69" t="s">
        <v>132</v>
      </c>
      <c r="X69" s="2">
        <v>0.47799999999999998</v>
      </c>
      <c r="Y69" t="s">
        <v>159</v>
      </c>
      <c r="Z69" s="2">
        <f>beta_gal_sample0113[[#This Row],[A595]]-AVERAGE($F$6:$F$6)</f>
        <v>9.3333333333333324E-2</v>
      </c>
      <c r="AA69" s="3" t="s">
        <v>164</v>
      </c>
      <c r="AB69" s="2">
        <f>ROUND((beta_gal_sample0113[[#This Row],[A595 net BG]]-$T$25)/$S$25, 3)/10</f>
        <v>0.20910000000000001</v>
      </c>
      <c r="AC69" s="2">
        <f>ROUND((beta_gal_sample0113[[#This Row],[A595]]-$T$23)/$S$23, 3)/10</f>
        <v>-0.2286</v>
      </c>
      <c r="AD69" s="2"/>
    </row>
    <row r="70" spans="2:30" x14ac:dyDescent="0.2">
      <c r="B70" t="s">
        <v>132</v>
      </c>
      <c r="C70" s="2">
        <v>0.47799999999999998</v>
      </c>
      <c r="D70" t="s">
        <v>159</v>
      </c>
      <c r="E70" s="2">
        <f>beta_gal_sample01[[#This Row],[A595]]-AVERAGE($F$6:$F$6)</f>
        <v>9.3333333333333324E-2</v>
      </c>
      <c r="F70" s="3" t="s">
        <v>164</v>
      </c>
      <c r="G70" s="2">
        <f>ROUND((beta_gal_sample01[[#This Row],[A595 net BG]]-$T$25)/$S$25, 3)/10</f>
        <v>0.20910000000000001</v>
      </c>
      <c r="H70" s="2">
        <f>ROUND((beta_gal_sample01[[#This Row],[A595]]-$T$23)/$S$23, 3)/10</f>
        <v>-0.2286</v>
      </c>
      <c r="W70" t="s">
        <v>133</v>
      </c>
      <c r="X70" s="2">
        <v>1.234</v>
      </c>
      <c r="Y70" t="s">
        <v>156</v>
      </c>
      <c r="Z70" s="2">
        <f>beta_gal_sample0113[[#This Row],[A595]]-AVERAGE($F$6:$F$6)</f>
        <v>0.84933333333333327</v>
      </c>
      <c r="AA70" s="3" t="s">
        <v>165</v>
      </c>
      <c r="AB70" s="2">
        <f>ROUND((beta_gal_sample0113[[#This Row],[A595 net BG]]-$T$25)/$S$25, 3)/10</f>
        <v>1.2476</v>
      </c>
      <c r="AC70" s="2">
        <f>ROUND((beta_gal_sample0113[[#This Row],[A595]]-$T$23)/$S$23, 3)/10</f>
        <v>0.1176</v>
      </c>
      <c r="AD70" s="2"/>
    </row>
    <row r="71" spans="2:30" x14ac:dyDescent="0.2">
      <c r="B71" t="s">
        <v>133</v>
      </c>
      <c r="C71" s="2">
        <v>1.234</v>
      </c>
      <c r="D71" t="s">
        <v>156</v>
      </c>
      <c r="E71" s="2">
        <f>beta_gal_sample01[[#This Row],[A595]]-AVERAGE($F$6:$F$6)</f>
        <v>0.84933333333333327</v>
      </c>
      <c r="F71" s="3" t="s">
        <v>165</v>
      </c>
      <c r="G71" s="2">
        <f>ROUND((beta_gal_sample01[[#This Row],[A595 net BG]]-$T$25)/$S$25, 3)/10</f>
        <v>1.2476</v>
      </c>
      <c r="H71" s="2">
        <f>ROUND((beta_gal_sample01[[#This Row],[A595]]-$T$23)/$S$23, 3)/10</f>
        <v>0.1176</v>
      </c>
      <c r="W71" t="s">
        <v>134</v>
      </c>
      <c r="X71" s="2">
        <v>0.86499999999999999</v>
      </c>
      <c r="Y71" t="s">
        <v>156</v>
      </c>
      <c r="Z71" s="2">
        <f>beta_gal_sample0113[[#This Row],[A595]]-AVERAGE($F$6:$F$6)</f>
        <v>0.48033333333333333</v>
      </c>
      <c r="AA71" s="3" t="s">
        <v>165</v>
      </c>
      <c r="AB71" s="2">
        <f>ROUND((beta_gal_sample0113[[#This Row],[A595 net BG]]-$T$25)/$S$25, 3)/10</f>
        <v>0.74070000000000003</v>
      </c>
      <c r="AC71" s="2">
        <f>ROUND((beta_gal_sample0113[[#This Row],[A595]]-$T$23)/$S$23, 3)/10</f>
        <v>-5.1400000000000001E-2</v>
      </c>
      <c r="AD71" s="2"/>
    </row>
    <row r="72" spans="2:30" x14ac:dyDescent="0.2">
      <c r="B72" t="s">
        <v>134</v>
      </c>
      <c r="C72" s="2">
        <v>0.86499999999999999</v>
      </c>
      <c r="D72" t="s">
        <v>156</v>
      </c>
      <c r="E72" s="2">
        <f>beta_gal_sample01[[#This Row],[A595]]-AVERAGE($F$6:$F$6)</f>
        <v>0.48033333333333333</v>
      </c>
      <c r="F72" s="3" t="s">
        <v>165</v>
      </c>
      <c r="G72" s="2">
        <f>ROUND((beta_gal_sample01[[#This Row],[A595 net BG]]-$T$25)/$S$25, 3)/10</f>
        <v>0.74070000000000003</v>
      </c>
      <c r="H72" s="2">
        <f>ROUND((beta_gal_sample01[[#This Row],[A595]]-$T$23)/$S$23, 3)/10</f>
        <v>-5.1400000000000001E-2</v>
      </c>
      <c r="W72" t="s">
        <v>135</v>
      </c>
      <c r="X72" s="2">
        <v>1.014</v>
      </c>
      <c r="Y72" t="s">
        <v>156</v>
      </c>
      <c r="Z72" s="2">
        <f>beta_gal_sample0113[[#This Row],[A595]]-AVERAGE($F$6:$F$6)</f>
        <v>0.6293333333333333</v>
      </c>
      <c r="AA72" s="3" t="s">
        <v>165</v>
      </c>
      <c r="AB72" s="2">
        <f>ROUND((beta_gal_sample0113[[#This Row],[A595 net BG]]-$T$25)/$S$25, 3)/10</f>
        <v>0.94540000000000002</v>
      </c>
      <c r="AC72" s="2">
        <f>ROUND((beta_gal_sample0113[[#This Row],[A595]]-$T$23)/$S$23, 3)/10</f>
        <v>1.6800000000000002E-2</v>
      </c>
      <c r="AD72" s="2"/>
    </row>
    <row r="73" spans="2:30" x14ac:dyDescent="0.2">
      <c r="B73" t="s">
        <v>135</v>
      </c>
      <c r="C73" s="2">
        <v>1.014</v>
      </c>
      <c r="D73" t="s">
        <v>156</v>
      </c>
      <c r="E73" s="2">
        <f>beta_gal_sample01[[#This Row],[A595]]-AVERAGE($F$6:$F$6)</f>
        <v>0.6293333333333333</v>
      </c>
      <c r="F73" s="3" t="s">
        <v>165</v>
      </c>
      <c r="G73" s="2">
        <f>ROUND((beta_gal_sample01[[#This Row],[A595 net BG]]-$T$25)/$S$25, 3)/10</f>
        <v>0.94540000000000002</v>
      </c>
      <c r="H73" s="2">
        <f>ROUND((beta_gal_sample01[[#This Row],[A595]]-$T$23)/$S$23, 3)/10</f>
        <v>1.6800000000000002E-2</v>
      </c>
      <c r="W73" t="s">
        <v>70</v>
      </c>
      <c r="X73" s="2">
        <v>0.96799999999999997</v>
      </c>
      <c r="Y73" t="s">
        <v>160</v>
      </c>
      <c r="Z73" s="2">
        <f>beta_gal_sample0113[[#This Row],[A595]]-AVERAGE($F$6:$F$6)</f>
        <v>0.58333333333333326</v>
      </c>
      <c r="AA73" s="3" t="s">
        <v>161</v>
      </c>
      <c r="AB73" s="2">
        <f>ROUND((beta_gal_sample0113[[#This Row],[A595 net BG]]-$T$25)/$S$25, 3)/10</f>
        <v>0.88219999999999987</v>
      </c>
      <c r="AC73" s="2">
        <f>ROUND((beta_gal_sample0113[[#This Row],[A595]]-$T$23)/$S$23, 3)/10</f>
        <v>-4.2000000000000006E-3</v>
      </c>
      <c r="AD73" s="2"/>
    </row>
    <row r="74" spans="2:30" x14ac:dyDescent="0.2">
      <c r="B74" t="s">
        <v>70</v>
      </c>
      <c r="C74" s="2">
        <v>0.96799999999999997</v>
      </c>
      <c r="D74" t="s">
        <v>160</v>
      </c>
      <c r="E74" s="2">
        <f>beta_gal_sample01[[#This Row],[A595]]-AVERAGE($F$6:$F$6)</f>
        <v>0.58333333333333326</v>
      </c>
      <c r="F74" s="3" t="s">
        <v>161</v>
      </c>
      <c r="G74" s="2">
        <f>ROUND((beta_gal_sample01[[#This Row],[A595 net BG]]-$T$25)/$S$25, 3)/10</f>
        <v>0.88219999999999987</v>
      </c>
      <c r="H74" s="2">
        <f>ROUND((beta_gal_sample01[[#This Row],[A595]]-$T$23)/$S$23, 3)/10</f>
        <v>-4.2000000000000006E-3</v>
      </c>
      <c r="W74" t="s">
        <v>71</v>
      </c>
      <c r="X74" s="2">
        <v>0.98199999999999998</v>
      </c>
      <c r="Y74" t="s">
        <v>160</v>
      </c>
      <c r="Z74" s="2">
        <f>beta_gal_sample0113[[#This Row],[A595]]-AVERAGE($F$6:$F$6)</f>
        <v>0.59733333333333327</v>
      </c>
      <c r="AA74" s="3" t="s">
        <v>161</v>
      </c>
      <c r="AB74" s="2">
        <f>ROUND((beta_gal_sample0113[[#This Row],[A595 net BG]]-$T$25)/$S$25, 3)/10</f>
        <v>0.90139999999999998</v>
      </c>
      <c r="AC74" s="2">
        <f>ROUND((beta_gal_sample0113[[#This Row],[A595]]-$T$23)/$S$23, 3)/10</f>
        <v>2.1999999999999997E-3</v>
      </c>
      <c r="AD74" s="2"/>
    </row>
    <row r="75" spans="2:30" x14ac:dyDescent="0.2">
      <c r="B75" t="s">
        <v>71</v>
      </c>
      <c r="C75" s="2">
        <v>0.98199999999999998</v>
      </c>
      <c r="D75" t="s">
        <v>160</v>
      </c>
      <c r="E75" s="2">
        <f>beta_gal_sample01[[#This Row],[A595]]-AVERAGE($F$6:$F$6)</f>
        <v>0.59733333333333327</v>
      </c>
      <c r="F75" s="3" t="s">
        <v>161</v>
      </c>
      <c r="G75" s="2">
        <f>ROUND((beta_gal_sample01[[#This Row],[A595 net BG]]-$T$25)/$S$25, 3)/10</f>
        <v>0.90139999999999998</v>
      </c>
      <c r="H75" s="2">
        <f>ROUND((beta_gal_sample01[[#This Row],[A595]]-$T$23)/$S$23, 3)/10</f>
        <v>2.1999999999999997E-3</v>
      </c>
      <c r="W75" t="s">
        <v>72</v>
      </c>
      <c r="X75" s="2">
        <v>0.90100000000000002</v>
      </c>
      <c r="Y75" t="s">
        <v>160</v>
      </c>
      <c r="Z75" s="2">
        <f>beta_gal_sample0113[[#This Row],[A595]]-AVERAGE($F$6:$F$6)</f>
        <v>0.51633333333333331</v>
      </c>
      <c r="AA75" s="3" t="s">
        <v>161</v>
      </c>
      <c r="AB75" s="2">
        <f>ROUND((beta_gal_sample0113[[#This Row],[A595 net BG]]-$T$25)/$S$25, 3)/10</f>
        <v>0.79020000000000001</v>
      </c>
      <c r="AC75" s="2">
        <f>ROUND((beta_gal_sample0113[[#This Row],[A595]]-$T$23)/$S$23, 3)/10</f>
        <v>-3.49E-2</v>
      </c>
      <c r="AD75" s="2"/>
    </row>
    <row r="76" spans="2:30" x14ac:dyDescent="0.2">
      <c r="B76" t="s">
        <v>72</v>
      </c>
      <c r="C76" s="2">
        <v>0.90100000000000002</v>
      </c>
      <c r="D76" t="s">
        <v>160</v>
      </c>
      <c r="E76" s="2">
        <f>beta_gal_sample01[[#This Row],[A595]]-AVERAGE($F$6:$F$6)</f>
        <v>0.51633333333333331</v>
      </c>
      <c r="F76" s="3" t="s">
        <v>161</v>
      </c>
      <c r="G76" s="2">
        <f>ROUND((beta_gal_sample01[[#This Row],[A595 net BG]]-$T$25)/$S$25, 3)/10</f>
        <v>0.79020000000000001</v>
      </c>
      <c r="H76" s="2">
        <f>ROUND((beta_gal_sample01[[#This Row],[A595]]-$T$23)/$S$23, 3)/10</f>
        <v>-3.49E-2</v>
      </c>
      <c r="W76" t="s">
        <v>136</v>
      </c>
      <c r="X76" s="2">
        <v>0.71599999999999997</v>
      </c>
      <c r="Y76" t="s">
        <v>43</v>
      </c>
      <c r="Z76" s="2">
        <f>beta_gal_sample0113[[#This Row],[A595]]-AVERAGE($F$6:$F$6)</f>
        <v>0.33133333333333331</v>
      </c>
      <c r="AA76" s="3" t="s">
        <v>170</v>
      </c>
      <c r="AB76" s="2">
        <f>ROUND((beta_gal_sample0113[[#This Row],[A595 net BG]]-$T$25)/$S$25, 3)/10</f>
        <v>0.53600000000000003</v>
      </c>
      <c r="AC76" s="2">
        <f>ROUND((beta_gal_sample0113[[#This Row],[A595]]-$T$23)/$S$23, 3)/10</f>
        <v>-0.1196</v>
      </c>
      <c r="AD76" s="2"/>
    </row>
    <row r="77" spans="2:30" x14ac:dyDescent="0.2">
      <c r="B77" t="s">
        <v>136</v>
      </c>
      <c r="C77" s="2">
        <v>0.71599999999999997</v>
      </c>
      <c r="D77" t="s">
        <v>43</v>
      </c>
      <c r="E77" s="2">
        <f>beta_gal_sample01[[#This Row],[A595]]-AVERAGE($F$6:$F$6)</f>
        <v>0.33133333333333331</v>
      </c>
      <c r="F77" s="3" t="s">
        <v>170</v>
      </c>
      <c r="G77" s="2">
        <f>ROUND((beta_gal_sample01[[#This Row],[A595 net BG]]-$T$25)/$S$25, 3)/10</f>
        <v>0.53600000000000003</v>
      </c>
      <c r="H77" s="2">
        <f>ROUND((beta_gal_sample01[[#This Row],[A595]]-$T$23)/$S$23, 3)/10</f>
        <v>-0.1196</v>
      </c>
      <c r="W77" t="s">
        <v>137</v>
      </c>
      <c r="X77" s="2">
        <v>0.80300000000000005</v>
      </c>
      <c r="Y77" t="s">
        <v>43</v>
      </c>
      <c r="Z77" s="2">
        <f>beta_gal_sample0113[[#This Row],[A595]]-AVERAGE($F$6:$F$6)</f>
        <v>0.41833333333333339</v>
      </c>
      <c r="AA77" s="3" t="s">
        <v>170</v>
      </c>
      <c r="AB77" s="2">
        <f>ROUND((beta_gal_sample0113[[#This Row],[A595 net BG]]-$T$25)/$S$25, 3)/10</f>
        <v>0.65549999999999997</v>
      </c>
      <c r="AC77" s="2">
        <f>ROUND((beta_gal_sample0113[[#This Row],[A595]]-$T$23)/$S$23, 3)/10</f>
        <v>-7.980000000000001E-2</v>
      </c>
      <c r="AD77" s="2"/>
    </row>
    <row r="78" spans="2:30" x14ac:dyDescent="0.2">
      <c r="B78" t="s">
        <v>137</v>
      </c>
      <c r="C78" s="2">
        <v>0.80300000000000005</v>
      </c>
      <c r="D78" t="s">
        <v>43</v>
      </c>
      <c r="E78" s="2">
        <f>beta_gal_sample01[[#This Row],[A595]]-AVERAGE($F$6:$F$6)</f>
        <v>0.41833333333333339</v>
      </c>
      <c r="F78" s="3" t="s">
        <v>170</v>
      </c>
      <c r="G78" s="2">
        <f>ROUND((beta_gal_sample01[[#This Row],[A595 net BG]]-$T$25)/$S$25, 3)/10</f>
        <v>0.65549999999999997</v>
      </c>
      <c r="H78" s="2">
        <f>ROUND((beta_gal_sample01[[#This Row],[A595]]-$T$23)/$S$23, 3)/10</f>
        <v>-7.980000000000001E-2</v>
      </c>
      <c r="W78" t="s">
        <v>138</v>
      </c>
      <c r="X78" s="2">
        <v>0.81599999999999995</v>
      </c>
      <c r="Y78" t="s">
        <v>43</v>
      </c>
      <c r="Z78" s="2">
        <f>beta_gal_sample0113[[#This Row],[A595]]-AVERAGE($F$6:$F$6)</f>
        <v>0.43133333333333329</v>
      </c>
      <c r="AA78" s="3" t="s">
        <v>170</v>
      </c>
      <c r="AB78" s="2">
        <f>ROUND((beta_gal_sample0113[[#This Row],[A595 net BG]]-$T$25)/$S$25, 3)/10</f>
        <v>0.6734</v>
      </c>
      <c r="AC78" s="2">
        <f>ROUND((beta_gal_sample0113[[#This Row],[A595]]-$T$23)/$S$23, 3)/10</f>
        <v>-7.3800000000000004E-2</v>
      </c>
      <c r="AD78" s="2"/>
    </row>
    <row r="79" spans="2:30" x14ac:dyDescent="0.2">
      <c r="B79" t="s">
        <v>138</v>
      </c>
      <c r="C79" s="2">
        <v>0.81599999999999995</v>
      </c>
      <c r="D79" t="s">
        <v>43</v>
      </c>
      <c r="E79" s="2">
        <f>beta_gal_sample01[[#This Row],[A595]]-AVERAGE($F$6:$F$6)</f>
        <v>0.43133333333333329</v>
      </c>
      <c r="F79" s="3" t="s">
        <v>170</v>
      </c>
      <c r="G79" s="2">
        <f>ROUND((beta_gal_sample01[[#This Row],[A595 net BG]]-$T$25)/$S$25, 3)/10</f>
        <v>0.6734</v>
      </c>
      <c r="H79" s="2">
        <f>ROUND((beta_gal_sample01[[#This Row],[A595]]-$T$23)/$S$23, 3)/10</f>
        <v>-7.3800000000000004E-2</v>
      </c>
      <c r="W79" t="s">
        <v>139</v>
      </c>
      <c r="X79" s="2">
        <v>0.39</v>
      </c>
      <c r="Y79" t="s">
        <v>154</v>
      </c>
      <c r="Z79" s="2">
        <f>beta_gal_sample0113[[#This Row],[A595]]-AVERAGE($F$6:$F$6)</f>
        <v>5.3333333333333566E-3</v>
      </c>
      <c r="AA79" s="3" t="s">
        <v>161</v>
      </c>
      <c r="AB79" s="2">
        <f>ROUND((beta_gal_sample0113[[#This Row],[A595 net BG]]-$T$25)/$S$25, 3)/10</f>
        <v>8.8200000000000001E-2</v>
      </c>
      <c r="AC79" s="2">
        <f>ROUND((beta_gal_sample0113[[#This Row],[A595]]-$T$23)/$S$23, 3)/10</f>
        <v>-0.26890000000000003</v>
      </c>
      <c r="AD79" s="2"/>
    </row>
    <row r="80" spans="2:30" x14ac:dyDescent="0.2">
      <c r="B80" t="s">
        <v>139</v>
      </c>
      <c r="C80" s="2">
        <v>0.39</v>
      </c>
      <c r="D80" t="s">
        <v>154</v>
      </c>
      <c r="E80" s="2">
        <f>beta_gal_sample01[[#This Row],[A595]]-AVERAGE($F$6:$F$6)</f>
        <v>5.3333333333333566E-3</v>
      </c>
      <c r="F80" s="3" t="s">
        <v>161</v>
      </c>
      <c r="G80" s="2">
        <f>ROUND((beta_gal_sample01[[#This Row],[A595 net BG]]-$T$25)/$S$25, 3)/10</f>
        <v>8.8200000000000001E-2</v>
      </c>
      <c r="H80" s="2">
        <f>ROUND((beta_gal_sample01[[#This Row],[A595]]-$T$23)/$S$23, 3)/10</f>
        <v>-0.26890000000000003</v>
      </c>
      <c r="W80" t="s">
        <v>140</v>
      </c>
      <c r="X80" s="2">
        <v>0.38300000000000001</v>
      </c>
      <c r="Y80" t="s">
        <v>154</v>
      </c>
      <c r="Z80" s="2">
        <f>beta_gal_sample0113[[#This Row],[A595]]-AVERAGE($F$6:$F$6)</f>
        <v>-1.6666666666666496E-3</v>
      </c>
      <c r="AA80" s="3" t="s">
        <v>161</v>
      </c>
      <c r="AB80" s="2">
        <f>ROUND((beta_gal_sample0113[[#This Row],[A595 net BG]]-$T$25)/$S$25, 3)/10</f>
        <v>7.8600000000000003E-2</v>
      </c>
      <c r="AC80" s="2">
        <f>ROUND((beta_gal_sample0113[[#This Row],[A595]]-$T$23)/$S$23, 3)/10</f>
        <v>-0.27210000000000001</v>
      </c>
      <c r="AD80" s="2"/>
    </row>
    <row r="81" spans="2:30" x14ac:dyDescent="0.2">
      <c r="B81" t="s">
        <v>140</v>
      </c>
      <c r="C81" s="2">
        <v>0.38300000000000001</v>
      </c>
      <c r="D81" t="s">
        <v>154</v>
      </c>
      <c r="E81" s="2">
        <f>beta_gal_sample01[[#This Row],[A595]]-AVERAGE($F$6:$F$6)</f>
        <v>-1.6666666666666496E-3</v>
      </c>
      <c r="F81" s="3" t="s">
        <v>161</v>
      </c>
      <c r="G81" s="2">
        <f>ROUND((beta_gal_sample01[[#This Row],[A595 net BG]]-$T$25)/$S$25, 3)/10</f>
        <v>7.8600000000000003E-2</v>
      </c>
      <c r="H81" s="2">
        <f>ROUND((beta_gal_sample01[[#This Row],[A595]]-$T$23)/$S$23, 3)/10</f>
        <v>-0.27210000000000001</v>
      </c>
      <c r="W81" t="s">
        <v>141</v>
      </c>
      <c r="X81" s="2">
        <v>0.39800000000000002</v>
      </c>
      <c r="Y81" t="s">
        <v>154</v>
      </c>
      <c r="Z81" s="2">
        <f>beta_gal_sample0113[[#This Row],[A595]]-AVERAGE($F$6:$F$6)</f>
        <v>1.3333333333333364E-2</v>
      </c>
      <c r="AA81" s="3" t="s">
        <v>161</v>
      </c>
      <c r="AB81" s="2">
        <f>ROUND((beta_gal_sample0113[[#This Row],[A595 net BG]]-$T$25)/$S$25, 3)/10</f>
        <v>9.9199999999999997E-2</v>
      </c>
      <c r="AC81" s="2">
        <f>ROUND((beta_gal_sample0113[[#This Row],[A595]]-$T$23)/$S$23, 3)/10</f>
        <v>-0.26519999999999999</v>
      </c>
      <c r="AD81" s="2"/>
    </row>
    <row r="82" spans="2:30" x14ac:dyDescent="0.2">
      <c r="B82" t="s">
        <v>141</v>
      </c>
      <c r="C82" s="2">
        <v>0.39800000000000002</v>
      </c>
      <c r="D82" t="s">
        <v>154</v>
      </c>
      <c r="E82" s="2">
        <f>beta_gal_sample01[[#This Row],[A595]]-AVERAGE($F$6:$F$6)</f>
        <v>1.3333333333333364E-2</v>
      </c>
      <c r="F82" s="3" t="s">
        <v>161</v>
      </c>
      <c r="G82" s="2">
        <f>ROUND((beta_gal_sample01[[#This Row],[A595 net BG]]-$T$25)/$S$25, 3)/10</f>
        <v>9.9199999999999997E-2</v>
      </c>
      <c r="H82" s="2">
        <f>ROUND((beta_gal_sample01[[#This Row],[A595]]-$T$23)/$S$23, 3)/10</f>
        <v>-0.26519999999999999</v>
      </c>
      <c r="W82" t="s">
        <v>142</v>
      </c>
      <c r="X82" s="2">
        <v>0.80300000000000005</v>
      </c>
      <c r="Y82" t="s">
        <v>156</v>
      </c>
      <c r="Z82" s="2">
        <f>beta_gal_sample0113[[#This Row],[A595]]-AVERAGE($F$6:$F$6)</f>
        <v>0.41833333333333339</v>
      </c>
      <c r="AA82" s="3" t="s">
        <v>164</v>
      </c>
      <c r="AB82" s="2">
        <f>ROUND((beta_gal_sample0113[[#This Row],[A595 net BG]]-$T$25)/$S$25, 3)/10</f>
        <v>0.65549999999999997</v>
      </c>
      <c r="AC82" s="2">
        <f>ROUND((beta_gal_sample0113[[#This Row],[A595]]-$T$23)/$S$23, 3)/10</f>
        <v>-7.980000000000001E-2</v>
      </c>
      <c r="AD82" s="2"/>
    </row>
    <row r="83" spans="2:30" x14ac:dyDescent="0.2">
      <c r="B83" t="s">
        <v>142</v>
      </c>
      <c r="C83" s="2">
        <v>0.80300000000000005</v>
      </c>
      <c r="D83" t="s">
        <v>156</v>
      </c>
      <c r="E83" s="2">
        <f>beta_gal_sample01[[#This Row],[A595]]-AVERAGE($F$6:$F$6)</f>
        <v>0.41833333333333339</v>
      </c>
      <c r="F83" s="3" t="s">
        <v>164</v>
      </c>
      <c r="G83" s="2">
        <f>ROUND((beta_gal_sample01[[#This Row],[A595 net BG]]-$T$25)/$S$25, 3)/10</f>
        <v>0.65549999999999997</v>
      </c>
      <c r="H83" s="2">
        <f>ROUND((beta_gal_sample01[[#This Row],[A595]]-$T$23)/$S$23, 3)/10</f>
        <v>-7.980000000000001E-2</v>
      </c>
      <c r="W83" t="s">
        <v>143</v>
      </c>
      <c r="X83" s="2">
        <v>0.55000000000000004</v>
      </c>
      <c r="Y83" t="s">
        <v>156</v>
      </c>
      <c r="Z83" s="2">
        <f>beta_gal_sample0113[[#This Row],[A595]]-AVERAGE($F$6:$F$6)</f>
        <v>0.16533333333333339</v>
      </c>
      <c r="AA83" s="3" t="s">
        <v>164</v>
      </c>
      <c r="AB83" s="2">
        <f>ROUND((beta_gal_sample0113[[#This Row],[A595 net BG]]-$T$25)/$S$25, 3)/10</f>
        <v>0.308</v>
      </c>
      <c r="AC83" s="2">
        <f>ROUND((beta_gal_sample0113[[#This Row],[A595]]-$T$23)/$S$23, 3)/10</f>
        <v>-0.1956</v>
      </c>
      <c r="AD83" s="2"/>
    </row>
    <row r="84" spans="2:30" x14ac:dyDescent="0.2">
      <c r="B84" t="s">
        <v>143</v>
      </c>
      <c r="C84" s="2">
        <v>0.55000000000000004</v>
      </c>
      <c r="D84" t="s">
        <v>156</v>
      </c>
      <c r="E84" s="2">
        <f>beta_gal_sample01[[#This Row],[A595]]-AVERAGE($F$6:$F$6)</f>
        <v>0.16533333333333339</v>
      </c>
      <c r="F84" s="3" t="s">
        <v>164</v>
      </c>
      <c r="G84" s="2">
        <f>ROUND((beta_gal_sample01[[#This Row],[A595 net BG]]-$T$25)/$S$25, 3)/10</f>
        <v>0.308</v>
      </c>
      <c r="H84" s="2">
        <f>ROUND((beta_gal_sample01[[#This Row],[A595]]-$T$23)/$S$23, 3)/10</f>
        <v>-0.1956</v>
      </c>
      <c r="W84" t="s">
        <v>144</v>
      </c>
      <c r="X84" s="2">
        <v>0.63200000000000001</v>
      </c>
      <c r="Y84" t="s">
        <v>156</v>
      </c>
      <c r="Z84" s="2">
        <f>beta_gal_sample0113[[#This Row],[A595]]-AVERAGE($F$6:$F$6)</f>
        <v>0.24733333333333335</v>
      </c>
      <c r="AA84" s="3" t="s">
        <v>164</v>
      </c>
      <c r="AB84" s="2">
        <f>ROUND((beta_gal_sample0113[[#This Row],[A595 net BG]]-$T$25)/$S$25, 3)/10</f>
        <v>0.42069999999999996</v>
      </c>
      <c r="AC84" s="2">
        <f>ROUND((beta_gal_sample0113[[#This Row],[A595]]-$T$23)/$S$23, 3)/10</f>
        <v>-0.15809999999999999</v>
      </c>
      <c r="AD84" s="2"/>
    </row>
    <row r="85" spans="2:30" x14ac:dyDescent="0.2">
      <c r="B85" t="s">
        <v>144</v>
      </c>
      <c r="C85" s="2">
        <v>0.63200000000000001</v>
      </c>
      <c r="D85" t="s">
        <v>156</v>
      </c>
      <c r="E85" s="2">
        <f>beta_gal_sample01[[#This Row],[A595]]-AVERAGE($F$6:$F$6)</f>
        <v>0.24733333333333335</v>
      </c>
      <c r="F85" s="3" t="s">
        <v>164</v>
      </c>
      <c r="G85" s="2">
        <f>ROUND((beta_gal_sample01[[#This Row],[A595 net BG]]-$T$25)/$S$25, 3)/10</f>
        <v>0.42069999999999996</v>
      </c>
      <c r="H85" s="2">
        <f>ROUND((beta_gal_sample01[[#This Row],[A595]]-$T$23)/$S$23, 3)/10</f>
        <v>-0.15809999999999999</v>
      </c>
      <c r="W85" t="s">
        <v>76</v>
      </c>
      <c r="X85" s="2">
        <v>0.79100000000000004</v>
      </c>
      <c r="Y85" t="s">
        <v>160</v>
      </c>
      <c r="Z85" s="2">
        <f>beta_gal_sample0113[[#This Row],[A595]]-AVERAGE($F$6:$F$6)</f>
        <v>0.40633333333333338</v>
      </c>
      <c r="AA85" s="3" t="s">
        <v>165</v>
      </c>
      <c r="AB85" s="2">
        <f>ROUND((beta_gal_sample0113[[#This Row],[A595 net BG]]-$T$25)/$S$25, 3)/10</f>
        <v>0.6391</v>
      </c>
      <c r="AC85" s="2">
        <f>ROUND((beta_gal_sample0113[[#This Row],[A595]]-$T$23)/$S$23, 3)/10</f>
        <v>-8.5300000000000001E-2</v>
      </c>
      <c r="AD85" s="2"/>
    </row>
    <row r="86" spans="2:30" x14ac:dyDescent="0.2">
      <c r="B86" t="s">
        <v>76</v>
      </c>
      <c r="C86" s="2">
        <v>0.79100000000000004</v>
      </c>
      <c r="D86" t="s">
        <v>160</v>
      </c>
      <c r="E86" s="2">
        <f>beta_gal_sample01[[#This Row],[A595]]-AVERAGE($F$6:$F$6)</f>
        <v>0.40633333333333338</v>
      </c>
      <c r="F86" s="3" t="s">
        <v>165</v>
      </c>
      <c r="G86" s="2">
        <f>ROUND((beta_gal_sample01[[#This Row],[A595 net BG]]-$T$25)/$S$25, 3)/10</f>
        <v>0.6391</v>
      </c>
      <c r="H86" s="2">
        <f>ROUND((beta_gal_sample01[[#This Row],[A595]]-$T$23)/$S$23, 3)/10</f>
        <v>-8.5300000000000001E-2</v>
      </c>
      <c r="W86" t="s">
        <v>77</v>
      </c>
      <c r="X86" s="2">
        <v>0.83599999999999997</v>
      </c>
      <c r="Y86" t="s">
        <v>160</v>
      </c>
      <c r="Z86" s="2">
        <f>beta_gal_sample0113[[#This Row],[A595]]-AVERAGE($F$6:$F$6)</f>
        <v>0.45133333333333331</v>
      </c>
      <c r="AA86" s="3" t="s">
        <v>165</v>
      </c>
      <c r="AB86" s="2">
        <f>ROUND((beta_gal_sample0113[[#This Row],[A595 net BG]]-$T$25)/$S$25, 3)/10</f>
        <v>0.70090000000000008</v>
      </c>
      <c r="AC86" s="2">
        <f>ROUND((beta_gal_sample0113[[#This Row],[A595]]-$T$23)/$S$23, 3)/10</f>
        <v>-6.4700000000000008E-2</v>
      </c>
      <c r="AD86" s="2"/>
    </row>
    <row r="87" spans="2:30" x14ac:dyDescent="0.2">
      <c r="B87" t="s">
        <v>77</v>
      </c>
      <c r="C87" s="2">
        <v>0.83599999999999997</v>
      </c>
      <c r="D87" t="s">
        <v>160</v>
      </c>
      <c r="E87" s="2">
        <f>beta_gal_sample01[[#This Row],[A595]]-AVERAGE($F$6:$F$6)</f>
        <v>0.45133333333333331</v>
      </c>
      <c r="F87" s="3" t="s">
        <v>165</v>
      </c>
      <c r="G87" s="2">
        <f>ROUND((beta_gal_sample01[[#This Row],[A595 net BG]]-$T$25)/$S$25, 3)/10</f>
        <v>0.70090000000000008</v>
      </c>
      <c r="H87" s="2">
        <f>ROUND((beta_gal_sample01[[#This Row],[A595]]-$T$23)/$S$23, 3)/10</f>
        <v>-6.4700000000000008E-2</v>
      </c>
      <c r="W87" t="s">
        <v>78</v>
      </c>
      <c r="X87" s="2">
        <v>0.72299999999999998</v>
      </c>
      <c r="Y87" t="s">
        <v>160</v>
      </c>
      <c r="Z87" s="2">
        <f>beta_gal_sample0113[[#This Row],[A595]]-AVERAGE($F$6:$F$6)</f>
        <v>0.33833333333333332</v>
      </c>
      <c r="AA87" s="3" t="s">
        <v>165</v>
      </c>
      <c r="AB87" s="2">
        <f>ROUND((beta_gal_sample0113[[#This Row],[A595 net BG]]-$T$25)/$S$25, 3)/10</f>
        <v>0.54569999999999996</v>
      </c>
      <c r="AC87" s="2">
        <f>ROUND((beta_gal_sample0113[[#This Row],[A595]]-$T$23)/$S$23, 3)/10</f>
        <v>-0.11639999999999999</v>
      </c>
      <c r="AD87" s="2"/>
    </row>
    <row r="88" spans="2:30" x14ac:dyDescent="0.2">
      <c r="B88" t="s">
        <v>78</v>
      </c>
      <c r="C88" s="2">
        <v>0.72299999999999998</v>
      </c>
      <c r="D88" t="s">
        <v>160</v>
      </c>
      <c r="E88" s="2">
        <f>beta_gal_sample01[[#This Row],[A595]]-AVERAGE($F$6:$F$6)</f>
        <v>0.33833333333333332</v>
      </c>
      <c r="F88" s="3" t="s">
        <v>165</v>
      </c>
      <c r="G88" s="2">
        <f>ROUND((beta_gal_sample01[[#This Row],[A595 net BG]]-$T$25)/$S$25, 3)/10</f>
        <v>0.54569999999999996</v>
      </c>
      <c r="H88" s="2">
        <f>ROUND((beta_gal_sample01[[#This Row],[A595]]-$T$23)/$S$23, 3)/10</f>
        <v>-0.11639999999999999</v>
      </c>
      <c r="W88" t="s">
        <v>145</v>
      </c>
      <c r="X88" s="2">
        <v>0.38600000000000001</v>
      </c>
      <c r="Y88" t="s">
        <v>154</v>
      </c>
      <c r="Z88" s="2">
        <f>beta_gal_sample0113[[#This Row],[A595]]-AVERAGE($F$6:$F$6)</f>
        <v>1.333333333333353E-3</v>
      </c>
      <c r="AA88" s="3" t="s">
        <v>165</v>
      </c>
      <c r="AB88" s="2">
        <f>ROUND((beta_gal_sample0113[[#This Row],[A595 net BG]]-$T$25)/$S$25, 3)/10</f>
        <v>8.2699999999999996E-2</v>
      </c>
      <c r="AC88" s="2">
        <f>ROUND((beta_gal_sample0113[[#This Row],[A595]]-$T$23)/$S$23, 3)/10</f>
        <v>-0.2707</v>
      </c>
      <c r="AD88" s="2"/>
    </row>
    <row r="89" spans="2:30" x14ac:dyDescent="0.2">
      <c r="B89" t="s">
        <v>145</v>
      </c>
      <c r="C89" s="2">
        <v>0.38600000000000001</v>
      </c>
      <c r="D89" t="s">
        <v>154</v>
      </c>
      <c r="E89" s="2">
        <f>beta_gal_sample01[[#This Row],[A595]]-AVERAGE($F$6:$F$6)</f>
        <v>1.333333333333353E-3</v>
      </c>
      <c r="F89" s="3" t="s">
        <v>165</v>
      </c>
      <c r="G89" s="2">
        <f>ROUND((beta_gal_sample01[[#This Row],[A595 net BG]]-$T$25)/$S$25, 3)/10</f>
        <v>8.2699999999999996E-2</v>
      </c>
      <c r="H89" s="2">
        <f>ROUND((beta_gal_sample01[[#This Row],[A595]]-$T$23)/$S$23, 3)/10</f>
        <v>-0.2707</v>
      </c>
      <c r="W89" t="s">
        <v>146</v>
      </c>
      <c r="X89" s="2">
        <v>0.38600000000000001</v>
      </c>
      <c r="Y89" t="s">
        <v>154</v>
      </c>
      <c r="Z89" s="2">
        <f>beta_gal_sample0113[[#This Row],[A595]]-AVERAGE($F$6:$F$6)</f>
        <v>1.333333333333353E-3</v>
      </c>
      <c r="AA89" s="3" t="s">
        <v>165</v>
      </c>
      <c r="AB89" s="2">
        <f>ROUND((beta_gal_sample0113[[#This Row],[A595 net BG]]-$T$25)/$S$25, 3)/10</f>
        <v>8.2699999999999996E-2</v>
      </c>
      <c r="AC89" s="2">
        <f>ROUND((beta_gal_sample0113[[#This Row],[A595]]-$T$23)/$S$23, 3)/10</f>
        <v>-0.2707</v>
      </c>
      <c r="AD89" s="2"/>
    </row>
    <row r="90" spans="2:30" x14ac:dyDescent="0.2">
      <c r="B90" t="s">
        <v>146</v>
      </c>
      <c r="C90" s="2">
        <v>0.38600000000000001</v>
      </c>
      <c r="D90" t="s">
        <v>154</v>
      </c>
      <c r="E90" s="2">
        <f>beta_gal_sample01[[#This Row],[A595]]-AVERAGE($F$6:$F$6)</f>
        <v>1.333333333333353E-3</v>
      </c>
      <c r="F90" s="3" t="s">
        <v>165</v>
      </c>
      <c r="G90" s="2">
        <f>ROUND((beta_gal_sample01[[#This Row],[A595 net BG]]-$T$25)/$S$25, 3)/10</f>
        <v>8.2699999999999996E-2</v>
      </c>
      <c r="H90" s="2">
        <f>ROUND((beta_gal_sample01[[#This Row],[A595]]-$T$23)/$S$23, 3)/10</f>
        <v>-0.2707</v>
      </c>
      <c r="W90" t="s">
        <v>147</v>
      </c>
      <c r="X90" s="2">
        <v>0.38500000000000001</v>
      </c>
      <c r="Y90" t="s">
        <v>154</v>
      </c>
      <c r="Z90" s="2">
        <f>beta_gal_sample0113[[#This Row],[A595]]-AVERAGE($F$6:$F$6)</f>
        <v>3.3333333333335213E-4</v>
      </c>
      <c r="AA90" s="3" t="s">
        <v>165</v>
      </c>
      <c r="AB90" s="2">
        <f>ROUND((beta_gal_sample0113[[#This Row],[A595 net BG]]-$T$25)/$S$25, 3)/10</f>
        <v>8.14E-2</v>
      </c>
      <c r="AC90" s="2">
        <f>ROUND((beta_gal_sample0113[[#This Row],[A595]]-$T$23)/$S$23, 3)/10</f>
        <v>-0.2712</v>
      </c>
      <c r="AD90" s="2"/>
    </row>
    <row r="91" spans="2:30" x14ac:dyDescent="0.2">
      <c r="B91" t="s">
        <v>147</v>
      </c>
      <c r="C91" s="2">
        <v>0.38500000000000001</v>
      </c>
      <c r="D91" t="s">
        <v>154</v>
      </c>
      <c r="E91" s="2">
        <f>beta_gal_sample01[[#This Row],[A595]]-AVERAGE($F$6:$F$6)</f>
        <v>3.3333333333335213E-4</v>
      </c>
      <c r="F91" s="3" t="s">
        <v>165</v>
      </c>
      <c r="G91" s="2">
        <f>ROUND((beta_gal_sample01[[#This Row],[A595 net BG]]-$T$25)/$S$25, 3)/10</f>
        <v>8.14E-2</v>
      </c>
      <c r="H91" s="2">
        <f>ROUND((beta_gal_sample01[[#This Row],[A595]]-$T$23)/$S$23, 3)/10</f>
        <v>-0.2712</v>
      </c>
      <c r="W91" t="s">
        <v>148</v>
      </c>
      <c r="X91" s="2">
        <v>1.6910000000000001</v>
      </c>
      <c r="Y91" t="s">
        <v>155</v>
      </c>
      <c r="Z91" s="2">
        <f>beta_gal_sample0113[[#This Row],[A595]]-AVERAGE($F$6:$F$6)</f>
        <v>1.3063333333333333</v>
      </c>
      <c r="AA91" s="3" t="s">
        <v>161</v>
      </c>
      <c r="AB91" s="2">
        <f>ROUND((beta_gal_sample0113[[#This Row],[A595 net BG]]-$T$25)/$S$25, 3)/10</f>
        <v>1.8753</v>
      </c>
      <c r="AC91" s="2">
        <f>ROUND((beta_gal_sample0113[[#This Row],[A595]]-$T$23)/$S$23, 3)/10</f>
        <v>0.32679999999999998</v>
      </c>
      <c r="AD91" s="2"/>
    </row>
    <row r="92" spans="2:30" x14ac:dyDescent="0.2">
      <c r="B92" t="s">
        <v>148</v>
      </c>
      <c r="C92" s="2">
        <v>1.6910000000000001</v>
      </c>
      <c r="D92" t="s">
        <v>155</v>
      </c>
      <c r="E92" s="2">
        <f>beta_gal_sample01[[#This Row],[A595]]-AVERAGE($F$6:$F$6)</f>
        <v>1.3063333333333333</v>
      </c>
      <c r="F92" s="3" t="s">
        <v>161</v>
      </c>
      <c r="G92" s="2">
        <f>ROUND((beta_gal_sample01[[#This Row],[A595 net BG]]-$T$25)/$S$25, 3)/10</f>
        <v>1.8753</v>
      </c>
      <c r="H92" s="2">
        <f>ROUND((beta_gal_sample01[[#This Row],[A595]]-$T$23)/$S$23, 3)/10</f>
        <v>0.32679999999999998</v>
      </c>
      <c r="W92" t="s">
        <v>149</v>
      </c>
      <c r="X92" s="2">
        <v>1.373</v>
      </c>
      <c r="Y92" t="s">
        <v>155</v>
      </c>
      <c r="Z92" s="2">
        <f>beta_gal_sample0113[[#This Row],[A595]]-AVERAGE($F$6:$F$6)</f>
        <v>0.98833333333333329</v>
      </c>
      <c r="AA92" s="3" t="s">
        <v>161</v>
      </c>
      <c r="AB92" s="2">
        <f>ROUND((beta_gal_sample0113[[#This Row],[A595 net BG]]-$T$25)/$S$25, 3)/10</f>
        <v>1.4384999999999999</v>
      </c>
      <c r="AC92" s="2">
        <f>ROUND((beta_gal_sample0113[[#This Row],[A595]]-$T$23)/$S$23, 3)/10</f>
        <v>0.1812</v>
      </c>
      <c r="AD92" s="2"/>
    </row>
    <row r="93" spans="2:30" x14ac:dyDescent="0.2">
      <c r="B93" t="s">
        <v>149</v>
      </c>
      <c r="C93" s="2">
        <v>1.373</v>
      </c>
      <c r="D93" t="s">
        <v>155</v>
      </c>
      <c r="E93" s="2">
        <f>beta_gal_sample01[[#This Row],[A595]]-AVERAGE($F$6:$F$6)</f>
        <v>0.98833333333333329</v>
      </c>
      <c r="F93" s="3" t="s">
        <v>161</v>
      </c>
      <c r="G93" s="2">
        <f>ROUND((beta_gal_sample01[[#This Row],[A595 net BG]]-$T$25)/$S$25, 3)/10</f>
        <v>1.4384999999999999</v>
      </c>
      <c r="H93" s="2">
        <f>ROUND((beta_gal_sample01[[#This Row],[A595]]-$T$23)/$S$23, 3)/10</f>
        <v>0.1812</v>
      </c>
      <c r="W93" t="s">
        <v>150</v>
      </c>
      <c r="X93" s="2">
        <v>1.714</v>
      </c>
      <c r="Y93" t="s">
        <v>155</v>
      </c>
      <c r="Z93" s="2">
        <f>beta_gal_sample0113[[#This Row],[A595]]-AVERAGE($F$6:$F$6)</f>
        <v>1.3293333333333333</v>
      </c>
      <c r="AA93" s="3" t="s">
        <v>161</v>
      </c>
      <c r="AB93" s="2">
        <f>ROUND((beta_gal_sample0113[[#This Row],[A595 net BG]]-$T$25)/$S$25, 3)/10</f>
        <v>1.9068999999999998</v>
      </c>
      <c r="AC93" s="2">
        <f>ROUND((beta_gal_sample0113[[#This Row],[A595]]-$T$23)/$S$23, 3)/10</f>
        <v>0.33740000000000003</v>
      </c>
      <c r="AD93" s="2"/>
    </row>
    <row r="94" spans="2:30" x14ac:dyDescent="0.2">
      <c r="B94" t="s">
        <v>150</v>
      </c>
      <c r="C94" s="2">
        <v>1.714</v>
      </c>
      <c r="D94" t="s">
        <v>155</v>
      </c>
      <c r="E94" s="2">
        <f>beta_gal_sample01[[#This Row],[A595]]-AVERAGE($F$6:$F$6)</f>
        <v>1.3293333333333333</v>
      </c>
      <c r="F94" s="3" t="s">
        <v>161</v>
      </c>
      <c r="G94" s="2">
        <f>ROUND((beta_gal_sample01[[#This Row],[A595 net BG]]-$T$25)/$S$25, 3)/10</f>
        <v>1.9068999999999998</v>
      </c>
      <c r="H94" s="2">
        <f>ROUND((beta_gal_sample01[[#This Row],[A595]]-$T$23)/$S$23, 3)/10</f>
        <v>0.33740000000000003</v>
      </c>
      <c r="W94" t="s">
        <v>82</v>
      </c>
      <c r="X94" s="2">
        <v>0.69799999999999995</v>
      </c>
      <c r="Y94" t="s">
        <v>160</v>
      </c>
      <c r="Z94" s="2">
        <f>beta_gal_sample0113[[#This Row],[A595]]-AVERAGE($F$6:$F$6)</f>
        <v>0.3133333333333333</v>
      </c>
      <c r="AA94" s="5" t="s">
        <v>164</v>
      </c>
      <c r="AB94" s="2">
        <f>ROUND((beta_gal_sample0113[[#This Row],[A595 net BG]]-$T$25)/$S$25, 3)/10</f>
        <v>0.51130000000000009</v>
      </c>
      <c r="AC94" s="2">
        <f>ROUND((beta_gal_sample0113[[#This Row],[A595]]-$T$23)/$S$23, 3)/10</f>
        <v>-0.1278</v>
      </c>
      <c r="AD94" s="2"/>
    </row>
    <row r="95" spans="2:30" x14ac:dyDescent="0.2">
      <c r="B95" t="s">
        <v>82</v>
      </c>
      <c r="C95" s="2">
        <v>0.69799999999999995</v>
      </c>
      <c r="D95" t="s">
        <v>160</v>
      </c>
      <c r="E95" s="2">
        <f>beta_gal_sample01[[#This Row],[A595]]-AVERAGE($F$6:$F$6)</f>
        <v>0.3133333333333333</v>
      </c>
      <c r="F95" s="5" t="s">
        <v>164</v>
      </c>
      <c r="G95" s="2">
        <f>ROUND((beta_gal_sample01[[#This Row],[A595 net BG]]-$T$25)/$S$25, 3)/10</f>
        <v>0.51130000000000009</v>
      </c>
      <c r="H95" s="2">
        <f>ROUND((beta_gal_sample01[[#This Row],[A595]]-$T$23)/$S$23, 3)/10</f>
        <v>-0.1278</v>
      </c>
      <c r="W95" t="s">
        <v>83</v>
      </c>
      <c r="X95" s="2">
        <v>0.64100000000000001</v>
      </c>
      <c r="Y95" t="s">
        <v>160</v>
      </c>
      <c r="Z95" s="2">
        <f>beta_gal_sample0113[[#This Row],[A595]]-AVERAGE($F$6:$F$6)</f>
        <v>0.25633333333333336</v>
      </c>
      <c r="AA95" s="5" t="s">
        <v>164</v>
      </c>
      <c r="AB95" s="2">
        <f>ROUND((beta_gal_sample0113[[#This Row],[A595 net BG]]-$T$25)/$S$25, 3)/10</f>
        <v>0.433</v>
      </c>
      <c r="AC95" s="2">
        <f>ROUND((beta_gal_sample0113[[#This Row],[A595]]-$T$23)/$S$23, 3)/10</f>
        <v>-0.15389999999999998</v>
      </c>
      <c r="AD95" s="2"/>
    </row>
    <row r="96" spans="2:30" x14ac:dyDescent="0.2">
      <c r="B96" t="s">
        <v>83</v>
      </c>
      <c r="C96" s="2">
        <v>0.64100000000000001</v>
      </c>
      <c r="D96" t="s">
        <v>160</v>
      </c>
      <c r="E96" s="2">
        <f>beta_gal_sample01[[#This Row],[A595]]-AVERAGE($F$6:$F$6)</f>
        <v>0.25633333333333336</v>
      </c>
      <c r="F96" s="5" t="s">
        <v>164</v>
      </c>
      <c r="G96" s="2">
        <f>ROUND((beta_gal_sample01[[#This Row],[A595 net BG]]-$T$25)/$S$25, 3)/10</f>
        <v>0.433</v>
      </c>
      <c r="H96" s="2">
        <f>ROUND((beta_gal_sample01[[#This Row],[A595]]-$T$23)/$S$23, 3)/10</f>
        <v>-0.15389999999999998</v>
      </c>
      <c r="W96" t="s">
        <v>84</v>
      </c>
      <c r="X96" s="2">
        <v>0.59699999999999998</v>
      </c>
      <c r="Y96" t="s">
        <v>160</v>
      </c>
      <c r="Z96" s="2">
        <f>beta_gal_sample0113[[#This Row],[A595]]-AVERAGE($F$6:$F$6)</f>
        <v>0.21233333333333332</v>
      </c>
      <c r="AA96" s="5" t="s">
        <v>164</v>
      </c>
      <c r="AB96" s="2">
        <f>ROUND((beta_gal_sample0113[[#This Row],[A595 net BG]]-$T$25)/$S$25, 3)/10</f>
        <v>0.37259999999999999</v>
      </c>
      <c r="AC96" s="2">
        <f>ROUND((beta_gal_sample0113[[#This Row],[A595]]-$T$23)/$S$23, 3)/10</f>
        <v>-0.1741</v>
      </c>
      <c r="AD96" s="2"/>
    </row>
    <row r="97" spans="2:8" x14ac:dyDescent="0.2">
      <c r="B97" t="s">
        <v>84</v>
      </c>
      <c r="C97" s="2">
        <v>0.59699999999999998</v>
      </c>
      <c r="D97" t="s">
        <v>160</v>
      </c>
      <c r="E97" s="2">
        <f>beta_gal_sample01[[#This Row],[A595]]-AVERAGE($F$6:$F$6)</f>
        <v>0.21233333333333332</v>
      </c>
      <c r="F97" s="5" t="s">
        <v>164</v>
      </c>
      <c r="G97" s="2">
        <f>ROUND((beta_gal_sample01[[#This Row],[A595 net BG]]-$T$25)/$S$25, 3)/10</f>
        <v>0.37259999999999999</v>
      </c>
      <c r="H97" s="2">
        <f>ROUND((beta_gal_sample01[[#This Row],[A595]]-$T$23)/$S$23, 3)/10</f>
        <v>-0.1741</v>
      </c>
    </row>
  </sheetData>
  <mergeCells count="3">
    <mergeCell ref="B3:H4"/>
    <mergeCell ref="M3:U4"/>
    <mergeCell ref="W3:AG4"/>
  </mergeCells>
  <phoneticPr fontId="2" type="noConversion"/>
  <conditionalFormatting sqref="E9:E97">
    <cfRule type="colorScale" priority="24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P9:P26">
    <cfRule type="colorScale" priority="14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G9:H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D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3 K9 K17 K21 K25 K29 K33 K37 K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10:AF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10:A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Z96">
    <cfRule type="colorScale" priority="2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AB8:AC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4"/>
  <tableParts count="4"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7E8D-38BF-7C40-81FE-BFB5B5A65509}">
  <dimension ref="B2:P13"/>
  <sheetViews>
    <sheetView zoomScale="142" workbookViewId="0">
      <selection activeCell="F11" sqref="F11"/>
    </sheetView>
  </sheetViews>
  <sheetFormatPr baseColWidth="10" defaultRowHeight="16" x14ac:dyDescent="0.2"/>
  <cols>
    <col min="1" max="1" width="4.83203125" customWidth="1"/>
    <col min="5" max="5" width="4.83203125" customWidth="1"/>
    <col min="9" max="9" width="4.83203125" customWidth="1"/>
    <col min="13" max="13" width="4.83203125" customWidth="1"/>
    <col min="17" max="17" width="4.83203125" customWidth="1"/>
  </cols>
  <sheetData>
    <row r="2" spans="2:16" x14ac:dyDescent="0.2">
      <c r="B2" s="24" t="s">
        <v>191</v>
      </c>
      <c r="C2" s="24"/>
      <c r="D2" s="24"/>
      <c r="F2" s="25" t="s">
        <v>192</v>
      </c>
      <c r="G2" s="25"/>
      <c r="H2" s="25"/>
      <c r="J2" s="25" t="s">
        <v>193</v>
      </c>
      <c r="K2" s="25"/>
      <c r="L2" s="25"/>
      <c r="N2" s="25" t="s">
        <v>190</v>
      </c>
      <c r="O2" s="25"/>
      <c r="P2" s="25"/>
    </row>
    <row r="3" spans="2:16" ht="16" customHeight="1" x14ac:dyDescent="0.2">
      <c r="B3" s="24"/>
      <c r="C3" s="24"/>
      <c r="D3" s="24"/>
      <c r="F3" s="25"/>
      <c r="G3" s="25"/>
      <c r="H3" s="25"/>
      <c r="J3" s="25"/>
      <c r="K3" s="25"/>
      <c r="L3" s="25"/>
      <c r="N3" s="25"/>
      <c r="O3" s="25"/>
      <c r="P3" s="25"/>
    </row>
    <row r="4" spans="2:16" x14ac:dyDescent="0.2">
      <c r="B4" s="18" t="s">
        <v>151</v>
      </c>
      <c r="C4" s="18" t="s">
        <v>187</v>
      </c>
      <c r="D4" s="18" t="s">
        <v>188</v>
      </c>
      <c r="F4" s="18" t="s">
        <v>151</v>
      </c>
      <c r="G4" s="18" t="s">
        <v>187</v>
      </c>
      <c r="H4" s="18" t="s">
        <v>188</v>
      </c>
      <c r="J4" s="18" t="s">
        <v>151</v>
      </c>
      <c r="K4" s="18" t="s">
        <v>187</v>
      </c>
      <c r="L4" s="18" t="s">
        <v>188</v>
      </c>
      <c r="N4" s="18" t="s">
        <v>151</v>
      </c>
      <c r="O4" s="18" t="s">
        <v>187</v>
      </c>
      <c r="P4" s="18" t="s">
        <v>188</v>
      </c>
    </row>
    <row r="5" spans="2:16" x14ac:dyDescent="0.2">
      <c r="B5">
        <v>1</v>
      </c>
      <c r="C5" s="17">
        <f>20/GETPIVOTDATA("Reducted",'Beta-Gal Lysozyme'!$AE$9,"Fraction","1-Beta")</f>
        <v>8.3988913463422836</v>
      </c>
      <c r="D5" s="17">
        <f>20/GETPIVOTDATA("Reducted",'Beta-Gal Lysozyme'!$AE$9,"Fraction","1-Lys")</f>
        <v>12.284509233856108</v>
      </c>
      <c r="F5">
        <v>1</v>
      </c>
      <c r="G5" s="17">
        <v>3</v>
      </c>
      <c r="H5" s="17">
        <v>3</v>
      </c>
      <c r="J5">
        <v>1</v>
      </c>
      <c r="K5" s="17">
        <f t="shared" ref="K5:L8" si="0">36-C5-G5</f>
        <v>24.601108653657718</v>
      </c>
      <c r="L5" s="17">
        <f t="shared" si="0"/>
        <v>20.715490766143894</v>
      </c>
      <c r="N5">
        <v>1</v>
      </c>
      <c r="O5" s="17">
        <f t="shared" ref="O5:P8" si="1">K5+G5+C5</f>
        <v>36</v>
      </c>
      <c r="P5" s="17">
        <f t="shared" si="1"/>
        <v>36</v>
      </c>
    </row>
    <row r="6" spans="2:16" x14ac:dyDescent="0.2">
      <c r="B6">
        <v>2</v>
      </c>
      <c r="C6" s="17">
        <f>20/GETPIVOTDATA("Reducted",'Beta-Gal Lysozyme'!$AE$9,"Fraction","2-Beta")</f>
        <v>10.12812072719907</v>
      </c>
      <c r="D6" s="17">
        <f>20/GETPIVOTDATA("Reducted",'Beta-Gal Lysozyme'!$AE$9,"Fraction","2-Lys")</f>
        <v>11.492711705326872</v>
      </c>
      <c r="F6">
        <v>2</v>
      </c>
      <c r="G6" s="17">
        <v>3</v>
      </c>
      <c r="H6" s="17">
        <v>3</v>
      </c>
      <c r="J6">
        <v>2</v>
      </c>
      <c r="K6" s="17">
        <f t="shared" si="0"/>
        <v>22.871879272800932</v>
      </c>
      <c r="L6" s="17">
        <f t="shared" si="0"/>
        <v>21.507288294673128</v>
      </c>
      <c r="N6">
        <v>2</v>
      </c>
      <c r="O6" s="17">
        <f t="shared" si="1"/>
        <v>36</v>
      </c>
      <c r="P6" s="17">
        <f t="shared" si="1"/>
        <v>36</v>
      </c>
    </row>
    <row r="7" spans="2:16" x14ac:dyDescent="0.2">
      <c r="B7">
        <v>3</v>
      </c>
      <c r="C7" s="17">
        <v>30</v>
      </c>
      <c r="D7" s="17">
        <f>20/GETPIVOTDATA("Reducted",'Beta-Gal Lysozyme'!$AE$9,"Fraction","3-Lys")</f>
        <v>19.4331983805668</v>
      </c>
      <c r="F7">
        <v>3</v>
      </c>
      <c r="G7" s="17">
        <v>3</v>
      </c>
      <c r="H7" s="17">
        <v>3</v>
      </c>
      <c r="J7">
        <v>3</v>
      </c>
      <c r="K7" s="17">
        <f t="shared" si="0"/>
        <v>3</v>
      </c>
      <c r="L7" s="17">
        <f t="shared" si="0"/>
        <v>13.5668016194332</v>
      </c>
      <c r="N7">
        <v>3</v>
      </c>
      <c r="O7" s="17">
        <f t="shared" si="1"/>
        <v>36</v>
      </c>
      <c r="P7" s="17">
        <f t="shared" si="1"/>
        <v>36</v>
      </c>
    </row>
    <row r="8" spans="2:16" x14ac:dyDescent="0.2">
      <c r="B8">
        <v>4</v>
      </c>
      <c r="C8" s="17">
        <v>30</v>
      </c>
      <c r="D8" s="17">
        <f>20/GETPIVOTDATA("Reducted",'Beta-Gal Lysozyme'!$AE$9,"Fraction","4-Lys")</f>
        <v>23.311834641386277</v>
      </c>
      <c r="F8">
        <v>4</v>
      </c>
      <c r="G8" s="17">
        <v>3</v>
      </c>
      <c r="H8" s="17">
        <v>3</v>
      </c>
      <c r="J8">
        <v>4</v>
      </c>
      <c r="K8" s="17">
        <f t="shared" si="0"/>
        <v>3</v>
      </c>
      <c r="L8" s="17">
        <f t="shared" si="0"/>
        <v>9.6881653586137233</v>
      </c>
      <c r="N8">
        <v>4</v>
      </c>
      <c r="O8" s="17">
        <f t="shared" si="1"/>
        <v>36</v>
      </c>
      <c r="P8" s="17">
        <f t="shared" si="1"/>
        <v>36</v>
      </c>
    </row>
    <row r="12" spans="2:16" ht="16" customHeight="1" x14ac:dyDescent="0.2"/>
    <row r="13" spans="2:16" ht="16" customHeight="1" x14ac:dyDescent="0.2"/>
  </sheetData>
  <mergeCells count="4">
    <mergeCell ref="B2:D3"/>
    <mergeCell ref="J2:L3"/>
    <mergeCell ref="F2:H3"/>
    <mergeCell ref="N2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4A94-2F71-EE4F-B617-785185AB27FC}">
  <dimension ref="A1:C18"/>
  <sheetViews>
    <sheetView tabSelected="1" workbookViewId="0"/>
  </sheetViews>
  <sheetFormatPr baseColWidth="10" defaultRowHeight="16" x14ac:dyDescent="0.2"/>
  <cols>
    <col min="1" max="3" width="11.1640625" bestFit="1" customWidth="1"/>
    <col min="4" max="4" width="7.83203125" bestFit="1" customWidth="1"/>
    <col min="5" max="20" width="12.6640625" bestFit="1" customWidth="1"/>
  </cols>
  <sheetData>
    <row r="1" spans="1:3" x14ac:dyDescent="0.2">
      <c r="A1" t="s">
        <v>162</v>
      </c>
      <c r="B1" t="s">
        <v>679</v>
      </c>
      <c r="C1" t="s">
        <v>680</v>
      </c>
    </row>
    <row r="2" spans="1:3" x14ac:dyDescent="0.2">
      <c r="A2" t="s">
        <v>73</v>
      </c>
      <c r="B2" t="s">
        <v>74</v>
      </c>
      <c r="C2" t="s">
        <v>75</v>
      </c>
    </row>
    <row r="3" spans="1:3" x14ac:dyDescent="0.2">
      <c r="A3">
        <v>0.69599999999999995</v>
      </c>
      <c r="B3">
        <v>0.85799999999999998</v>
      </c>
      <c r="C3">
        <v>0.89</v>
      </c>
    </row>
    <row r="4" spans="1:3" x14ac:dyDescent="0.2">
      <c r="A4">
        <v>1.3109999999999999</v>
      </c>
      <c r="B4">
        <v>1.3819999999999999</v>
      </c>
      <c r="C4">
        <v>1.446</v>
      </c>
    </row>
    <row r="5" spans="1:3" x14ac:dyDescent="0.2">
      <c r="A5">
        <v>1.51</v>
      </c>
      <c r="B5">
        <v>1.4950000000000001</v>
      </c>
      <c r="C5">
        <v>1.5660000000000001</v>
      </c>
    </row>
    <row r="6" spans="1:3" x14ac:dyDescent="0.2">
      <c r="A6">
        <v>1.5980000000000001</v>
      </c>
      <c r="B6">
        <v>1.5620000000000001</v>
      </c>
      <c r="C6">
        <v>1.6220000000000001</v>
      </c>
    </row>
    <row r="7" spans="1:3" x14ac:dyDescent="0.2">
      <c r="A7">
        <v>1.7</v>
      </c>
      <c r="B7">
        <v>1.6879999999999999</v>
      </c>
      <c r="C7">
        <v>1.72</v>
      </c>
    </row>
    <row r="8" spans="1:3" x14ac:dyDescent="0.2">
      <c r="A8">
        <v>1.74</v>
      </c>
      <c r="B8">
        <v>1.74</v>
      </c>
      <c r="C8">
        <v>1.81</v>
      </c>
    </row>
    <row r="9" spans="1:3" x14ac:dyDescent="0.2">
      <c r="A9">
        <v>1.7549999999999999</v>
      </c>
      <c r="B9">
        <v>1.76</v>
      </c>
      <c r="C9">
        <v>1.83</v>
      </c>
    </row>
    <row r="10" spans="1:3" x14ac:dyDescent="0.2">
      <c r="A10">
        <v>1.7529999999999999</v>
      </c>
      <c r="B10">
        <v>1.766</v>
      </c>
      <c r="C10">
        <v>1.8380000000000001</v>
      </c>
    </row>
    <row r="11" spans="1:3" x14ac:dyDescent="0.2">
      <c r="A11">
        <v>1.7609999999999999</v>
      </c>
      <c r="B11">
        <v>1.7609999999999999</v>
      </c>
      <c r="C11">
        <v>1.8420000000000001</v>
      </c>
    </row>
    <row r="12" spans="1:3" x14ac:dyDescent="0.2">
      <c r="A12">
        <v>1.762</v>
      </c>
      <c r="B12">
        <v>1.7669999999999999</v>
      </c>
      <c r="C12">
        <v>1.843</v>
      </c>
    </row>
    <row r="13" spans="1:3" x14ac:dyDescent="0.2">
      <c r="A13">
        <v>1.76</v>
      </c>
      <c r="B13">
        <v>1.768</v>
      </c>
      <c r="C13">
        <v>1.839</v>
      </c>
    </row>
    <row r="14" spans="1:3" x14ac:dyDescent="0.2">
      <c r="A14">
        <v>1.7589999999999999</v>
      </c>
      <c r="B14">
        <v>1.7649999999999999</v>
      </c>
      <c r="C14">
        <v>1.8440000000000001</v>
      </c>
    </row>
    <row r="15" spans="1:3" x14ac:dyDescent="0.2">
      <c r="A15">
        <v>1.76</v>
      </c>
      <c r="B15">
        <v>1.766</v>
      </c>
      <c r="C15">
        <v>1.839</v>
      </c>
    </row>
    <row r="16" spans="1:3" x14ac:dyDescent="0.2">
      <c r="A16">
        <v>1.7589999999999999</v>
      </c>
      <c r="B16">
        <v>1.764</v>
      </c>
      <c r="C16">
        <v>1.837</v>
      </c>
    </row>
    <row r="17" spans="1:3" x14ac:dyDescent="0.2">
      <c r="A17">
        <v>1.7569999999999999</v>
      </c>
      <c r="B17">
        <v>1.762</v>
      </c>
      <c r="C17">
        <v>1.8360000000000001</v>
      </c>
    </row>
    <row r="18" spans="1:3" x14ac:dyDescent="0.2">
      <c r="A18">
        <v>1.758</v>
      </c>
      <c r="B18">
        <v>1.764</v>
      </c>
      <c r="C18">
        <v>1.835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33BE-0AFF-3E4B-B3A7-7B7F323659D8}">
  <dimension ref="A1:Q43"/>
  <sheetViews>
    <sheetView workbookViewId="0">
      <selection activeCell="E5" sqref="E5"/>
    </sheetView>
  </sheetViews>
  <sheetFormatPr baseColWidth="10" defaultRowHeight="16" x14ac:dyDescent="0.2"/>
  <cols>
    <col min="1" max="1" width="7.83203125" bestFit="1" customWidth="1"/>
    <col min="2" max="17" width="12.6640625" bestFit="1" customWidth="1"/>
  </cols>
  <sheetData>
    <row r="1" spans="1:17" x14ac:dyDescent="0.2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</row>
    <row r="2" spans="1:17" x14ac:dyDescent="0.2">
      <c r="A2" t="s">
        <v>194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</row>
    <row r="3" spans="1:17" x14ac:dyDescent="0.2">
      <c r="A3" t="s">
        <v>195</v>
      </c>
      <c r="B3" t="s">
        <v>230</v>
      </c>
      <c r="C3" t="s">
        <v>231</v>
      </c>
      <c r="D3" t="s">
        <v>232</v>
      </c>
      <c r="E3" t="s">
        <v>233</v>
      </c>
      <c r="F3" t="s">
        <v>234</v>
      </c>
      <c r="G3" t="s">
        <v>235</v>
      </c>
      <c r="H3" t="s">
        <v>236</v>
      </c>
      <c r="I3" t="s">
        <v>237</v>
      </c>
      <c r="J3" t="s">
        <v>238</v>
      </c>
      <c r="K3" t="s">
        <v>239</v>
      </c>
      <c r="L3" t="s">
        <v>240</v>
      </c>
      <c r="M3" t="s">
        <v>241</v>
      </c>
      <c r="N3" t="s">
        <v>242</v>
      </c>
      <c r="O3" t="s">
        <v>243</v>
      </c>
      <c r="P3" t="s">
        <v>244</v>
      </c>
      <c r="Q3" t="s">
        <v>245</v>
      </c>
    </row>
    <row r="4" spans="1:17" x14ac:dyDescent="0.2">
      <c r="A4" t="s">
        <v>196</v>
      </c>
      <c r="B4" t="s">
        <v>246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252</v>
      </c>
      <c r="I4" t="s">
        <v>253</v>
      </c>
      <c r="J4" t="s">
        <v>254</v>
      </c>
      <c r="K4" t="s">
        <v>255</v>
      </c>
      <c r="L4" t="s">
        <v>256</v>
      </c>
      <c r="M4" t="s">
        <v>257</v>
      </c>
      <c r="N4" t="s">
        <v>258</v>
      </c>
      <c r="O4" t="s">
        <v>224</v>
      </c>
      <c r="P4" t="s">
        <v>259</v>
      </c>
      <c r="Q4" t="s">
        <v>226</v>
      </c>
    </row>
    <row r="5" spans="1:17" x14ac:dyDescent="0.2">
      <c r="A5" t="s">
        <v>50</v>
      </c>
      <c r="B5" t="s">
        <v>260</v>
      </c>
      <c r="C5" t="s">
        <v>261</v>
      </c>
      <c r="D5" t="s">
        <v>262</v>
      </c>
      <c r="E5" t="s">
        <v>263</v>
      </c>
      <c r="F5" t="s">
        <v>264</v>
      </c>
      <c r="G5" t="s">
        <v>265</v>
      </c>
      <c r="H5" t="s">
        <v>266</v>
      </c>
      <c r="I5" t="s">
        <v>267</v>
      </c>
      <c r="J5" t="s">
        <v>268</v>
      </c>
      <c r="K5" t="s">
        <v>269</v>
      </c>
      <c r="L5" t="s">
        <v>268</v>
      </c>
      <c r="M5" t="s">
        <v>270</v>
      </c>
      <c r="N5" t="s">
        <v>271</v>
      </c>
      <c r="O5" t="s">
        <v>272</v>
      </c>
      <c r="P5" t="s">
        <v>273</v>
      </c>
      <c r="Q5" t="s">
        <v>274</v>
      </c>
    </row>
    <row r="6" spans="1:17" x14ac:dyDescent="0.2">
      <c r="A6" t="s">
        <v>51</v>
      </c>
      <c r="B6" t="s">
        <v>275</v>
      </c>
      <c r="C6" t="s">
        <v>276</v>
      </c>
      <c r="D6" t="s">
        <v>277</v>
      </c>
      <c r="E6" t="s">
        <v>278</v>
      </c>
      <c r="F6" t="s">
        <v>279</v>
      </c>
      <c r="G6" t="s">
        <v>280</v>
      </c>
      <c r="H6" t="s">
        <v>281</v>
      </c>
      <c r="I6" t="s">
        <v>282</v>
      </c>
      <c r="J6" t="s">
        <v>283</v>
      </c>
      <c r="K6" t="s">
        <v>284</v>
      </c>
      <c r="L6" t="s">
        <v>285</v>
      </c>
      <c r="M6" t="s">
        <v>286</v>
      </c>
      <c r="N6" t="s">
        <v>264</v>
      </c>
      <c r="O6" t="s">
        <v>287</v>
      </c>
      <c r="P6" t="s">
        <v>288</v>
      </c>
      <c r="Q6" t="s">
        <v>273</v>
      </c>
    </row>
    <row r="7" spans="1:17" x14ac:dyDescent="0.2">
      <c r="A7" t="s">
        <v>52</v>
      </c>
      <c r="B7" t="s">
        <v>289</v>
      </c>
      <c r="C7" t="s">
        <v>290</v>
      </c>
      <c r="D7" t="s">
        <v>262</v>
      </c>
      <c r="E7" t="s">
        <v>291</v>
      </c>
      <c r="F7" t="s">
        <v>292</v>
      </c>
      <c r="G7" t="s">
        <v>293</v>
      </c>
      <c r="H7" t="s">
        <v>294</v>
      </c>
      <c r="I7" t="s">
        <v>295</v>
      </c>
      <c r="J7" t="s">
        <v>296</v>
      </c>
      <c r="K7" t="s">
        <v>297</v>
      </c>
      <c r="L7" t="s">
        <v>298</v>
      </c>
      <c r="M7" t="s">
        <v>299</v>
      </c>
      <c r="N7" t="s">
        <v>293</v>
      </c>
      <c r="O7" t="s">
        <v>272</v>
      </c>
      <c r="P7" t="s">
        <v>300</v>
      </c>
      <c r="Q7" t="s">
        <v>298</v>
      </c>
    </row>
    <row r="8" spans="1:17" x14ac:dyDescent="0.2">
      <c r="A8" t="s">
        <v>1</v>
      </c>
      <c r="B8" t="s">
        <v>301</v>
      </c>
      <c r="C8" t="s">
        <v>302</v>
      </c>
      <c r="D8" t="s">
        <v>303</v>
      </c>
      <c r="E8" t="s">
        <v>304</v>
      </c>
      <c r="F8" t="s">
        <v>305</v>
      </c>
      <c r="G8" t="s">
        <v>306</v>
      </c>
      <c r="H8" t="s">
        <v>305</v>
      </c>
      <c r="I8" t="s">
        <v>307</v>
      </c>
      <c r="J8" t="s">
        <v>308</v>
      </c>
      <c r="K8" t="s">
        <v>307</v>
      </c>
      <c r="L8" t="s">
        <v>309</v>
      </c>
      <c r="M8" t="s">
        <v>310</v>
      </c>
      <c r="N8" t="s">
        <v>311</v>
      </c>
      <c r="O8" t="s">
        <v>312</v>
      </c>
      <c r="P8" t="s">
        <v>313</v>
      </c>
      <c r="Q8" t="s">
        <v>314</v>
      </c>
    </row>
    <row r="9" spans="1:17" x14ac:dyDescent="0.2">
      <c r="A9" t="s">
        <v>2</v>
      </c>
      <c r="B9" t="s">
        <v>315</v>
      </c>
      <c r="C9" t="s">
        <v>316</v>
      </c>
      <c r="D9" t="s">
        <v>314</v>
      </c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322</v>
      </c>
      <c r="K9" t="s">
        <v>323</v>
      </c>
      <c r="L9" t="s">
        <v>317</v>
      </c>
      <c r="M9" t="s">
        <v>324</v>
      </c>
      <c r="N9" t="s">
        <v>325</v>
      </c>
      <c r="O9" t="s">
        <v>326</v>
      </c>
      <c r="P9" t="s">
        <v>327</v>
      </c>
      <c r="Q9" t="s">
        <v>328</v>
      </c>
    </row>
    <row r="10" spans="1:17" x14ac:dyDescent="0.2">
      <c r="A10" t="s">
        <v>3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335</v>
      </c>
      <c r="I10" t="s">
        <v>334</v>
      </c>
      <c r="J10" t="s">
        <v>336</v>
      </c>
      <c r="K10" t="s">
        <v>333</v>
      </c>
      <c r="L10" t="s">
        <v>333</v>
      </c>
      <c r="M10" t="s">
        <v>337</v>
      </c>
      <c r="N10" t="s">
        <v>338</v>
      </c>
      <c r="O10" t="s">
        <v>339</v>
      </c>
      <c r="P10" t="s">
        <v>340</v>
      </c>
      <c r="Q10" t="s">
        <v>341</v>
      </c>
    </row>
    <row r="11" spans="1:17" x14ac:dyDescent="0.2">
      <c r="A11" t="s">
        <v>4</v>
      </c>
      <c r="B11" t="s">
        <v>342</v>
      </c>
      <c r="C11" t="s">
        <v>343</v>
      </c>
      <c r="D11" t="s">
        <v>344</v>
      </c>
      <c r="E11" t="s">
        <v>345</v>
      </c>
      <c r="F11" t="s">
        <v>346</v>
      </c>
      <c r="G11" t="s">
        <v>347</v>
      </c>
      <c r="H11" t="s">
        <v>348</v>
      </c>
      <c r="I11" t="s">
        <v>349</v>
      </c>
      <c r="J11" t="s">
        <v>350</v>
      </c>
      <c r="K11" t="s">
        <v>351</v>
      </c>
      <c r="L11" t="s">
        <v>352</v>
      </c>
      <c r="M11" t="s">
        <v>353</v>
      </c>
      <c r="N11" t="s">
        <v>257</v>
      </c>
      <c r="O11" t="s">
        <v>354</v>
      </c>
      <c r="P11" t="s">
        <v>355</v>
      </c>
      <c r="Q11" t="s">
        <v>356</v>
      </c>
    </row>
    <row r="12" spans="1:17" x14ac:dyDescent="0.2">
      <c r="A12" t="s">
        <v>5</v>
      </c>
      <c r="B12" t="s">
        <v>357</v>
      </c>
      <c r="C12" t="s">
        <v>358</v>
      </c>
      <c r="D12" t="s">
        <v>359</v>
      </c>
      <c r="E12" t="s">
        <v>360</v>
      </c>
      <c r="F12" t="s">
        <v>361</v>
      </c>
      <c r="G12" t="s">
        <v>362</v>
      </c>
      <c r="H12" t="s">
        <v>363</v>
      </c>
      <c r="I12" t="s">
        <v>364</v>
      </c>
      <c r="J12" t="s">
        <v>365</v>
      </c>
      <c r="K12" t="s">
        <v>366</v>
      </c>
      <c r="L12" t="s">
        <v>367</v>
      </c>
      <c r="M12" t="s">
        <v>368</v>
      </c>
      <c r="N12" t="s">
        <v>369</v>
      </c>
      <c r="O12" t="s">
        <v>370</v>
      </c>
      <c r="P12" t="s">
        <v>371</v>
      </c>
      <c r="Q12" t="s">
        <v>372</v>
      </c>
    </row>
    <row r="13" spans="1:17" x14ac:dyDescent="0.2">
      <c r="A13" t="s">
        <v>6</v>
      </c>
      <c r="B13" t="s">
        <v>373</v>
      </c>
      <c r="C13" t="s">
        <v>374</v>
      </c>
      <c r="D13" t="s">
        <v>375</v>
      </c>
      <c r="E13" t="s">
        <v>376</v>
      </c>
      <c r="F13" t="s">
        <v>377</v>
      </c>
      <c r="G13" t="s">
        <v>378</v>
      </c>
      <c r="H13" t="s">
        <v>379</v>
      </c>
      <c r="I13" t="s">
        <v>380</v>
      </c>
      <c r="J13" t="s">
        <v>381</v>
      </c>
      <c r="K13" t="s">
        <v>382</v>
      </c>
      <c r="L13" t="s">
        <v>383</v>
      </c>
      <c r="M13" t="s">
        <v>384</v>
      </c>
      <c r="N13" t="s">
        <v>385</v>
      </c>
      <c r="O13" t="s">
        <v>386</v>
      </c>
      <c r="P13" t="s">
        <v>387</v>
      </c>
      <c r="Q13" t="s">
        <v>388</v>
      </c>
    </row>
    <row r="14" spans="1:17" x14ac:dyDescent="0.2">
      <c r="A14" t="s">
        <v>13</v>
      </c>
      <c r="B14" t="s">
        <v>389</v>
      </c>
      <c r="C14" t="s">
        <v>390</v>
      </c>
      <c r="D14" t="s">
        <v>391</v>
      </c>
      <c r="E14" t="s">
        <v>392</v>
      </c>
      <c r="F14" t="s">
        <v>393</v>
      </c>
      <c r="G14" t="s">
        <v>394</v>
      </c>
      <c r="H14" t="s">
        <v>395</v>
      </c>
      <c r="I14" t="s">
        <v>396</v>
      </c>
      <c r="J14" t="s">
        <v>397</v>
      </c>
      <c r="K14" t="s">
        <v>398</v>
      </c>
      <c r="L14" t="s">
        <v>399</v>
      </c>
      <c r="M14" t="s">
        <v>396</v>
      </c>
      <c r="N14" t="s">
        <v>400</v>
      </c>
      <c r="O14" t="s">
        <v>398</v>
      </c>
      <c r="P14" t="s">
        <v>399</v>
      </c>
      <c r="Q14" t="s">
        <v>400</v>
      </c>
    </row>
    <row r="15" spans="1:17" x14ac:dyDescent="0.2">
      <c r="A15" t="s">
        <v>14</v>
      </c>
      <c r="B15" t="s">
        <v>246</v>
      </c>
      <c r="C15" t="s">
        <v>401</v>
      </c>
      <c r="D15" t="s">
        <v>402</v>
      </c>
      <c r="E15" t="s">
        <v>403</v>
      </c>
      <c r="F15" t="s">
        <v>404</v>
      </c>
      <c r="G15" t="s">
        <v>405</v>
      </c>
      <c r="H15" t="s">
        <v>406</v>
      </c>
      <c r="I15" t="s">
        <v>407</v>
      </c>
      <c r="J15" t="s">
        <v>408</v>
      </c>
      <c r="K15" t="s">
        <v>409</v>
      </c>
      <c r="L15" t="s">
        <v>406</v>
      </c>
      <c r="M15" t="s">
        <v>410</v>
      </c>
      <c r="N15" t="s">
        <v>411</v>
      </c>
      <c r="O15" t="s">
        <v>406</v>
      </c>
      <c r="P15" t="s">
        <v>411</v>
      </c>
      <c r="Q15" t="s">
        <v>407</v>
      </c>
    </row>
    <row r="16" spans="1:17" x14ac:dyDescent="0.2">
      <c r="A16" t="s">
        <v>15</v>
      </c>
      <c r="B16" t="s">
        <v>412</v>
      </c>
      <c r="C16" t="s">
        <v>413</v>
      </c>
      <c r="D16" t="s">
        <v>414</v>
      </c>
      <c r="E16" t="s">
        <v>415</v>
      </c>
      <c r="F16" t="s">
        <v>416</v>
      </c>
      <c r="G16" t="s">
        <v>417</v>
      </c>
      <c r="H16" t="s">
        <v>418</v>
      </c>
      <c r="I16" t="s">
        <v>419</v>
      </c>
      <c r="J16" t="s">
        <v>418</v>
      </c>
      <c r="K16" t="s">
        <v>420</v>
      </c>
      <c r="L16" t="s">
        <v>421</v>
      </c>
      <c r="M16" t="s">
        <v>422</v>
      </c>
      <c r="N16" t="s">
        <v>419</v>
      </c>
      <c r="O16" t="s">
        <v>421</v>
      </c>
      <c r="P16" t="s">
        <v>418</v>
      </c>
      <c r="Q16" t="s">
        <v>423</v>
      </c>
    </row>
    <row r="17" spans="1:17" x14ac:dyDescent="0.2">
      <c r="A17" t="s">
        <v>16</v>
      </c>
      <c r="B17" t="s">
        <v>424</v>
      </c>
      <c r="C17" t="s">
        <v>425</v>
      </c>
      <c r="D17" t="s">
        <v>426</v>
      </c>
      <c r="E17" t="s">
        <v>427</v>
      </c>
      <c r="F17" t="s">
        <v>428</v>
      </c>
      <c r="G17" t="s">
        <v>429</v>
      </c>
      <c r="H17" t="s">
        <v>430</v>
      </c>
      <c r="I17" t="s">
        <v>429</v>
      </c>
      <c r="J17" t="s">
        <v>431</v>
      </c>
      <c r="K17" t="s">
        <v>432</v>
      </c>
      <c r="L17" t="s">
        <v>433</v>
      </c>
      <c r="M17" t="s">
        <v>409</v>
      </c>
      <c r="N17" t="s">
        <v>406</v>
      </c>
      <c r="O17" t="s">
        <v>397</v>
      </c>
      <c r="P17" t="s">
        <v>434</v>
      </c>
      <c r="Q17" t="s">
        <v>435</v>
      </c>
    </row>
    <row r="18" spans="1:17" x14ac:dyDescent="0.2">
      <c r="A18" t="s">
        <v>17</v>
      </c>
      <c r="B18" t="s">
        <v>436</v>
      </c>
      <c r="C18" t="s">
        <v>437</v>
      </c>
      <c r="D18" t="s">
        <v>438</v>
      </c>
      <c r="E18" t="s">
        <v>405</v>
      </c>
      <c r="F18" t="s">
        <v>439</v>
      </c>
      <c r="G18" t="s">
        <v>440</v>
      </c>
      <c r="H18" t="s">
        <v>441</v>
      </c>
      <c r="I18" t="s">
        <v>442</v>
      </c>
      <c r="J18" t="s">
        <v>433</v>
      </c>
      <c r="K18" t="s">
        <v>443</v>
      </c>
      <c r="L18" t="s">
        <v>444</v>
      </c>
      <c r="M18" t="s">
        <v>395</v>
      </c>
      <c r="N18" t="s">
        <v>445</v>
      </c>
      <c r="O18" t="s">
        <v>446</v>
      </c>
      <c r="P18" t="s">
        <v>447</v>
      </c>
      <c r="Q18" t="s">
        <v>448</v>
      </c>
    </row>
    <row r="19" spans="1:17" x14ac:dyDescent="0.2">
      <c r="A19" t="s">
        <v>18</v>
      </c>
      <c r="B19" t="s">
        <v>449</v>
      </c>
      <c r="C19" t="s">
        <v>450</v>
      </c>
      <c r="D19" t="s">
        <v>451</v>
      </c>
      <c r="E19" t="s">
        <v>452</v>
      </c>
      <c r="F19" t="s">
        <v>341</v>
      </c>
      <c r="G19" t="s">
        <v>340</v>
      </c>
      <c r="H19" t="s">
        <v>453</v>
      </c>
      <c r="I19" t="s">
        <v>454</v>
      </c>
      <c r="J19" t="s">
        <v>455</v>
      </c>
      <c r="K19" t="s">
        <v>456</v>
      </c>
      <c r="L19" t="s">
        <v>457</v>
      </c>
      <c r="M19" t="s">
        <v>458</v>
      </c>
      <c r="N19" t="s">
        <v>459</v>
      </c>
      <c r="O19" t="s">
        <v>460</v>
      </c>
      <c r="P19" t="s">
        <v>461</v>
      </c>
      <c r="Q19" t="s">
        <v>462</v>
      </c>
    </row>
    <row r="20" spans="1:17" x14ac:dyDescent="0.2">
      <c r="A20" t="s">
        <v>38</v>
      </c>
      <c r="B20" t="s">
        <v>463</v>
      </c>
      <c r="C20" t="s">
        <v>223</v>
      </c>
      <c r="D20" t="s">
        <v>464</v>
      </c>
      <c r="E20" t="s">
        <v>465</v>
      </c>
      <c r="F20" t="s">
        <v>466</v>
      </c>
      <c r="G20" t="s">
        <v>467</v>
      </c>
      <c r="H20" t="s">
        <v>468</v>
      </c>
      <c r="I20" t="s">
        <v>469</v>
      </c>
      <c r="J20" t="s">
        <v>470</v>
      </c>
      <c r="K20" t="s">
        <v>471</v>
      </c>
      <c r="L20" t="s">
        <v>472</v>
      </c>
      <c r="M20" t="s">
        <v>473</v>
      </c>
      <c r="N20" t="s">
        <v>474</v>
      </c>
      <c r="O20" t="s">
        <v>475</v>
      </c>
      <c r="P20" t="s">
        <v>476</v>
      </c>
      <c r="Q20" t="s">
        <v>476</v>
      </c>
    </row>
    <row r="21" spans="1:17" x14ac:dyDescent="0.2">
      <c r="A21" t="s">
        <v>39</v>
      </c>
      <c r="B21" t="s">
        <v>248</v>
      </c>
      <c r="C21" t="s">
        <v>477</v>
      </c>
      <c r="D21" t="s">
        <v>312</v>
      </c>
      <c r="E21" t="s">
        <v>478</v>
      </c>
      <c r="F21" t="s">
        <v>479</v>
      </c>
      <c r="G21" t="s">
        <v>480</v>
      </c>
      <c r="H21" t="s">
        <v>481</v>
      </c>
      <c r="I21" t="s">
        <v>482</v>
      </c>
      <c r="J21" t="s">
        <v>483</v>
      </c>
      <c r="K21" t="s">
        <v>484</v>
      </c>
      <c r="L21" t="s">
        <v>485</v>
      </c>
      <c r="M21" t="s">
        <v>486</v>
      </c>
      <c r="N21" t="s">
        <v>487</v>
      </c>
      <c r="O21" t="s">
        <v>488</v>
      </c>
      <c r="P21" t="s">
        <v>487</v>
      </c>
      <c r="Q21" t="s">
        <v>318</v>
      </c>
    </row>
    <row r="22" spans="1:17" x14ac:dyDescent="0.2">
      <c r="A22" t="s">
        <v>34</v>
      </c>
      <c r="B22" t="s">
        <v>350</v>
      </c>
      <c r="C22" t="s">
        <v>489</v>
      </c>
      <c r="D22" t="s">
        <v>490</v>
      </c>
      <c r="E22" t="s">
        <v>491</v>
      </c>
      <c r="F22" t="s">
        <v>313</v>
      </c>
      <c r="G22" t="s">
        <v>311</v>
      </c>
      <c r="H22" t="s">
        <v>308</v>
      </c>
      <c r="I22" t="s">
        <v>492</v>
      </c>
      <c r="J22" t="s">
        <v>493</v>
      </c>
      <c r="K22" t="s">
        <v>494</v>
      </c>
      <c r="L22" t="s">
        <v>478</v>
      </c>
      <c r="M22" t="s">
        <v>495</v>
      </c>
      <c r="N22" t="s">
        <v>496</v>
      </c>
      <c r="O22" t="s">
        <v>497</v>
      </c>
      <c r="P22" t="s">
        <v>498</v>
      </c>
      <c r="Q22" t="s">
        <v>496</v>
      </c>
    </row>
    <row r="23" spans="1:17" x14ac:dyDescent="0.2">
      <c r="A23" t="s">
        <v>40</v>
      </c>
      <c r="B23" t="s">
        <v>499</v>
      </c>
      <c r="C23" t="s">
        <v>500</v>
      </c>
      <c r="D23" t="s">
        <v>501</v>
      </c>
      <c r="E23" t="s">
        <v>502</v>
      </c>
      <c r="F23" t="s">
        <v>503</v>
      </c>
      <c r="G23" t="s">
        <v>288</v>
      </c>
      <c r="H23" t="s">
        <v>300</v>
      </c>
      <c r="I23" t="s">
        <v>504</v>
      </c>
      <c r="J23" t="s">
        <v>505</v>
      </c>
      <c r="K23" t="s">
        <v>506</v>
      </c>
      <c r="L23" t="s">
        <v>507</v>
      </c>
      <c r="M23" t="s">
        <v>508</v>
      </c>
      <c r="N23" t="s">
        <v>508</v>
      </c>
      <c r="O23" t="s">
        <v>509</v>
      </c>
      <c r="P23" t="s">
        <v>506</v>
      </c>
      <c r="Q23" t="s">
        <v>510</v>
      </c>
    </row>
    <row r="24" spans="1:17" x14ac:dyDescent="0.2">
      <c r="A24" t="s">
        <v>41</v>
      </c>
      <c r="B24" t="s">
        <v>511</v>
      </c>
      <c r="C24" t="s">
        <v>512</v>
      </c>
      <c r="D24" t="s">
        <v>513</v>
      </c>
      <c r="E24" t="s">
        <v>514</v>
      </c>
      <c r="F24" t="s">
        <v>515</v>
      </c>
      <c r="G24" t="s">
        <v>516</v>
      </c>
      <c r="H24" t="s">
        <v>517</v>
      </c>
      <c r="I24" t="s">
        <v>518</v>
      </c>
      <c r="J24" t="s">
        <v>264</v>
      </c>
      <c r="K24" t="s">
        <v>519</v>
      </c>
      <c r="L24" t="s">
        <v>520</v>
      </c>
      <c r="M24" t="s">
        <v>269</v>
      </c>
      <c r="N24" t="s">
        <v>521</v>
      </c>
      <c r="O24" t="s">
        <v>522</v>
      </c>
      <c r="P24" t="s">
        <v>504</v>
      </c>
      <c r="Q24" t="s">
        <v>504</v>
      </c>
    </row>
    <row r="25" spans="1:17" x14ac:dyDescent="0.2">
      <c r="A25" t="s">
        <v>42</v>
      </c>
      <c r="B25" t="s">
        <v>523</v>
      </c>
      <c r="C25" t="s">
        <v>524</v>
      </c>
      <c r="D25" t="s">
        <v>525</v>
      </c>
      <c r="E25" t="s">
        <v>289</v>
      </c>
      <c r="F25" t="s">
        <v>526</v>
      </c>
      <c r="G25" t="s">
        <v>527</v>
      </c>
      <c r="H25" t="s">
        <v>517</v>
      </c>
      <c r="I25" t="s">
        <v>528</v>
      </c>
      <c r="J25" t="s">
        <v>284</v>
      </c>
      <c r="K25" t="s">
        <v>529</v>
      </c>
      <c r="L25" t="s">
        <v>267</v>
      </c>
      <c r="M25" t="s">
        <v>299</v>
      </c>
      <c r="N25" t="s">
        <v>530</v>
      </c>
      <c r="O25" t="s">
        <v>531</v>
      </c>
      <c r="P25" t="s">
        <v>532</v>
      </c>
      <c r="Q25" t="s">
        <v>533</v>
      </c>
    </row>
    <row r="26" spans="1:17" x14ac:dyDescent="0.2">
      <c r="A26" t="s">
        <v>56</v>
      </c>
      <c r="B26" t="s">
        <v>523</v>
      </c>
      <c r="C26" t="s">
        <v>534</v>
      </c>
      <c r="D26" t="s">
        <v>535</v>
      </c>
      <c r="E26" t="s">
        <v>536</v>
      </c>
      <c r="F26" t="s">
        <v>459</v>
      </c>
      <c r="G26" t="s">
        <v>537</v>
      </c>
      <c r="H26" t="s">
        <v>538</v>
      </c>
      <c r="I26" t="s">
        <v>539</v>
      </c>
      <c r="J26" t="s">
        <v>540</v>
      </c>
      <c r="K26" t="s">
        <v>539</v>
      </c>
      <c r="L26" t="s">
        <v>438</v>
      </c>
      <c r="M26" t="s">
        <v>540</v>
      </c>
      <c r="N26" t="s">
        <v>541</v>
      </c>
      <c r="O26" t="s">
        <v>541</v>
      </c>
      <c r="P26" t="s">
        <v>454</v>
      </c>
      <c r="Q26" t="s">
        <v>542</v>
      </c>
    </row>
    <row r="27" spans="1:17" x14ac:dyDescent="0.2">
      <c r="A27" t="s">
        <v>57</v>
      </c>
      <c r="B27" t="s">
        <v>543</v>
      </c>
      <c r="C27" t="s">
        <v>544</v>
      </c>
      <c r="D27" t="s">
        <v>454</v>
      </c>
      <c r="E27" t="s">
        <v>545</v>
      </c>
      <c r="F27" t="s">
        <v>546</v>
      </c>
      <c r="G27" t="s">
        <v>434</v>
      </c>
      <c r="H27" t="s">
        <v>398</v>
      </c>
      <c r="I27" t="s">
        <v>405</v>
      </c>
      <c r="J27" t="s">
        <v>400</v>
      </c>
      <c r="K27" t="s">
        <v>399</v>
      </c>
      <c r="L27" t="s">
        <v>399</v>
      </c>
      <c r="M27" t="s">
        <v>399</v>
      </c>
      <c r="N27" t="s">
        <v>399</v>
      </c>
      <c r="O27" t="s">
        <v>397</v>
      </c>
      <c r="P27" t="s">
        <v>547</v>
      </c>
      <c r="Q27" t="s">
        <v>397</v>
      </c>
    </row>
    <row r="28" spans="1:17" x14ac:dyDescent="0.2">
      <c r="A28" t="s">
        <v>58</v>
      </c>
      <c r="B28" t="s">
        <v>548</v>
      </c>
      <c r="C28" t="s">
        <v>549</v>
      </c>
      <c r="D28" t="s">
        <v>550</v>
      </c>
      <c r="E28" t="s">
        <v>551</v>
      </c>
      <c r="F28" t="s">
        <v>552</v>
      </c>
      <c r="G28" t="s">
        <v>553</v>
      </c>
      <c r="H28" t="s">
        <v>554</v>
      </c>
      <c r="I28" t="s">
        <v>555</v>
      </c>
      <c r="J28" t="s">
        <v>545</v>
      </c>
      <c r="K28" t="s">
        <v>556</v>
      </c>
      <c r="L28" t="s">
        <v>545</v>
      </c>
      <c r="M28" t="s">
        <v>393</v>
      </c>
      <c r="N28" t="s">
        <v>556</v>
      </c>
      <c r="O28" t="s">
        <v>393</v>
      </c>
      <c r="P28" t="s">
        <v>557</v>
      </c>
      <c r="Q28" t="s">
        <v>555</v>
      </c>
    </row>
    <row r="29" spans="1:17" x14ac:dyDescent="0.2">
      <c r="A29" t="s">
        <v>59</v>
      </c>
      <c r="B29" t="s">
        <v>354</v>
      </c>
      <c r="C29" t="s">
        <v>558</v>
      </c>
      <c r="D29" t="s">
        <v>559</v>
      </c>
      <c r="E29" t="s">
        <v>560</v>
      </c>
      <c r="F29" t="s">
        <v>484</v>
      </c>
      <c r="G29" t="s">
        <v>561</v>
      </c>
      <c r="H29" t="s">
        <v>479</v>
      </c>
      <c r="I29" t="s">
        <v>494</v>
      </c>
      <c r="J29" t="s">
        <v>562</v>
      </c>
      <c r="K29" t="s">
        <v>563</v>
      </c>
      <c r="L29" t="s">
        <v>564</v>
      </c>
      <c r="M29" t="s">
        <v>565</v>
      </c>
      <c r="N29" t="s">
        <v>566</v>
      </c>
      <c r="O29" t="s">
        <v>567</v>
      </c>
      <c r="P29" t="s">
        <v>568</v>
      </c>
      <c r="Q29" t="s">
        <v>569</v>
      </c>
    </row>
    <row r="30" spans="1:17" x14ac:dyDescent="0.2">
      <c r="A30" t="s">
        <v>60</v>
      </c>
      <c r="B30" t="s">
        <v>570</v>
      </c>
      <c r="C30" t="s">
        <v>566</v>
      </c>
      <c r="D30" t="s">
        <v>571</v>
      </c>
      <c r="E30" t="s">
        <v>572</v>
      </c>
      <c r="F30" t="s">
        <v>573</v>
      </c>
      <c r="G30" t="s">
        <v>574</v>
      </c>
      <c r="H30" t="s">
        <v>575</v>
      </c>
      <c r="I30" t="s">
        <v>576</v>
      </c>
      <c r="J30" t="s">
        <v>535</v>
      </c>
      <c r="K30" t="s">
        <v>577</v>
      </c>
      <c r="L30" t="s">
        <v>578</v>
      </c>
      <c r="M30" t="s">
        <v>579</v>
      </c>
      <c r="N30" t="s">
        <v>580</v>
      </c>
      <c r="O30" t="s">
        <v>581</v>
      </c>
      <c r="P30" t="s">
        <v>303</v>
      </c>
      <c r="Q30" t="s">
        <v>582</v>
      </c>
    </row>
    <row r="31" spans="1:17" x14ac:dyDescent="0.2">
      <c r="A31" t="s">
        <v>61</v>
      </c>
      <c r="B31" t="s">
        <v>357</v>
      </c>
      <c r="C31" t="s">
        <v>583</v>
      </c>
      <c r="D31" t="s">
        <v>584</v>
      </c>
      <c r="E31" t="s">
        <v>585</v>
      </c>
      <c r="F31" t="s">
        <v>478</v>
      </c>
      <c r="G31" t="s">
        <v>586</v>
      </c>
      <c r="H31" t="s">
        <v>587</v>
      </c>
      <c r="I31" t="s">
        <v>588</v>
      </c>
      <c r="J31" t="s">
        <v>589</v>
      </c>
      <c r="K31" t="s">
        <v>590</v>
      </c>
      <c r="L31" t="s">
        <v>591</v>
      </c>
      <c r="M31" t="s">
        <v>592</v>
      </c>
      <c r="N31" t="s">
        <v>593</v>
      </c>
      <c r="O31" t="s">
        <v>583</v>
      </c>
      <c r="P31" t="s">
        <v>594</v>
      </c>
      <c r="Q31" t="s">
        <v>595</v>
      </c>
    </row>
    <row r="32" spans="1:17" x14ac:dyDescent="0.2">
      <c r="A32" t="s">
        <v>64</v>
      </c>
      <c r="B32" t="s">
        <v>596</v>
      </c>
      <c r="C32" t="s">
        <v>597</v>
      </c>
      <c r="D32" t="s">
        <v>598</v>
      </c>
      <c r="E32" t="s">
        <v>599</v>
      </c>
      <c r="F32" t="s">
        <v>396</v>
      </c>
      <c r="G32" t="s">
        <v>600</v>
      </c>
      <c r="H32" t="s">
        <v>601</v>
      </c>
      <c r="I32" t="s">
        <v>432</v>
      </c>
      <c r="J32" t="s">
        <v>440</v>
      </c>
      <c r="K32" t="s">
        <v>602</v>
      </c>
      <c r="L32" t="s">
        <v>602</v>
      </c>
      <c r="M32" t="s">
        <v>441</v>
      </c>
      <c r="N32" t="s">
        <v>432</v>
      </c>
      <c r="O32" t="s">
        <v>603</v>
      </c>
      <c r="P32" t="s">
        <v>441</v>
      </c>
      <c r="Q32" t="s">
        <v>441</v>
      </c>
    </row>
    <row r="33" spans="1:17" x14ac:dyDescent="0.2">
      <c r="A33" t="s">
        <v>65</v>
      </c>
      <c r="B33" t="s">
        <v>604</v>
      </c>
      <c r="C33" t="s">
        <v>605</v>
      </c>
      <c r="D33" t="s">
        <v>606</v>
      </c>
      <c r="E33" t="s">
        <v>607</v>
      </c>
      <c r="F33" t="s">
        <v>608</v>
      </c>
      <c r="G33" t="s">
        <v>609</v>
      </c>
      <c r="H33" t="s">
        <v>610</v>
      </c>
      <c r="I33" t="s">
        <v>611</v>
      </c>
      <c r="J33" t="s">
        <v>612</v>
      </c>
      <c r="K33" t="s">
        <v>613</v>
      </c>
      <c r="L33" t="s">
        <v>611</v>
      </c>
      <c r="M33" t="s">
        <v>608</v>
      </c>
      <c r="N33" t="s">
        <v>612</v>
      </c>
      <c r="O33" t="s">
        <v>614</v>
      </c>
      <c r="P33" t="s">
        <v>613</v>
      </c>
      <c r="Q33" t="s">
        <v>615</v>
      </c>
    </row>
    <row r="34" spans="1:17" x14ac:dyDescent="0.2">
      <c r="A34" t="s">
        <v>66</v>
      </c>
      <c r="B34" t="s">
        <v>616</v>
      </c>
      <c r="C34" t="s">
        <v>617</v>
      </c>
      <c r="D34" t="s">
        <v>453</v>
      </c>
      <c r="E34" t="s">
        <v>603</v>
      </c>
      <c r="F34" t="s">
        <v>618</v>
      </c>
      <c r="G34" t="s">
        <v>615</v>
      </c>
      <c r="H34" t="s">
        <v>619</v>
      </c>
      <c r="I34" t="s">
        <v>614</v>
      </c>
      <c r="J34" t="s">
        <v>612</v>
      </c>
      <c r="K34" t="s">
        <v>612</v>
      </c>
      <c r="L34" t="s">
        <v>613</v>
      </c>
      <c r="M34" t="s">
        <v>608</v>
      </c>
      <c r="N34" t="s">
        <v>619</v>
      </c>
      <c r="O34" t="s">
        <v>611</v>
      </c>
      <c r="P34" t="s">
        <v>612</v>
      </c>
      <c r="Q34" t="s">
        <v>613</v>
      </c>
    </row>
    <row r="35" spans="1:17" x14ac:dyDescent="0.2">
      <c r="A35" t="s">
        <v>67</v>
      </c>
      <c r="B35" t="s">
        <v>620</v>
      </c>
      <c r="C35" t="s">
        <v>621</v>
      </c>
      <c r="D35" t="s">
        <v>622</v>
      </c>
      <c r="E35" t="s">
        <v>623</v>
      </c>
      <c r="F35" t="s">
        <v>427</v>
      </c>
      <c r="G35" t="s">
        <v>415</v>
      </c>
      <c r="H35" t="s">
        <v>624</v>
      </c>
      <c r="I35" t="s">
        <v>625</v>
      </c>
      <c r="J35" t="s">
        <v>626</v>
      </c>
      <c r="K35" t="s">
        <v>627</v>
      </c>
      <c r="L35" t="s">
        <v>628</v>
      </c>
      <c r="M35" t="s">
        <v>629</v>
      </c>
      <c r="N35" t="s">
        <v>630</v>
      </c>
      <c r="O35" t="s">
        <v>631</v>
      </c>
      <c r="P35" t="s">
        <v>632</v>
      </c>
      <c r="Q35" t="s">
        <v>551</v>
      </c>
    </row>
    <row r="36" spans="1:17" x14ac:dyDescent="0.2">
      <c r="A36" t="s">
        <v>68</v>
      </c>
      <c r="B36" t="s">
        <v>633</v>
      </c>
      <c r="C36" t="s">
        <v>634</v>
      </c>
      <c r="D36" t="s">
        <v>635</v>
      </c>
      <c r="E36" t="s">
        <v>636</v>
      </c>
      <c r="F36" t="s">
        <v>341</v>
      </c>
      <c r="G36" t="s">
        <v>637</v>
      </c>
      <c r="H36" t="s">
        <v>453</v>
      </c>
      <c r="I36" t="s">
        <v>455</v>
      </c>
      <c r="J36" t="s">
        <v>638</v>
      </c>
      <c r="K36" t="s">
        <v>639</v>
      </c>
      <c r="L36" t="s">
        <v>461</v>
      </c>
      <c r="M36" t="s">
        <v>572</v>
      </c>
      <c r="N36" t="s">
        <v>640</v>
      </c>
      <c r="O36" t="s">
        <v>641</v>
      </c>
      <c r="P36" t="s">
        <v>318</v>
      </c>
      <c r="Q36" t="s">
        <v>484</v>
      </c>
    </row>
    <row r="37" spans="1:17" x14ac:dyDescent="0.2">
      <c r="A37" t="s">
        <v>69</v>
      </c>
      <c r="B37" t="s">
        <v>642</v>
      </c>
      <c r="C37" t="s">
        <v>643</v>
      </c>
      <c r="D37" t="s">
        <v>309</v>
      </c>
      <c r="E37" t="s">
        <v>391</v>
      </c>
      <c r="F37" t="s">
        <v>585</v>
      </c>
      <c r="G37" t="s">
        <v>495</v>
      </c>
      <c r="H37" t="s">
        <v>305</v>
      </c>
      <c r="I37" t="s">
        <v>309</v>
      </c>
      <c r="J37" t="s">
        <v>644</v>
      </c>
      <c r="K37" t="s">
        <v>645</v>
      </c>
      <c r="L37" t="s">
        <v>646</v>
      </c>
      <c r="M37" t="s">
        <v>647</v>
      </c>
      <c r="N37" t="s">
        <v>648</v>
      </c>
      <c r="O37" t="s">
        <v>649</v>
      </c>
      <c r="P37" t="s">
        <v>582</v>
      </c>
      <c r="Q37" t="s">
        <v>568</v>
      </c>
    </row>
    <row r="38" spans="1:17" x14ac:dyDescent="0.2">
      <c r="A38" t="s">
        <v>73</v>
      </c>
      <c r="B38" t="s">
        <v>524</v>
      </c>
      <c r="C38" t="s">
        <v>650</v>
      </c>
      <c r="D38" t="s">
        <v>560</v>
      </c>
      <c r="E38" t="s">
        <v>651</v>
      </c>
      <c r="F38" t="s">
        <v>404</v>
      </c>
      <c r="G38" t="s">
        <v>439</v>
      </c>
      <c r="H38" t="s">
        <v>652</v>
      </c>
      <c r="I38" t="s">
        <v>653</v>
      </c>
      <c r="J38" t="s">
        <v>429</v>
      </c>
      <c r="K38" t="s">
        <v>654</v>
      </c>
      <c r="L38" t="s">
        <v>655</v>
      </c>
      <c r="M38" t="s">
        <v>430</v>
      </c>
      <c r="N38" t="s">
        <v>655</v>
      </c>
      <c r="O38" t="s">
        <v>430</v>
      </c>
      <c r="P38" t="s">
        <v>656</v>
      </c>
      <c r="Q38" t="s">
        <v>657</v>
      </c>
    </row>
    <row r="39" spans="1:17" x14ac:dyDescent="0.2">
      <c r="A39" t="s">
        <v>74</v>
      </c>
      <c r="B39" t="s">
        <v>658</v>
      </c>
      <c r="C39" t="s">
        <v>587</v>
      </c>
      <c r="D39" t="s">
        <v>487</v>
      </c>
      <c r="E39" t="s">
        <v>659</v>
      </c>
      <c r="F39" t="s">
        <v>660</v>
      </c>
      <c r="G39" t="s">
        <v>439</v>
      </c>
      <c r="H39" t="s">
        <v>655</v>
      </c>
      <c r="I39" t="s">
        <v>417</v>
      </c>
      <c r="J39" t="s">
        <v>429</v>
      </c>
      <c r="K39" t="s">
        <v>423</v>
      </c>
      <c r="L39" t="s">
        <v>661</v>
      </c>
      <c r="M39" t="s">
        <v>662</v>
      </c>
      <c r="N39" t="s">
        <v>417</v>
      </c>
      <c r="O39" t="s">
        <v>663</v>
      </c>
      <c r="P39" t="s">
        <v>654</v>
      </c>
      <c r="Q39" t="s">
        <v>663</v>
      </c>
    </row>
    <row r="40" spans="1:17" x14ac:dyDescent="0.2">
      <c r="A40" t="s">
        <v>75</v>
      </c>
      <c r="B40" t="s">
        <v>664</v>
      </c>
      <c r="C40" t="s">
        <v>498</v>
      </c>
      <c r="D40" t="s">
        <v>665</v>
      </c>
      <c r="E40" t="s">
        <v>392</v>
      </c>
      <c r="F40" t="s">
        <v>398</v>
      </c>
      <c r="G40" t="s">
        <v>666</v>
      </c>
      <c r="H40" t="s">
        <v>667</v>
      </c>
      <c r="I40" t="s">
        <v>668</v>
      </c>
      <c r="J40" t="s">
        <v>669</v>
      </c>
      <c r="K40" t="s">
        <v>670</v>
      </c>
      <c r="L40" t="s">
        <v>671</v>
      </c>
      <c r="M40" t="s">
        <v>672</v>
      </c>
      <c r="N40" t="s">
        <v>671</v>
      </c>
      <c r="O40" t="s">
        <v>673</v>
      </c>
      <c r="P40" t="s">
        <v>674</v>
      </c>
      <c r="Q40" t="s">
        <v>675</v>
      </c>
    </row>
    <row r="41" spans="1:17" x14ac:dyDescent="0.2">
      <c r="A41" t="s">
        <v>79</v>
      </c>
      <c r="B41" t="s">
        <v>676</v>
      </c>
      <c r="C41" t="s">
        <v>676</v>
      </c>
      <c r="D41" t="s">
        <v>676</v>
      </c>
      <c r="E41" t="s">
        <v>676</v>
      </c>
      <c r="F41" t="s">
        <v>676</v>
      </c>
      <c r="G41" t="s">
        <v>676</v>
      </c>
      <c r="H41" t="s">
        <v>676</v>
      </c>
      <c r="I41" t="s">
        <v>676</v>
      </c>
      <c r="J41" t="s">
        <v>676</v>
      </c>
      <c r="K41" t="s">
        <v>676</v>
      </c>
      <c r="L41" t="s">
        <v>676</v>
      </c>
      <c r="M41" t="s">
        <v>676</v>
      </c>
      <c r="N41" t="s">
        <v>676</v>
      </c>
      <c r="O41" t="s">
        <v>676</v>
      </c>
      <c r="P41" t="s">
        <v>676</v>
      </c>
      <c r="Q41" t="s">
        <v>676</v>
      </c>
    </row>
    <row r="42" spans="1:17" x14ac:dyDescent="0.2">
      <c r="A42" t="s">
        <v>80</v>
      </c>
      <c r="B42" t="s">
        <v>676</v>
      </c>
      <c r="C42" t="s">
        <v>676</v>
      </c>
      <c r="D42" t="s">
        <v>676</v>
      </c>
      <c r="E42" t="s">
        <v>676</v>
      </c>
      <c r="F42" t="s">
        <v>676</v>
      </c>
      <c r="G42" t="s">
        <v>676</v>
      </c>
      <c r="H42" t="s">
        <v>676</v>
      </c>
      <c r="I42" t="s">
        <v>676</v>
      </c>
      <c r="J42" t="s">
        <v>676</v>
      </c>
      <c r="K42" t="s">
        <v>676</v>
      </c>
      <c r="L42" t="s">
        <v>676</v>
      </c>
      <c r="M42" t="s">
        <v>676</v>
      </c>
      <c r="N42" t="s">
        <v>676</v>
      </c>
      <c r="O42" t="s">
        <v>676</v>
      </c>
      <c r="P42" t="s">
        <v>676</v>
      </c>
      <c r="Q42" t="s">
        <v>676</v>
      </c>
    </row>
    <row r="43" spans="1:17" x14ac:dyDescent="0.2">
      <c r="A43" t="s">
        <v>81</v>
      </c>
      <c r="B43" t="s">
        <v>677</v>
      </c>
      <c r="C43" t="s">
        <v>677</v>
      </c>
      <c r="D43" t="s">
        <v>677</v>
      </c>
      <c r="E43" t="s">
        <v>677</v>
      </c>
      <c r="F43" t="s">
        <v>677</v>
      </c>
      <c r="G43" t="s">
        <v>677</v>
      </c>
      <c r="H43" t="s">
        <v>677</v>
      </c>
      <c r="I43" t="s">
        <v>677</v>
      </c>
      <c r="J43" t="s">
        <v>677</v>
      </c>
      <c r="K43" t="s">
        <v>678</v>
      </c>
      <c r="L43" t="s">
        <v>677</v>
      </c>
      <c r="M43" t="s">
        <v>678</v>
      </c>
      <c r="N43" t="s">
        <v>677</v>
      </c>
      <c r="O43" t="s">
        <v>677</v>
      </c>
      <c r="P43" t="s">
        <v>677</v>
      </c>
      <c r="Q43" t="s">
        <v>677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E737-BF59-8248-A004-DFE80203E779}">
  <dimension ref="A1:Q37"/>
  <sheetViews>
    <sheetView workbookViewId="0">
      <selection activeCell="I23" sqref="I23"/>
    </sheetView>
  </sheetViews>
  <sheetFormatPr baseColWidth="10" defaultRowHeight="16" x14ac:dyDescent="0.2"/>
  <cols>
    <col min="1" max="1" width="7.83203125" bestFit="1" customWidth="1"/>
    <col min="2" max="17" width="12.6640625" bestFit="1" customWidth="1"/>
  </cols>
  <sheetData>
    <row r="1" spans="1:17" x14ac:dyDescent="0.2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</row>
    <row r="2" spans="1:17" x14ac:dyDescent="0.2">
      <c r="A2" t="s">
        <v>194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</row>
    <row r="3" spans="1:17" x14ac:dyDescent="0.2">
      <c r="A3" t="s">
        <v>195</v>
      </c>
      <c r="B3" t="s">
        <v>230</v>
      </c>
      <c r="C3" t="s">
        <v>231</v>
      </c>
      <c r="D3" t="s">
        <v>232</v>
      </c>
      <c r="E3" t="s">
        <v>233</v>
      </c>
      <c r="F3" t="s">
        <v>234</v>
      </c>
      <c r="G3" t="s">
        <v>235</v>
      </c>
      <c r="H3" t="s">
        <v>236</v>
      </c>
      <c r="I3" t="s">
        <v>237</v>
      </c>
      <c r="J3" t="s">
        <v>238</v>
      </c>
      <c r="K3" t="s">
        <v>239</v>
      </c>
      <c r="L3" t="s">
        <v>240</v>
      </c>
      <c r="M3" t="s">
        <v>241</v>
      </c>
      <c r="N3" t="s">
        <v>242</v>
      </c>
      <c r="O3" t="s">
        <v>243</v>
      </c>
      <c r="P3" t="s">
        <v>244</v>
      </c>
      <c r="Q3" t="s">
        <v>245</v>
      </c>
    </row>
    <row r="4" spans="1:17" x14ac:dyDescent="0.2">
      <c r="A4" t="s">
        <v>196</v>
      </c>
      <c r="B4" t="s">
        <v>246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252</v>
      </c>
      <c r="I4" t="s">
        <v>253</v>
      </c>
      <c r="J4" t="s">
        <v>254</v>
      </c>
      <c r="K4" t="s">
        <v>255</v>
      </c>
      <c r="L4" t="s">
        <v>256</v>
      </c>
      <c r="M4" t="s">
        <v>257</v>
      </c>
      <c r="N4" t="s">
        <v>258</v>
      </c>
      <c r="O4" t="s">
        <v>224</v>
      </c>
      <c r="P4" t="s">
        <v>259</v>
      </c>
      <c r="Q4" t="s">
        <v>226</v>
      </c>
    </row>
    <row r="5" spans="1:17" x14ac:dyDescent="0.2">
      <c r="A5" t="s">
        <v>50</v>
      </c>
      <c r="B5" t="s">
        <v>260</v>
      </c>
      <c r="C5" t="s">
        <v>261</v>
      </c>
      <c r="D5" t="s">
        <v>262</v>
      </c>
      <c r="E5" t="s">
        <v>263</v>
      </c>
      <c r="F5" t="s">
        <v>264</v>
      </c>
      <c r="G5" t="s">
        <v>265</v>
      </c>
      <c r="H5" t="s">
        <v>266</v>
      </c>
      <c r="I5" t="s">
        <v>267</v>
      </c>
      <c r="J5" t="s">
        <v>268</v>
      </c>
      <c r="K5" t="s">
        <v>269</v>
      </c>
      <c r="L5" t="s">
        <v>268</v>
      </c>
      <c r="M5" t="s">
        <v>270</v>
      </c>
      <c r="N5" t="s">
        <v>271</v>
      </c>
      <c r="O5" t="s">
        <v>272</v>
      </c>
      <c r="P5" t="s">
        <v>273</v>
      </c>
      <c r="Q5" t="s">
        <v>274</v>
      </c>
    </row>
    <row r="6" spans="1:17" x14ac:dyDescent="0.2">
      <c r="A6" t="s">
        <v>51</v>
      </c>
      <c r="B6" t="s">
        <v>275</v>
      </c>
      <c r="C6" t="s">
        <v>276</v>
      </c>
      <c r="D6" t="s">
        <v>277</v>
      </c>
      <c r="E6" t="s">
        <v>278</v>
      </c>
      <c r="F6" t="s">
        <v>279</v>
      </c>
      <c r="G6" t="s">
        <v>280</v>
      </c>
      <c r="H6" t="s">
        <v>281</v>
      </c>
      <c r="I6" t="s">
        <v>282</v>
      </c>
      <c r="J6" t="s">
        <v>283</v>
      </c>
      <c r="K6" t="s">
        <v>284</v>
      </c>
      <c r="L6" t="s">
        <v>285</v>
      </c>
      <c r="M6" t="s">
        <v>286</v>
      </c>
      <c r="N6" t="s">
        <v>264</v>
      </c>
      <c r="O6" t="s">
        <v>287</v>
      </c>
      <c r="P6" t="s">
        <v>288</v>
      </c>
      <c r="Q6" t="s">
        <v>273</v>
      </c>
    </row>
    <row r="7" spans="1:17" x14ac:dyDescent="0.2">
      <c r="A7" t="s">
        <v>52</v>
      </c>
      <c r="B7" t="s">
        <v>289</v>
      </c>
      <c r="C7" t="s">
        <v>290</v>
      </c>
      <c r="D7" t="s">
        <v>262</v>
      </c>
      <c r="E7" t="s">
        <v>291</v>
      </c>
      <c r="F7" t="s">
        <v>292</v>
      </c>
      <c r="G7" t="s">
        <v>293</v>
      </c>
      <c r="H7" t="s">
        <v>294</v>
      </c>
      <c r="I7" t="s">
        <v>295</v>
      </c>
      <c r="J7" t="s">
        <v>296</v>
      </c>
      <c r="K7" t="s">
        <v>297</v>
      </c>
      <c r="L7" t="s">
        <v>298</v>
      </c>
      <c r="M7" t="s">
        <v>299</v>
      </c>
      <c r="N7" t="s">
        <v>293</v>
      </c>
      <c r="O7" t="s">
        <v>272</v>
      </c>
      <c r="P7" t="s">
        <v>300</v>
      </c>
      <c r="Q7" t="s">
        <v>298</v>
      </c>
    </row>
    <row r="8" spans="1:17" x14ac:dyDescent="0.2">
      <c r="A8" t="s">
        <v>1</v>
      </c>
      <c r="B8" t="s">
        <v>301</v>
      </c>
      <c r="C8" t="s">
        <v>302</v>
      </c>
      <c r="D8" t="s">
        <v>303</v>
      </c>
      <c r="E8" t="s">
        <v>304</v>
      </c>
      <c r="F8" t="s">
        <v>305</v>
      </c>
      <c r="G8" t="s">
        <v>306</v>
      </c>
      <c r="H8" t="s">
        <v>305</v>
      </c>
      <c r="I8" t="s">
        <v>307</v>
      </c>
      <c r="J8" t="s">
        <v>308</v>
      </c>
      <c r="K8" t="s">
        <v>307</v>
      </c>
      <c r="L8" t="s">
        <v>309</v>
      </c>
      <c r="M8" t="s">
        <v>310</v>
      </c>
      <c r="N8" t="s">
        <v>311</v>
      </c>
      <c r="O8" t="s">
        <v>312</v>
      </c>
      <c r="P8" t="s">
        <v>313</v>
      </c>
      <c r="Q8" t="s">
        <v>314</v>
      </c>
    </row>
    <row r="9" spans="1:17" x14ac:dyDescent="0.2">
      <c r="A9" t="s">
        <v>2</v>
      </c>
      <c r="B9" t="s">
        <v>315</v>
      </c>
      <c r="C9" t="s">
        <v>316</v>
      </c>
      <c r="D9" t="s">
        <v>314</v>
      </c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322</v>
      </c>
      <c r="K9" t="s">
        <v>323</v>
      </c>
      <c r="L9" t="s">
        <v>317</v>
      </c>
      <c r="M9" t="s">
        <v>324</v>
      </c>
      <c r="N9" t="s">
        <v>325</v>
      </c>
      <c r="O9" t="s">
        <v>326</v>
      </c>
      <c r="P9" t="s">
        <v>327</v>
      </c>
      <c r="Q9" t="s">
        <v>328</v>
      </c>
    </row>
    <row r="10" spans="1:17" x14ac:dyDescent="0.2">
      <c r="A10" t="s">
        <v>3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335</v>
      </c>
      <c r="I10" t="s">
        <v>334</v>
      </c>
      <c r="J10" t="s">
        <v>336</v>
      </c>
      <c r="K10" t="s">
        <v>333</v>
      </c>
      <c r="L10" t="s">
        <v>333</v>
      </c>
      <c r="M10" t="s">
        <v>337</v>
      </c>
      <c r="N10" t="s">
        <v>338</v>
      </c>
      <c r="O10" t="s">
        <v>339</v>
      </c>
      <c r="P10" t="s">
        <v>340</v>
      </c>
      <c r="Q10" t="s">
        <v>341</v>
      </c>
    </row>
    <row r="11" spans="1:17" x14ac:dyDescent="0.2">
      <c r="A11" t="s">
        <v>4</v>
      </c>
      <c r="B11" t="s">
        <v>342</v>
      </c>
      <c r="C11" t="s">
        <v>343</v>
      </c>
      <c r="D11" t="s">
        <v>344</v>
      </c>
      <c r="E11" t="s">
        <v>345</v>
      </c>
      <c r="F11" t="s">
        <v>346</v>
      </c>
      <c r="G11" t="s">
        <v>347</v>
      </c>
      <c r="H11" t="s">
        <v>348</v>
      </c>
      <c r="I11" t="s">
        <v>349</v>
      </c>
      <c r="J11" t="s">
        <v>350</v>
      </c>
      <c r="K11" t="s">
        <v>351</v>
      </c>
      <c r="L11" t="s">
        <v>352</v>
      </c>
      <c r="M11" t="s">
        <v>353</v>
      </c>
      <c r="N11" t="s">
        <v>257</v>
      </c>
      <c r="O11" t="s">
        <v>354</v>
      </c>
      <c r="P11" t="s">
        <v>355</v>
      </c>
      <c r="Q11" t="s">
        <v>356</v>
      </c>
    </row>
    <row r="12" spans="1:17" x14ac:dyDescent="0.2">
      <c r="A12" t="s">
        <v>5</v>
      </c>
      <c r="B12" t="s">
        <v>357</v>
      </c>
      <c r="C12" t="s">
        <v>358</v>
      </c>
      <c r="D12" t="s">
        <v>359</v>
      </c>
      <c r="E12" t="s">
        <v>360</v>
      </c>
      <c r="F12" t="s">
        <v>361</v>
      </c>
      <c r="G12" t="s">
        <v>362</v>
      </c>
      <c r="H12" t="s">
        <v>363</v>
      </c>
      <c r="I12" t="s">
        <v>364</v>
      </c>
      <c r="J12" t="s">
        <v>365</v>
      </c>
      <c r="K12" t="s">
        <v>366</v>
      </c>
      <c r="L12" t="s">
        <v>367</v>
      </c>
      <c r="M12" t="s">
        <v>368</v>
      </c>
      <c r="N12" t="s">
        <v>369</v>
      </c>
      <c r="O12" t="s">
        <v>370</v>
      </c>
      <c r="P12" t="s">
        <v>371</v>
      </c>
      <c r="Q12" t="s">
        <v>372</v>
      </c>
    </row>
    <row r="13" spans="1:17" x14ac:dyDescent="0.2">
      <c r="A13" t="s">
        <v>6</v>
      </c>
      <c r="B13" t="s">
        <v>373</v>
      </c>
      <c r="C13" t="s">
        <v>374</v>
      </c>
      <c r="D13" t="s">
        <v>375</v>
      </c>
      <c r="E13" t="s">
        <v>376</v>
      </c>
      <c r="F13" t="s">
        <v>377</v>
      </c>
      <c r="G13" t="s">
        <v>378</v>
      </c>
      <c r="H13" t="s">
        <v>379</v>
      </c>
      <c r="I13" t="s">
        <v>380</v>
      </c>
      <c r="J13" t="s">
        <v>381</v>
      </c>
      <c r="K13" t="s">
        <v>382</v>
      </c>
      <c r="L13" t="s">
        <v>383</v>
      </c>
      <c r="M13" t="s">
        <v>384</v>
      </c>
      <c r="N13" t="s">
        <v>385</v>
      </c>
      <c r="O13" t="s">
        <v>386</v>
      </c>
      <c r="P13" t="s">
        <v>387</v>
      </c>
      <c r="Q13" t="s">
        <v>388</v>
      </c>
    </row>
    <row r="14" spans="1:17" x14ac:dyDescent="0.2">
      <c r="A14" t="s">
        <v>13</v>
      </c>
      <c r="B14" t="s">
        <v>389</v>
      </c>
      <c r="C14" t="s">
        <v>390</v>
      </c>
      <c r="D14" t="s">
        <v>391</v>
      </c>
      <c r="E14" t="s">
        <v>392</v>
      </c>
      <c r="F14" t="s">
        <v>393</v>
      </c>
      <c r="G14" t="s">
        <v>394</v>
      </c>
      <c r="H14" t="s">
        <v>395</v>
      </c>
      <c r="I14" t="s">
        <v>396</v>
      </c>
      <c r="J14" t="s">
        <v>397</v>
      </c>
      <c r="K14" t="s">
        <v>398</v>
      </c>
      <c r="L14" t="s">
        <v>399</v>
      </c>
      <c r="M14" t="s">
        <v>396</v>
      </c>
      <c r="N14" t="s">
        <v>400</v>
      </c>
      <c r="O14" t="s">
        <v>398</v>
      </c>
      <c r="P14" t="s">
        <v>399</v>
      </c>
      <c r="Q14" t="s">
        <v>400</v>
      </c>
    </row>
    <row r="15" spans="1:17" x14ac:dyDescent="0.2">
      <c r="A15" t="s">
        <v>14</v>
      </c>
      <c r="B15" t="s">
        <v>246</v>
      </c>
      <c r="C15" t="s">
        <v>401</v>
      </c>
      <c r="D15" t="s">
        <v>402</v>
      </c>
      <c r="E15" t="s">
        <v>403</v>
      </c>
      <c r="F15" t="s">
        <v>404</v>
      </c>
      <c r="G15" t="s">
        <v>405</v>
      </c>
      <c r="H15" t="s">
        <v>406</v>
      </c>
      <c r="I15" t="s">
        <v>407</v>
      </c>
      <c r="J15" t="s">
        <v>408</v>
      </c>
      <c r="K15" t="s">
        <v>409</v>
      </c>
      <c r="L15" t="s">
        <v>406</v>
      </c>
      <c r="M15" t="s">
        <v>410</v>
      </c>
      <c r="N15" t="s">
        <v>411</v>
      </c>
      <c r="O15" t="s">
        <v>406</v>
      </c>
      <c r="P15" t="s">
        <v>411</v>
      </c>
      <c r="Q15" t="s">
        <v>407</v>
      </c>
    </row>
    <row r="16" spans="1:17" x14ac:dyDescent="0.2">
      <c r="A16" t="s">
        <v>15</v>
      </c>
      <c r="B16" t="s">
        <v>412</v>
      </c>
      <c r="C16" t="s">
        <v>413</v>
      </c>
      <c r="D16" t="s">
        <v>414</v>
      </c>
      <c r="E16" t="s">
        <v>415</v>
      </c>
      <c r="F16" t="s">
        <v>416</v>
      </c>
      <c r="G16" t="s">
        <v>417</v>
      </c>
      <c r="H16" t="s">
        <v>418</v>
      </c>
      <c r="I16" t="s">
        <v>419</v>
      </c>
      <c r="J16" t="s">
        <v>418</v>
      </c>
      <c r="K16" t="s">
        <v>420</v>
      </c>
      <c r="L16" t="s">
        <v>421</v>
      </c>
      <c r="M16" t="s">
        <v>422</v>
      </c>
      <c r="N16" t="s">
        <v>419</v>
      </c>
      <c r="O16" t="s">
        <v>421</v>
      </c>
      <c r="P16" t="s">
        <v>418</v>
      </c>
      <c r="Q16" t="s">
        <v>423</v>
      </c>
    </row>
    <row r="17" spans="1:17" x14ac:dyDescent="0.2">
      <c r="A17" t="s">
        <v>16</v>
      </c>
      <c r="B17" t="s">
        <v>424</v>
      </c>
      <c r="C17" t="s">
        <v>425</v>
      </c>
      <c r="D17" t="s">
        <v>426</v>
      </c>
      <c r="E17" t="s">
        <v>427</v>
      </c>
      <c r="F17" t="s">
        <v>428</v>
      </c>
      <c r="G17" t="s">
        <v>429</v>
      </c>
      <c r="H17" t="s">
        <v>430</v>
      </c>
      <c r="I17" t="s">
        <v>429</v>
      </c>
      <c r="J17" t="s">
        <v>431</v>
      </c>
      <c r="K17" t="s">
        <v>432</v>
      </c>
      <c r="L17" t="s">
        <v>433</v>
      </c>
      <c r="M17" t="s">
        <v>409</v>
      </c>
      <c r="N17" t="s">
        <v>406</v>
      </c>
      <c r="O17" t="s">
        <v>397</v>
      </c>
      <c r="P17" t="s">
        <v>434</v>
      </c>
      <c r="Q17" t="s">
        <v>435</v>
      </c>
    </row>
    <row r="18" spans="1:17" x14ac:dyDescent="0.2">
      <c r="A18" t="s">
        <v>17</v>
      </c>
      <c r="B18" t="s">
        <v>436</v>
      </c>
      <c r="C18" t="s">
        <v>437</v>
      </c>
      <c r="D18" t="s">
        <v>438</v>
      </c>
      <c r="E18" t="s">
        <v>405</v>
      </c>
      <c r="F18" t="s">
        <v>439</v>
      </c>
      <c r="G18" t="s">
        <v>440</v>
      </c>
      <c r="H18" t="s">
        <v>441</v>
      </c>
      <c r="I18" t="s">
        <v>442</v>
      </c>
      <c r="J18" t="s">
        <v>433</v>
      </c>
      <c r="K18" t="s">
        <v>443</v>
      </c>
      <c r="L18" t="s">
        <v>444</v>
      </c>
      <c r="M18" t="s">
        <v>395</v>
      </c>
      <c r="N18" t="s">
        <v>445</v>
      </c>
      <c r="O18" t="s">
        <v>446</v>
      </c>
      <c r="P18" t="s">
        <v>447</v>
      </c>
      <c r="Q18" t="s">
        <v>448</v>
      </c>
    </row>
    <row r="19" spans="1:17" x14ac:dyDescent="0.2">
      <c r="A19" t="s">
        <v>18</v>
      </c>
      <c r="B19" t="s">
        <v>449</v>
      </c>
      <c r="C19" t="s">
        <v>450</v>
      </c>
      <c r="D19" t="s">
        <v>451</v>
      </c>
      <c r="E19" t="s">
        <v>452</v>
      </c>
      <c r="F19" t="s">
        <v>341</v>
      </c>
      <c r="G19" t="s">
        <v>340</v>
      </c>
      <c r="H19" t="s">
        <v>453</v>
      </c>
      <c r="I19" t="s">
        <v>454</v>
      </c>
      <c r="J19" t="s">
        <v>455</v>
      </c>
      <c r="K19" t="s">
        <v>456</v>
      </c>
      <c r="L19" t="s">
        <v>457</v>
      </c>
      <c r="M19" t="s">
        <v>458</v>
      </c>
      <c r="N19" t="s">
        <v>459</v>
      </c>
      <c r="O19" t="s">
        <v>460</v>
      </c>
      <c r="P19" t="s">
        <v>461</v>
      </c>
      <c r="Q19" t="s">
        <v>462</v>
      </c>
    </row>
    <row r="20" spans="1:17" x14ac:dyDescent="0.2">
      <c r="A20" t="s">
        <v>38</v>
      </c>
      <c r="B20" t="s">
        <v>463</v>
      </c>
      <c r="C20" t="s">
        <v>223</v>
      </c>
      <c r="D20" t="s">
        <v>464</v>
      </c>
      <c r="E20" t="s">
        <v>465</v>
      </c>
      <c r="F20" t="s">
        <v>466</v>
      </c>
      <c r="G20" t="s">
        <v>467</v>
      </c>
      <c r="H20" t="s">
        <v>468</v>
      </c>
      <c r="I20" t="s">
        <v>469</v>
      </c>
      <c r="J20" t="s">
        <v>470</v>
      </c>
      <c r="K20" t="s">
        <v>471</v>
      </c>
      <c r="L20" t="s">
        <v>472</v>
      </c>
      <c r="M20" t="s">
        <v>473</v>
      </c>
      <c r="N20" t="s">
        <v>474</v>
      </c>
      <c r="O20" t="s">
        <v>475</v>
      </c>
      <c r="P20" t="s">
        <v>476</v>
      </c>
      <c r="Q20" t="s">
        <v>476</v>
      </c>
    </row>
    <row r="21" spans="1:17" x14ac:dyDescent="0.2">
      <c r="A21" t="s">
        <v>39</v>
      </c>
      <c r="B21" t="s">
        <v>248</v>
      </c>
      <c r="C21" t="s">
        <v>477</v>
      </c>
      <c r="D21" t="s">
        <v>312</v>
      </c>
      <c r="E21" t="s">
        <v>478</v>
      </c>
      <c r="F21" t="s">
        <v>479</v>
      </c>
      <c r="G21" t="s">
        <v>480</v>
      </c>
      <c r="H21" t="s">
        <v>481</v>
      </c>
      <c r="I21" t="s">
        <v>482</v>
      </c>
      <c r="J21" t="s">
        <v>483</v>
      </c>
      <c r="K21" t="s">
        <v>484</v>
      </c>
      <c r="L21" t="s">
        <v>485</v>
      </c>
      <c r="M21" t="s">
        <v>486</v>
      </c>
      <c r="N21" t="s">
        <v>487</v>
      </c>
      <c r="O21" t="s">
        <v>488</v>
      </c>
      <c r="P21" t="s">
        <v>487</v>
      </c>
      <c r="Q21" t="s">
        <v>318</v>
      </c>
    </row>
    <row r="22" spans="1:17" x14ac:dyDescent="0.2">
      <c r="A22" t="s">
        <v>34</v>
      </c>
      <c r="B22" t="s">
        <v>350</v>
      </c>
      <c r="C22" t="s">
        <v>489</v>
      </c>
      <c r="D22" t="s">
        <v>490</v>
      </c>
      <c r="E22" t="s">
        <v>491</v>
      </c>
      <c r="F22" t="s">
        <v>313</v>
      </c>
      <c r="G22" t="s">
        <v>311</v>
      </c>
      <c r="H22" t="s">
        <v>308</v>
      </c>
      <c r="I22" t="s">
        <v>492</v>
      </c>
      <c r="J22" t="s">
        <v>493</v>
      </c>
      <c r="K22" t="s">
        <v>494</v>
      </c>
      <c r="L22" t="s">
        <v>478</v>
      </c>
      <c r="M22" t="s">
        <v>495</v>
      </c>
      <c r="N22" t="s">
        <v>496</v>
      </c>
      <c r="O22" t="s">
        <v>497</v>
      </c>
      <c r="P22" t="s">
        <v>498</v>
      </c>
      <c r="Q22" t="s">
        <v>496</v>
      </c>
    </row>
    <row r="23" spans="1:17" x14ac:dyDescent="0.2">
      <c r="A23" t="s">
        <v>40</v>
      </c>
      <c r="B23" t="s">
        <v>499</v>
      </c>
      <c r="C23" t="s">
        <v>500</v>
      </c>
      <c r="D23" t="s">
        <v>501</v>
      </c>
      <c r="E23" t="s">
        <v>502</v>
      </c>
      <c r="F23" t="s">
        <v>503</v>
      </c>
      <c r="G23" t="s">
        <v>288</v>
      </c>
      <c r="H23" t="s">
        <v>300</v>
      </c>
      <c r="I23" t="s">
        <v>504</v>
      </c>
      <c r="J23" t="s">
        <v>505</v>
      </c>
      <c r="K23" t="s">
        <v>506</v>
      </c>
      <c r="L23" t="s">
        <v>507</v>
      </c>
      <c r="M23" t="s">
        <v>508</v>
      </c>
      <c r="N23" t="s">
        <v>508</v>
      </c>
      <c r="O23" t="s">
        <v>509</v>
      </c>
      <c r="P23" t="s">
        <v>506</v>
      </c>
      <c r="Q23" t="s">
        <v>510</v>
      </c>
    </row>
    <row r="24" spans="1:17" x14ac:dyDescent="0.2">
      <c r="A24" t="s">
        <v>41</v>
      </c>
      <c r="B24" t="s">
        <v>511</v>
      </c>
      <c r="C24" t="s">
        <v>512</v>
      </c>
      <c r="D24" t="s">
        <v>513</v>
      </c>
      <c r="E24" t="s">
        <v>514</v>
      </c>
      <c r="F24" t="s">
        <v>515</v>
      </c>
      <c r="G24" t="s">
        <v>516</v>
      </c>
      <c r="H24" t="s">
        <v>517</v>
      </c>
      <c r="I24" t="s">
        <v>518</v>
      </c>
      <c r="J24" t="s">
        <v>264</v>
      </c>
      <c r="K24" t="s">
        <v>519</v>
      </c>
      <c r="L24" t="s">
        <v>520</v>
      </c>
      <c r="M24" t="s">
        <v>269</v>
      </c>
      <c r="N24" t="s">
        <v>521</v>
      </c>
      <c r="O24" t="s">
        <v>522</v>
      </c>
      <c r="P24" t="s">
        <v>504</v>
      </c>
      <c r="Q24" t="s">
        <v>504</v>
      </c>
    </row>
    <row r="25" spans="1:17" x14ac:dyDescent="0.2">
      <c r="A25" t="s">
        <v>42</v>
      </c>
      <c r="B25" t="s">
        <v>523</v>
      </c>
      <c r="C25" t="s">
        <v>524</v>
      </c>
      <c r="D25" t="s">
        <v>525</v>
      </c>
      <c r="E25" t="s">
        <v>289</v>
      </c>
      <c r="F25" t="s">
        <v>526</v>
      </c>
      <c r="G25" t="s">
        <v>527</v>
      </c>
      <c r="H25" t="s">
        <v>517</v>
      </c>
      <c r="I25" t="s">
        <v>528</v>
      </c>
      <c r="J25" t="s">
        <v>284</v>
      </c>
      <c r="K25" t="s">
        <v>529</v>
      </c>
      <c r="L25" t="s">
        <v>267</v>
      </c>
      <c r="M25" t="s">
        <v>299</v>
      </c>
      <c r="N25" t="s">
        <v>530</v>
      </c>
      <c r="O25" t="s">
        <v>531</v>
      </c>
      <c r="P25" t="s">
        <v>532</v>
      </c>
      <c r="Q25" t="s">
        <v>533</v>
      </c>
    </row>
    <row r="26" spans="1:17" x14ac:dyDescent="0.2">
      <c r="A26" t="s">
        <v>56</v>
      </c>
      <c r="B26" t="s">
        <v>523</v>
      </c>
      <c r="C26" t="s">
        <v>534</v>
      </c>
      <c r="D26" t="s">
        <v>535</v>
      </c>
      <c r="E26" t="s">
        <v>536</v>
      </c>
      <c r="F26" t="s">
        <v>459</v>
      </c>
      <c r="G26" t="s">
        <v>537</v>
      </c>
      <c r="H26" t="s">
        <v>538</v>
      </c>
      <c r="I26" t="s">
        <v>539</v>
      </c>
      <c r="J26" t="s">
        <v>540</v>
      </c>
      <c r="K26" t="s">
        <v>539</v>
      </c>
      <c r="L26" t="s">
        <v>438</v>
      </c>
      <c r="M26" t="s">
        <v>540</v>
      </c>
      <c r="N26" t="s">
        <v>541</v>
      </c>
      <c r="O26" t="s">
        <v>541</v>
      </c>
      <c r="P26" t="s">
        <v>454</v>
      </c>
      <c r="Q26" t="s">
        <v>542</v>
      </c>
    </row>
    <row r="27" spans="1:17" x14ac:dyDescent="0.2">
      <c r="A27" t="s">
        <v>57</v>
      </c>
      <c r="B27" t="s">
        <v>543</v>
      </c>
      <c r="C27" t="s">
        <v>544</v>
      </c>
      <c r="D27" t="s">
        <v>454</v>
      </c>
      <c r="E27" t="s">
        <v>545</v>
      </c>
      <c r="F27" t="s">
        <v>546</v>
      </c>
      <c r="G27" t="s">
        <v>434</v>
      </c>
      <c r="H27" t="s">
        <v>398</v>
      </c>
      <c r="I27" t="s">
        <v>405</v>
      </c>
      <c r="J27" t="s">
        <v>400</v>
      </c>
      <c r="K27" t="s">
        <v>399</v>
      </c>
      <c r="L27" t="s">
        <v>399</v>
      </c>
      <c r="M27" t="s">
        <v>399</v>
      </c>
      <c r="N27" t="s">
        <v>399</v>
      </c>
      <c r="O27" t="s">
        <v>397</v>
      </c>
      <c r="P27" t="s">
        <v>547</v>
      </c>
      <c r="Q27" t="s">
        <v>397</v>
      </c>
    </row>
    <row r="28" spans="1:17" x14ac:dyDescent="0.2">
      <c r="A28" t="s">
        <v>58</v>
      </c>
      <c r="B28" t="s">
        <v>548</v>
      </c>
      <c r="C28" t="s">
        <v>549</v>
      </c>
      <c r="D28" t="s">
        <v>550</v>
      </c>
      <c r="E28" t="s">
        <v>551</v>
      </c>
      <c r="F28" t="s">
        <v>552</v>
      </c>
      <c r="G28" t="s">
        <v>553</v>
      </c>
      <c r="H28" t="s">
        <v>554</v>
      </c>
      <c r="I28" t="s">
        <v>555</v>
      </c>
      <c r="J28" t="s">
        <v>545</v>
      </c>
      <c r="K28" t="s">
        <v>556</v>
      </c>
      <c r="L28" t="s">
        <v>545</v>
      </c>
      <c r="M28" t="s">
        <v>393</v>
      </c>
      <c r="N28" t="s">
        <v>556</v>
      </c>
      <c r="O28" t="s">
        <v>393</v>
      </c>
      <c r="P28" t="s">
        <v>557</v>
      </c>
      <c r="Q28" t="s">
        <v>555</v>
      </c>
    </row>
    <row r="29" spans="1:17" x14ac:dyDescent="0.2">
      <c r="A29" t="s">
        <v>59</v>
      </c>
      <c r="B29" t="s">
        <v>354</v>
      </c>
      <c r="C29" t="s">
        <v>558</v>
      </c>
      <c r="D29" t="s">
        <v>559</v>
      </c>
      <c r="E29" t="s">
        <v>560</v>
      </c>
      <c r="F29" t="s">
        <v>484</v>
      </c>
      <c r="G29" t="s">
        <v>561</v>
      </c>
      <c r="H29" t="s">
        <v>479</v>
      </c>
      <c r="I29" t="s">
        <v>494</v>
      </c>
      <c r="J29" t="s">
        <v>562</v>
      </c>
      <c r="K29" t="s">
        <v>563</v>
      </c>
      <c r="L29" t="s">
        <v>564</v>
      </c>
      <c r="M29" t="s">
        <v>565</v>
      </c>
      <c r="N29" t="s">
        <v>566</v>
      </c>
      <c r="O29" t="s">
        <v>567</v>
      </c>
      <c r="P29" t="s">
        <v>568</v>
      </c>
      <c r="Q29" t="s">
        <v>569</v>
      </c>
    </row>
    <row r="30" spans="1:17" x14ac:dyDescent="0.2">
      <c r="A30" t="s">
        <v>60</v>
      </c>
      <c r="B30" t="s">
        <v>570</v>
      </c>
      <c r="C30" t="s">
        <v>566</v>
      </c>
      <c r="D30" t="s">
        <v>571</v>
      </c>
      <c r="E30" t="s">
        <v>572</v>
      </c>
      <c r="F30" t="s">
        <v>573</v>
      </c>
      <c r="G30" t="s">
        <v>574</v>
      </c>
      <c r="H30" t="s">
        <v>575</v>
      </c>
      <c r="I30" t="s">
        <v>576</v>
      </c>
      <c r="J30" t="s">
        <v>535</v>
      </c>
      <c r="K30" t="s">
        <v>577</v>
      </c>
      <c r="L30" t="s">
        <v>578</v>
      </c>
      <c r="M30" t="s">
        <v>579</v>
      </c>
      <c r="N30" t="s">
        <v>580</v>
      </c>
      <c r="O30" t="s">
        <v>581</v>
      </c>
      <c r="P30" t="s">
        <v>303</v>
      </c>
      <c r="Q30" t="s">
        <v>582</v>
      </c>
    </row>
    <row r="31" spans="1:17" x14ac:dyDescent="0.2">
      <c r="A31" t="s">
        <v>61</v>
      </c>
      <c r="B31" t="s">
        <v>357</v>
      </c>
      <c r="C31" t="s">
        <v>583</v>
      </c>
      <c r="D31" t="s">
        <v>584</v>
      </c>
      <c r="E31" t="s">
        <v>585</v>
      </c>
      <c r="F31" t="s">
        <v>478</v>
      </c>
      <c r="G31" t="s">
        <v>586</v>
      </c>
      <c r="H31" t="s">
        <v>587</v>
      </c>
      <c r="I31" t="s">
        <v>588</v>
      </c>
      <c r="J31" t="s">
        <v>589</v>
      </c>
      <c r="K31" t="s">
        <v>590</v>
      </c>
      <c r="L31" t="s">
        <v>591</v>
      </c>
      <c r="M31" t="s">
        <v>592</v>
      </c>
      <c r="N31" t="s">
        <v>593</v>
      </c>
      <c r="O31" t="s">
        <v>583</v>
      </c>
      <c r="P31" t="s">
        <v>594</v>
      </c>
      <c r="Q31" t="s">
        <v>595</v>
      </c>
    </row>
    <row r="32" spans="1:17" x14ac:dyDescent="0.2">
      <c r="A32" t="s">
        <v>64</v>
      </c>
      <c r="B32" t="s">
        <v>596</v>
      </c>
      <c r="C32" t="s">
        <v>597</v>
      </c>
      <c r="D32" t="s">
        <v>598</v>
      </c>
      <c r="E32" t="s">
        <v>599</v>
      </c>
      <c r="F32" t="s">
        <v>396</v>
      </c>
      <c r="G32" t="s">
        <v>600</v>
      </c>
      <c r="H32" t="s">
        <v>601</v>
      </c>
      <c r="I32" t="s">
        <v>432</v>
      </c>
      <c r="J32" t="s">
        <v>440</v>
      </c>
      <c r="K32" t="s">
        <v>602</v>
      </c>
      <c r="L32" t="s">
        <v>602</v>
      </c>
      <c r="M32" t="s">
        <v>441</v>
      </c>
      <c r="N32" t="s">
        <v>432</v>
      </c>
      <c r="O32" t="s">
        <v>603</v>
      </c>
      <c r="P32" t="s">
        <v>441</v>
      </c>
      <c r="Q32" t="s">
        <v>441</v>
      </c>
    </row>
    <row r="33" spans="1:17" x14ac:dyDescent="0.2">
      <c r="A33" t="s">
        <v>65</v>
      </c>
      <c r="B33" t="s">
        <v>604</v>
      </c>
      <c r="C33" t="s">
        <v>605</v>
      </c>
      <c r="D33" t="s">
        <v>606</v>
      </c>
      <c r="E33" t="s">
        <v>607</v>
      </c>
      <c r="F33" t="s">
        <v>608</v>
      </c>
      <c r="G33" t="s">
        <v>609</v>
      </c>
      <c r="H33" t="s">
        <v>610</v>
      </c>
      <c r="I33" t="s">
        <v>611</v>
      </c>
      <c r="J33" t="s">
        <v>612</v>
      </c>
      <c r="K33" t="s">
        <v>613</v>
      </c>
      <c r="L33" t="s">
        <v>611</v>
      </c>
      <c r="M33" t="s">
        <v>608</v>
      </c>
      <c r="N33" t="s">
        <v>612</v>
      </c>
      <c r="O33" t="s">
        <v>614</v>
      </c>
      <c r="P33" t="s">
        <v>613</v>
      </c>
      <c r="Q33" t="s">
        <v>615</v>
      </c>
    </row>
    <row r="34" spans="1:17" x14ac:dyDescent="0.2">
      <c r="A34" t="s">
        <v>66</v>
      </c>
      <c r="B34" t="s">
        <v>616</v>
      </c>
      <c r="C34" t="s">
        <v>617</v>
      </c>
      <c r="D34" t="s">
        <v>453</v>
      </c>
      <c r="E34" t="s">
        <v>603</v>
      </c>
      <c r="F34" t="s">
        <v>618</v>
      </c>
      <c r="G34" t="s">
        <v>615</v>
      </c>
      <c r="H34" t="s">
        <v>619</v>
      </c>
      <c r="I34" t="s">
        <v>614</v>
      </c>
      <c r="J34" t="s">
        <v>612</v>
      </c>
      <c r="K34" t="s">
        <v>612</v>
      </c>
      <c r="L34" t="s">
        <v>613</v>
      </c>
      <c r="M34" t="s">
        <v>608</v>
      </c>
      <c r="N34" t="s">
        <v>619</v>
      </c>
      <c r="O34" t="s">
        <v>611</v>
      </c>
      <c r="P34" t="s">
        <v>612</v>
      </c>
      <c r="Q34" t="s">
        <v>613</v>
      </c>
    </row>
    <row r="35" spans="1:17" x14ac:dyDescent="0.2">
      <c r="A35" t="s">
        <v>67</v>
      </c>
      <c r="B35" t="s">
        <v>620</v>
      </c>
      <c r="C35" t="s">
        <v>621</v>
      </c>
      <c r="D35" t="s">
        <v>622</v>
      </c>
      <c r="E35" t="s">
        <v>623</v>
      </c>
      <c r="F35" t="s">
        <v>427</v>
      </c>
      <c r="G35" t="s">
        <v>415</v>
      </c>
      <c r="H35" t="s">
        <v>624</v>
      </c>
      <c r="I35" t="s">
        <v>625</v>
      </c>
      <c r="J35" t="s">
        <v>626</v>
      </c>
      <c r="K35" t="s">
        <v>627</v>
      </c>
      <c r="L35" t="s">
        <v>628</v>
      </c>
      <c r="M35" t="s">
        <v>629</v>
      </c>
      <c r="N35" t="s">
        <v>630</v>
      </c>
      <c r="O35" t="s">
        <v>631</v>
      </c>
      <c r="P35" t="s">
        <v>632</v>
      </c>
      <c r="Q35" t="s">
        <v>551</v>
      </c>
    </row>
    <row r="36" spans="1:17" x14ac:dyDescent="0.2">
      <c r="A36" t="s">
        <v>68</v>
      </c>
      <c r="B36" t="s">
        <v>633</v>
      </c>
      <c r="C36" t="s">
        <v>634</v>
      </c>
      <c r="D36" t="s">
        <v>635</v>
      </c>
      <c r="E36" t="s">
        <v>636</v>
      </c>
      <c r="F36" t="s">
        <v>341</v>
      </c>
      <c r="G36" t="s">
        <v>637</v>
      </c>
      <c r="H36" t="s">
        <v>453</v>
      </c>
      <c r="I36" t="s">
        <v>455</v>
      </c>
      <c r="J36" t="s">
        <v>638</v>
      </c>
      <c r="K36" t="s">
        <v>639</v>
      </c>
      <c r="L36" t="s">
        <v>461</v>
      </c>
      <c r="M36" t="s">
        <v>572</v>
      </c>
      <c r="N36" t="s">
        <v>640</v>
      </c>
      <c r="O36" t="s">
        <v>641</v>
      </c>
      <c r="P36" t="s">
        <v>318</v>
      </c>
      <c r="Q36" t="s">
        <v>484</v>
      </c>
    </row>
    <row r="37" spans="1:17" x14ac:dyDescent="0.2">
      <c r="A37" t="s">
        <v>69</v>
      </c>
      <c r="B37" t="s">
        <v>642</v>
      </c>
      <c r="C37" t="s">
        <v>643</v>
      </c>
      <c r="D37" t="s">
        <v>309</v>
      </c>
      <c r="E37" t="s">
        <v>391</v>
      </c>
      <c r="F37" t="s">
        <v>585</v>
      </c>
      <c r="G37" t="s">
        <v>495</v>
      </c>
      <c r="H37" t="s">
        <v>305</v>
      </c>
      <c r="I37" t="s">
        <v>309</v>
      </c>
      <c r="J37" t="s">
        <v>644</v>
      </c>
      <c r="K37" t="s">
        <v>645</v>
      </c>
      <c r="L37" t="s">
        <v>646</v>
      </c>
      <c r="M37" t="s">
        <v>647</v>
      </c>
      <c r="N37" t="s">
        <v>648</v>
      </c>
      <c r="O37" t="s">
        <v>649</v>
      </c>
      <c r="P37" t="s">
        <v>582</v>
      </c>
      <c r="Q37" t="s">
        <v>568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a f 1 e 1 3 - 9 5 c 9 - 4 5 8 0 - b d 1 b - 4 b 1 2 9 d 2 3 9 5 8 5 "   x m l n s = " h t t p : / / s c h e m a s . m i c r o s o f t . c o m / D a t a M a s h u p " > A A A A A B 4 F A A B Q S w M E F A A A C A g A l V B K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J V Q S l o g 2 f I 7 a g I A A F E I A A A T A A A A R m 9 y b X V s Y X M v U 2 V j d G l v b j E u b b W U Q W / a M B T H 7 0 j 9 D p a 5 B C k C D E k A d Z 1 U w d Y e q h 0 K O 1 V V Z I J X M h I 7 s g 1 r N v H d 5 y Q s 2 E l m a Y e d Y r + f / f z 3 3 y 9 P k E j G j I J 1 9 U W 3 N 7 2 b n t h j T n a g D 5 9 y w X 7 m K Q H 3 i p 5 i m Y M V l h i C O 5 A Q 2 Q N g z Y 4 8 I s U 0 F 6 E o J 6 4 K 9 + H n O J G k y M H Z D 1 G s 3 + B t Q o Z r k q h z n l X M q b a 6 g O B o D 5 y X L M G S v I I P H w F 8 8 C D A d A e M m N 8 R C 9 q x x 4 6 9 j x 1 7 H w M 4 G P R i 2 i F W d + B 6 r f a V l + I 0 X L H o m B I q H Z W C D J e M S j U R D h x 9 F Y S L U Z L T F I / R 6 M 8 y M c o 4 + 6 4 c U A h v Q 0 4 y x q u g J D E N 1 X c 3 2 i m D R 7 X v h 5 g S G U f h A 7 8 P R T Y Z T / y h f J d w 4 I K X F U n i N F b C l R b Y d y T e D q A L l i w 5 p l S o m O e 5 4 B O N 2 C 6 m b 2 o a + O M x e h 1 U z / N M U n Z S 9 5 M s a 7 7 Q I c 7 q t / G 8 x v o t k 5 K l j S 0 V f M J C f n E 6 U r v A D x p p o k p k M 8 V F u 9 N 9 n g t + w W r F R I 0 v Q w T P l 9 w b j q n I m C i O L n J e k 9 f E a S u o h V G c d g s r w F V Y 6 x S l y p D F C S 4 M D 8 d K 2 V X x 1 E A T H X k G m u r I N 5 C n o 8 B A v o 5 m B g p 0 N D f Q T E c L A 8 1 1 h M Y G W x g M 6 U y t 1 J l h C D I M Q Y Y j y H A E G Z Y g w x J k e I I M T 5 B h C j J M Q Y Y r y H C l v E L Z G + D 5 X D e F Z k k 0 2 8 I 2 w f Q g / l 8 n v K s a I e N A j / i t S N H I q p O W e 0 z f a s V A 5 l n z J / j G e F r d e a N g U c + m u r K Y t Q p 2 y y S A H t M t 4 a V j W g 1 b 4 N Q G P R v 0 b T C w w Z k N z m 1 w Y Y F l 7 f 8 V 2 h x C N o e Q z S F k c w j Z H E J d D l W V f Y l L 8 i 7 P / 9 Y y u 8 q q / k t a K W 5 / A 1 B L A w Q U A A A I C A C V U E p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V Q S l q g M e 1 + p g A A A P Y A A A A S A A A A A A A A A A A A A A C k g Q A A A A B D b 2 5 m a W c v U G F j a 2 F n Z S 5 4 b W x Q S w E C F A M U A A A I C A C V U E p a I N n y O 2 o C A A B R C A A A E w A A A A A A A A A A A A A A p I H W A A A A R m 9 y b X V s Y X M v U 2 V j d G l v b j E u b V B L A Q I U A x Q A A A g I A J V Q S l o P y u m r p A A A A O k A A A A T A A A A A A A A A A A A A A C k g X E D A A B b Q 2 9 u d G V u d F 9 U e X B l c 1 0 u e G 1 s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5 A A A A A A A A b z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H l z b 3 p 5 b W U l M j B B Y 3 R p d m l 0 e S U y M E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z d l Y z M 2 Z S 1 j M 2 Q 3 L T Q 2 Y W Q t O D M 4 M C 0 y O T c 3 Z m E 3 Y T F m N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H l z b 3 p 5 b W V f Q W N 0 a X Z p d H l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V Q x O D o x O D o y N S 4 5 N T k x N T g w W i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t w b G F 0 Z S Z x d W 9 0 O y w m c X V v d D t y Z W F k a W 5 n X z A x J n F 1 b 3 Q 7 L C Z x d W 9 0 O 3 J l Y W R p b m d f M D I m c X V v d D s s J n F 1 b 3 Q 7 c m V h Z G l u Z 1 8 w M y Z x d W 9 0 O y w m c X V v d D t y Z W F k a W 5 n X z A 0 J n F 1 b 3 Q 7 L C Z x d W 9 0 O 3 J l Y W R p b m d f M D U m c X V v d D s s J n F 1 b 3 Q 7 c m V h Z G l u Z 1 8 w N i Z x d W 9 0 O y w m c X V v d D t y Z W F k a W 5 n X z A 3 J n F 1 b 3 Q 7 L C Z x d W 9 0 O 3 J l Y W R p b m d f M D g m c X V v d D s s J n F 1 b 3 Q 7 c m V h Z G l u Z 1 8 w O S Z x d W 9 0 O y w m c X V v d D t y Z W F k a W 5 n X z E w J n F 1 b 3 Q 7 L C Z x d W 9 0 O 3 J l Y W R p b m d f M T E m c X V v d D s s J n F 1 b 3 Q 7 c m V h Z G l u Z 1 8 x M i Z x d W 9 0 O y w m c X V v d D t y Z W F k a W 5 n X z E z J n F 1 b 3 Q 7 L C Z x d W 9 0 O 3 J l Y W R p b m d f M T Q m c X V v d D s s J n F 1 b 3 Q 7 c m V h Z G l u Z 1 8 x N S Z x d W 9 0 O y w m c X V v d D t y Z W F k a W 5 n X z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5 c 2 9 6 e W 1 l I E F j d G l 2 a X R 5 I E R h d G E v Q X V 0 b 1 J l b W 9 2 Z W R D b 2 x 1 b W 5 z M S 5 7 c G x h d G U s M H 0 m c X V v d D s s J n F 1 b 3 Q 7 U 2 V j d G l v b j E v T H l z b 3 p 5 b W U g Q W N 0 a X Z p d H k g R G F 0 Y S 9 B d X R v U m V t b 3 Z l Z E N v b H V t b n M x L n t y Z W F k a W 5 n X z A x L D F 9 J n F 1 b 3 Q 7 L C Z x d W 9 0 O 1 N l Y 3 R p b 2 4 x L 0 x 5 c 2 9 6 e W 1 l I E F j d G l 2 a X R 5 I E R h d G E v Q X V 0 b 1 J l b W 9 2 Z W R D b 2 x 1 b W 5 z M S 5 7 c m V h Z G l u Z 1 8 w M i w y f S Z x d W 9 0 O y w m c X V v d D t T Z W N 0 a W 9 u M S 9 M e X N v e n l t Z S B B Y 3 R p d m l 0 e S B E Y X R h L 0 F 1 d G 9 S Z W 1 v d m V k Q 2 9 s d W 1 u c z E u e 3 J l Y W R p b m d f M D M s M 3 0 m c X V v d D s s J n F 1 b 3 Q 7 U 2 V j d G l v b j E v T H l z b 3 p 5 b W U g Q W N 0 a X Z p d H k g R G F 0 Y S 9 B d X R v U m V t b 3 Z l Z E N v b H V t b n M x L n t y Z W F k a W 5 n X z A 0 L D R 9 J n F 1 b 3 Q 7 L C Z x d W 9 0 O 1 N l Y 3 R p b 2 4 x L 0 x 5 c 2 9 6 e W 1 l I E F j d G l 2 a X R 5 I E R h d G E v Q X V 0 b 1 J l b W 9 2 Z W R D b 2 x 1 b W 5 z M S 5 7 c m V h Z G l u Z 1 8 w N S w 1 f S Z x d W 9 0 O y w m c X V v d D t T Z W N 0 a W 9 u M S 9 M e X N v e n l t Z S B B Y 3 R p d m l 0 e S B E Y X R h L 0 F 1 d G 9 S Z W 1 v d m V k Q 2 9 s d W 1 u c z E u e 3 J l Y W R p b m d f M D Y s N n 0 m c X V v d D s s J n F 1 b 3 Q 7 U 2 V j d G l v b j E v T H l z b 3 p 5 b W U g Q W N 0 a X Z p d H k g R G F 0 Y S 9 B d X R v U m V t b 3 Z l Z E N v b H V t b n M x L n t y Z W F k a W 5 n X z A 3 L D d 9 J n F 1 b 3 Q 7 L C Z x d W 9 0 O 1 N l Y 3 R p b 2 4 x L 0 x 5 c 2 9 6 e W 1 l I E F j d G l 2 a X R 5 I E R h d G E v Q X V 0 b 1 J l b W 9 2 Z W R D b 2 x 1 b W 5 z M S 5 7 c m V h Z G l u Z 1 8 w O C w 4 f S Z x d W 9 0 O y w m c X V v d D t T Z W N 0 a W 9 u M S 9 M e X N v e n l t Z S B B Y 3 R p d m l 0 e S B E Y X R h L 0 F 1 d G 9 S Z W 1 v d m V k Q 2 9 s d W 1 u c z E u e 3 J l Y W R p b m d f M D k s O X 0 m c X V v d D s s J n F 1 b 3 Q 7 U 2 V j d G l v b j E v T H l z b 3 p 5 b W U g Q W N 0 a X Z p d H k g R G F 0 Y S 9 B d X R v U m V t b 3 Z l Z E N v b H V t b n M x L n t y Z W F k a W 5 n X z E w L D E w f S Z x d W 9 0 O y w m c X V v d D t T Z W N 0 a W 9 u M S 9 M e X N v e n l t Z S B B Y 3 R p d m l 0 e S B E Y X R h L 0 F 1 d G 9 S Z W 1 v d m V k Q 2 9 s d W 1 u c z E u e 3 J l Y W R p b m d f M T E s M T F 9 J n F 1 b 3 Q 7 L C Z x d W 9 0 O 1 N l Y 3 R p b 2 4 x L 0 x 5 c 2 9 6 e W 1 l I E F j d G l 2 a X R 5 I E R h d G E v Q X V 0 b 1 J l b W 9 2 Z W R D b 2 x 1 b W 5 z M S 5 7 c m V h Z G l u Z 1 8 x M i w x M n 0 m c X V v d D s s J n F 1 b 3 Q 7 U 2 V j d G l v b j E v T H l z b 3 p 5 b W U g Q W N 0 a X Z p d H k g R G F 0 Y S 9 B d X R v U m V t b 3 Z l Z E N v b H V t b n M x L n t y Z W F k a W 5 n X z E z L D E z f S Z x d W 9 0 O y w m c X V v d D t T Z W N 0 a W 9 u M S 9 M e X N v e n l t Z S B B Y 3 R p d m l 0 e S B E Y X R h L 0 F 1 d G 9 S Z W 1 v d m V k Q 2 9 s d W 1 u c z E u e 3 J l Y W R p b m d f M T Q s M T R 9 J n F 1 b 3 Q 7 L C Z x d W 9 0 O 1 N l Y 3 R p b 2 4 x L 0 x 5 c 2 9 6 e W 1 l I E F j d G l 2 a X R 5 I E R h d G E v Q X V 0 b 1 J l b W 9 2 Z W R D b 2 x 1 b W 5 z M S 5 7 c m V h Z G l u Z 1 8 x N S w x N X 0 m c X V v d D s s J n F 1 b 3 Q 7 U 2 V j d G l v b j E v T H l z b 3 p 5 b W U g Q W N 0 a X Z p d H k g R G F 0 Y S 9 B d X R v U m V t b 3 Z l Z E N v b H V t b n M x L n t y Z W F k a W 5 n X z E 2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H l z b 3 p 5 b W U g Q W N 0 a X Z p d H k g R G F 0 Y S 9 B d X R v U m V t b 3 Z l Z E N v b H V t b n M x L n t w b G F 0 Z S w w f S Z x d W 9 0 O y w m c X V v d D t T Z W N 0 a W 9 u M S 9 M e X N v e n l t Z S B B Y 3 R p d m l 0 e S B E Y X R h L 0 F 1 d G 9 S Z W 1 v d m V k Q 2 9 s d W 1 u c z E u e 3 J l Y W R p b m d f M D E s M X 0 m c X V v d D s s J n F 1 b 3 Q 7 U 2 V j d G l v b j E v T H l z b 3 p 5 b W U g Q W N 0 a X Z p d H k g R G F 0 Y S 9 B d X R v U m V t b 3 Z l Z E N v b H V t b n M x L n t y Z W F k a W 5 n X z A y L D J 9 J n F 1 b 3 Q 7 L C Z x d W 9 0 O 1 N l Y 3 R p b 2 4 x L 0 x 5 c 2 9 6 e W 1 l I E F j d G l 2 a X R 5 I E R h d G E v Q X V 0 b 1 J l b W 9 2 Z W R D b 2 x 1 b W 5 z M S 5 7 c m V h Z G l u Z 1 8 w M y w z f S Z x d W 9 0 O y w m c X V v d D t T Z W N 0 a W 9 u M S 9 M e X N v e n l t Z S B B Y 3 R p d m l 0 e S B E Y X R h L 0 F 1 d G 9 S Z W 1 v d m V k Q 2 9 s d W 1 u c z E u e 3 J l Y W R p b m d f M D Q s N H 0 m c X V v d D s s J n F 1 b 3 Q 7 U 2 V j d G l v b j E v T H l z b 3 p 5 b W U g Q W N 0 a X Z p d H k g R G F 0 Y S 9 B d X R v U m V t b 3 Z l Z E N v b H V t b n M x L n t y Z W F k a W 5 n X z A 1 L D V 9 J n F 1 b 3 Q 7 L C Z x d W 9 0 O 1 N l Y 3 R p b 2 4 x L 0 x 5 c 2 9 6 e W 1 l I E F j d G l 2 a X R 5 I E R h d G E v Q X V 0 b 1 J l b W 9 2 Z W R D b 2 x 1 b W 5 z M S 5 7 c m V h Z G l u Z 1 8 w N i w 2 f S Z x d W 9 0 O y w m c X V v d D t T Z W N 0 a W 9 u M S 9 M e X N v e n l t Z S B B Y 3 R p d m l 0 e S B E Y X R h L 0 F 1 d G 9 S Z W 1 v d m V k Q 2 9 s d W 1 u c z E u e 3 J l Y W R p b m d f M D c s N 3 0 m c X V v d D s s J n F 1 b 3 Q 7 U 2 V j d G l v b j E v T H l z b 3 p 5 b W U g Q W N 0 a X Z p d H k g R G F 0 Y S 9 B d X R v U m V t b 3 Z l Z E N v b H V t b n M x L n t y Z W F k a W 5 n X z A 4 L D h 9 J n F 1 b 3 Q 7 L C Z x d W 9 0 O 1 N l Y 3 R p b 2 4 x L 0 x 5 c 2 9 6 e W 1 l I E F j d G l 2 a X R 5 I E R h d G E v Q X V 0 b 1 J l b W 9 2 Z W R D b 2 x 1 b W 5 z M S 5 7 c m V h Z G l u Z 1 8 w O S w 5 f S Z x d W 9 0 O y w m c X V v d D t T Z W N 0 a W 9 u M S 9 M e X N v e n l t Z S B B Y 3 R p d m l 0 e S B E Y X R h L 0 F 1 d G 9 S Z W 1 v d m V k Q 2 9 s d W 1 u c z E u e 3 J l Y W R p b m d f M T A s M T B 9 J n F 1 b 3 Q 7 L C Z x d W 9 0 O 1 N l Y 3 R p b 2 4 x L 0 x 5 c 2 9 6 e W 1 l I E F j d G l 2 a X R 5 I E R h d G E v Q X V 0 b 1 J l b W 9 2 Z W R D b 2 x 1 b W 5 z M S 5 7 c m V h Z G l u Z 1 8 x M S w x M X 0 m c X V v d D s s J n F 1 b 3 Q 7 U 2 V j d G l v b j E v T H l z b 3 p 5 b W U g Q W N 0 a X Z p d H k g R G F 0 Y S 9 B d X R v U m V t b 3 Z l Z E N v b H V t b n M x L n t y Z W F k a W 5 n X z E y L D E y f S Z x d W 9 0 O y w m c X V v d D t T Z W N 0 a W 9 u M S 9 M e X N v e n l t Z S B B Y 3 R p d m l 0 e S B E Y X R h L 0 F 1 d G 9 S Z W 1 v d m V k Q 2 9 s d W 1 u c z E u e 3 J l Y W R p b m d f M T M s M T N 9 J n F 1 b 3 Q 7 L C Z x d W 9 0 O 1 N l Y 3 R p b 2 4 x L 0 x 5 c 2 9 6 e W 1 l I E F j d G l 2 a X R 5 I E R h d G E v Q X V 0 b 1 J l b W 9 2 Z W R D b 2 x 1 b W 5 z M S 5 7 c m V h Z G l u Z 1 8 x N C w x N H 0 m c X V v d D s s J n F 1 b 3 Q 7 U 2 V j d G l v b j E v T H l z b 3 p 5 b W U g Q W N 0 a X Z p d H k g R G F 0 Y S 9 B d X R v U m V t b 3 Z l Z E N v b H V t b n M x L n t y Z W F k a W 5 n X z E 1 L D E 1 f S Z x d W 9 0 O y w m c X V v d D t T Z W N 0 a W 9 u M S 9 M e X N v e n l t Z S B B Y 3 R p d m l 0 e S B E Y X R h L 0 F 1 d G 9 S Z W 1 v d m V k Q 2 9 s d W 1 u c z E u e 3 J l Y W R p b m d f M T Y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e X N v e n l t Z S U y M E F j d G l 2 a X R 5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X N v e n l t Z S U y M E F j d G l 2 a X R 5 J T I w R G F 0 Y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J j O D B i Z T c t Y 2 N m Y i 0 0 N W R j L W I w Z j U t Z j g z Z G U z N T E 3 M m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5 c 1 9 z b 3 V y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g 6 M T g 6 M j U u O T Y y M D Q 4 M F o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c G x h d G U m c X V v d D s s J n F 1 b 3 Q 7 c m V h Z G l u Z 1 8 w M S Z x d W 9 0 O y w m c X V v d D t y Z W F k a W 5 n X z A y J n F 1 b 3 Q 7 L C Z x d W 9 0 O 3 J l Y W R p b m d f M D M m c X V v d D s s J n F 1 b 3 Q 7 c m V h Z G l u Z 1 8 w N C Z x d W 9 0 O y w m c X V v d D t y Z W F k a W 5 n X z A 1 J n F 1 b 3 Q 7 L C Z x d W 9 0 O 3 J l Y W R p b m d f M D Y m c X V v d D s s J n F 1 b 3 Q 7 c m V h Z G l u Z 1 8 w N y Z x d W 9 0 O y w m c X V v d D t y Z W F k a W 5 n X z A 4 J n F 1 b 3 Q 7 L C Z x d W 9 0 O 3 J l Y W R p b m d f M D k m c X V v d D s s J n F 1 b 3 Q 7 c m V h Z G l u Z 1 8 x M C Z x d W 9 0 O y w m c X V v d D t y Z W F k a W 5 n X z E x J n F 1 b 3 Q 7 L C Z x d W 9 0 O 3 J l Y W R p b m d f M T I m c X V v d D s s J n F 1 b 3 Q 7 c m V h Z G l u Z 1 8 x M y Z x d W 9 0 O y w m c X V v d D t y Z W F k a W 5 n X z E 0 J n F 1 b 3 Q 7 L C Z x d W 9 0 O 3 J l Y W R p b m d f M T U m c X V v d D s s J n F 1 b 3 Q 7 c m V h Z G l u Z 1 8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X N f c 2 9 1 c m N l L 0 F 1 d G 9 S Z W 1 v d m V k Q 2 9 s d W 1 u c z E u e 3 B s Y X R l L D B 9 J n F 1 b 3 Q 7 L C Z x d W 9 0 O 1 N l Y 3 R p b 2 4 x L 2 x 5 c 1 9 z b 3 V y Y 2 U v Q X V 0 b 1 J l b W 9 2 Z W R D b 2 x 1 b W 5 z M S 5 7 c m V h Z G l u Z 1 8 w M S w x f S Z x d W 9 0 O y w m c X V v d D t T Z W N 0 a W 9 u M S 9 s e X N f c 2 9 1 c m N l L 0 F 1 d G 9 S Z W 1 v d m V k Q 2 9 s d W 1 u c z E u e 3 J l Y W R p b m d f M D I s M n 0 m c X V v d D s s J n F 1 b 3 Q 7 U 2 V j d G l v b j E v b H l z X 3 N v d X J j Z S 9 B d X R v U m V t b 3 Z l Z E N v b H V t b n M x L n t y Z W F k a W 5 n X z A z L D N 9 J n F 1 b 3 Q 7 L C Z x d W 9 0 O 1 N l Y 3 R p b 2 4 x L 2 x 5 c 1 9 z b 3 V y Y 2 U v Q X V 0 b 1 J l b W 9 2 Z W R D b 2 x 1 b W 5 z M S 5 7 c m V h Z G l u Z 1 8 w N C w 0 f S Z x d W 9 0 O y w m c X V v d D t T Z W N 0 a W 9 u M S 9 s e X N f c 2 9 1 c m N l L 0 F 1 d G 9 S Z W 1 v d m V k Q 2 9 s d W 1 u c z E u e 3 J l Y W R p b m d f M D U s N X 0 m c X V v d D s s J n F 1 b 3 Q 7 U 2 V j d G l v b j E v b H l z X 3 N v d X J j Z S 9 B d X R v U m V t b 3 Z l Z E N v b H V t b n M x L n t y Z W F k a W 5 n X z A 2 L D Z 9 J n F 1 b 3 Q 7 L C Z x d W 9 0 O 1 N l Y 3 R p b 2 4 x L 2 x 5 c 1 9 z b 3 V y Y 2 U v Q X V 0 b 1 J l b W 9 2 Z W R D b 2 x 1 b W 5 z M S 5 7 c m V h Z G l u Z 1 8 w N y w 3 f S Z x d W 9 0 O y w m c X V v d D t T Z W N 0 a W 9 u M S 9 s e X N f c 2 9 1 c m N l L 0 F 1 d G 9 S Z W 1 v d m V k Q 2 9 s d W 1 u c z E u e 3 J l Y W R p b m d f M D g s O H 0 m c X V v d D s s J n F 1 b 3 Q 7 U 2 V j d G l v b j E v b H l z X 3 N v d X J j Z S 9 B d X R v U m V t b 3 Z l Z E N v b H V t b n M x L n t y Z W F k a W 5 n X z A 5 L D l 9 J n F 1 b 3 Q 7 L C Z x d W 9 0 O 1 N l Y 3 R p b 2 4 x L 2 x 5 c 1 9 z b 3 V y Y 2 U v Q X V 0 b 1 J l b W 9 2 Z W R D b 2 x 1 b W 5 z M S 5 7 c m V h Z G l u Z 1 8 x M C w x M H 0 m c X V v d D s s J n F 1 b 3 Q 7 U 2 V j d G l v b j E v b H l z X 3 N v d X J j Z S 9 B d X R v U m V t b 3 Z l Z E N v b H V t b n M x L n t y Z W F k a W 5 n X z E x L D E x f S Z x d W 9 0 O y w m c X V v d D t T Z W N 0 a W 9 u M S 9 s e X N f c 2 9 1 c m N l L 0 F 1 d G 9 S Z W 1 v d m V k Q 2 9 s d W 1 u c z E u e 3 J l Y W R p b m d f M T I s M T J 9 J n F 1 b 3 Q 7 L C Z x d W 9 0 O 1 N l Y 3 R p b 2 4 x L 2 x 5 c 1 9 z b 3 V y Y 2 U v Q X V 0 b 1 J l b W 9 2 Z W R D b 2 x 1 b W 5 z M S 5 7 c m V h Z G l u Z 1 8 x M y w x M 3 0 m c X V v d D s s J n F 1 b 3 Q 7 U 2 V j d G l v b j E v b H l z X 3 N v d X J j Z S 9 B d X R v U m V t b 3 Z l Z E N v b H V t b n M x L n t y Z W F k a W 5 n X z E 0 L D E 0 f S Z x d W 9 0 O y w m c X V v d D t T Z W N 0 a W 9 u M S 9 s e X N f c 2 9 1 c m N l L 0 F 1 d G 9 S Z W 1 v d m V k Q 2 9 s d W 1 u c z E u e 3 J l Y W R p b m d f M T U s M T V 9 J n F 1 b 3 Q 7 L C Z x d W 9 0 O 1 N l Y 3 R p b 2 4 x L 2 x 5 c 1 9 z b 3 V y Y 2 U v Q X V 0 b 1 J l b W 9 2 Z W R D b 2 x 1 b W 5 z M S 5 7 c m V h Z G l u Z 1 8 x N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x 5 c 1 9 z b 3 V y Y 2 U v Q X V 0 b 1 J l b W 9 2 Z W R D b 2 x 1 b W 5 z M S 5 7 c G x h d G U s M H 0 m c X V v d D s s J n F 1 b 3 Q 7 U 2 V j d G l v b j E v b H l z X 3 N v d X J j Z S 9 B d X R v U m V t b 3 Z l Z E N v b H V t b n M x L n t y Z W F k a W 5 n X z A x L D F 9 J n F 1 b 3 Q 7 L C Z x d W 9 0 O 1 N l Y 3 R p b 2 4 x L 2 x 5 c 1 9 z b 3 V y Y 2 U v Q X V 0 b 1 J l b W 9 2 Z W R D b 2 x 1 b W 5 z M S 5 7 c m V h Z G l u Z 1 8 w M i w y f S Z x d W 9 0 O y w m c X V v d D t T Z W N 0 a W 9 u M S 9 s e X N f c 2 9 1 c m N l L 0 F 1 d G 9 S Z W 1 v d m V k Q 2 9 s d W 1 u c z E u e 3 J l Y W R p b m d f M D M s M 3 0 m c X V v d D s s J n F 1 b 3 Q 7 U 2 V j d G l v b j E v b H l z X 3 N v d X J j Z S 9 B d X R v U m V t b 3 Z l Z E N v b H V t b n M x L n t y Z W F k a W 5 n X z A 0 L D R 9 J n F 1 b 3 Q 7 L C Z x d W 9 0 O 1 N l Y 3 R p b 2 4 x L 2 x 5 c 1 9 z b 3 V y Y 2 U v Q X V 0 b 1 J l b W 9 2 Z W R D b 2 x 1 b W 5 z M S 5 7 c m V h Z G l u Z 1 8 w N S w 1 f S Z x d W 9 0 O y w m c X V v d D t T Z W N 0 a W 9 u M S 9 s e X N f c 2 9 1 c m N l L 0 F 1 d G 9 S Z W 1 v d m V k Q 2 9 s d W 1 u c z E u e 3 J l Y W R p b m d f M D Y s N n 0 m c X V v d D s s J n F 1 b 3 Q 7 U 2 V j d G l v b j E v b H l z X 3 N v d X J j Z S 9 B d X R v U m V t b 3 Z l Z E N v b H V t b n M x L n t y Z W F k a W 5 n X z A 3 L D d 9 J n F 1 b 3 Q 7 L C Z x d W 9 0 O 1 N l Y 3 R p b 2 4 x L 2 x 5 c 1 9 z b 3 V y Y 2 U v Q X V 0 b 1 J l b W 9 2 Z W R D b 2 x 1 b W 5 z M S 5 7 c m V h Z G l u Z 1 8 w O C w 4 f S Z x d W 9 0 O y w m c X V v d D t T Z W N 0 a W 9 u M S 9 s e X N f c 2 9 1 c m N l L 0 F 1 d G 9 S Z W 1 v d m V k Q 2 9 s d W 1 u c z E u e 3 J l Y W R p b m d f M D k s O X 0 m c X V v d D s s J n F 1 b 3 Q 7 U 2 V j d G l v b j E v b H l z X 3 N v d X J j Z S 9 B d X R v U m V t b 3 Z l Z E N v b H V t b n M x L n t y Z W F k a W 5 n X z E w L D E w f S Z x d W 9 0 O y w m c X V v d D t T Z W N 0 a W 9 u M S 9 s e X N f c 2 9 1 c m N l L 0 F 1 d G 9 S Z W 1 v d m V k Q 2 9 s d W 1 u c z E u e 3 J l Y W R p b m d f M T E s M T F 9 J n F 1 b 3 Q 7 L C Z x d W 9 0 O 1 N l Y 3 R p b 2 4 x L 2 x 5 c 1 9 z b 3 V y Y 2 U v Q X V 0 b 1 J l b W 9 2 Z W R D b 2 x 1 b W 5 z M S 5 7 c m V h Z G l u Z 1 8 x M i w x M n 0 m c X V v d D s s J n F 1 b 3 Q 7 U 2 V j d G l v b j E v b H l z X 3 N v d X J j Z S 9 B d X R v U m V t b 3 Z l Z E N v b H V t b n M x L n t y Z W F k a W 5 n X z E z L D E z f S Z x d W 9 0 O y w m c X V v d D t T Z W N 0 a W 9 u M S 9 s e X N f c 2 9 1 c m N l L 0 F 1 d G 9 S Z W 1 v d m V k Q 2 9 s d W 1 u c z E u e 3 J l Y W R p b m d f M T Q s M T R 9 J n F 1 b 3 Q 7 L C Z x d W 9 0 O 1 N l Y 3 R p b 2 4 x L 2 x 5 c 1 9 z b 3 V y Y 2 U v Q X V 0 b 1 J l b W 9 2 Z W R D b 2 x 1 b W 5 z M S 5 7 c m V h Z G l u Z 1 8 x N S w x N X 0 m c X V v d D s s J n F 1 b 3 Q 7 U 2 V j d G l v b j E v b H l z X 3 N v d X J j Z S 9 B d X R v U m V t b 3 Z l Z E N v b H V t b n M x L n t y Z W F k a W 5 n X z E 2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l z X 3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3 N v d X J j Z S 9 S Z W 1 v d m V k J T I w Y m 9 0 d G 9 t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z b 3 V y Y 2 U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L 1 R y Y W 5 z c G 9 z Z W Q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z b 3 V y Y 2 U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Y m x h b m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c z O T A w M D E t Z j Q 0 Z C 0 0 M z M 5 L T k 5 N m E t Z G M 3 N m Q z N m F h N G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5 c 1 9 i b G F u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V Q x O D o x O D o y N i 4 5 N j k 1 O T M w W i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t w b G F 0 Z S Z x d W 9 0 O y w m c X V v d D t y Z W F k a W 5 n X z A x J n F 1 b 3 Q 7 L C Z x d W 9 0 O 3 J l Y W R p b m d f M D I m c X V v d D s s J n F 1 b 3 Q 7 c m V h Z G l u Z 1 8 w M y Z x d W 9 0 O y w m c X V v d D t y Z W F k a W 5 n X z A 0 J n F 1 b 3 Q 7 L C Z x d W 9 0 O 3 J l Y W R p b m d f M D U m c X V v d D s s J n F 1 b 3 Q 7 c m V h Z G l u Z 1 8 w N i Z x d W 9 0 O y w m c X V v d D t y Z W F k a W 5 n X z A 3 J n F 1 b 3 Q 7 L C Z x d W 9 0 O 3 J l Y W R p b m d f M D g m c X V v d D s s J n F 1 b 3 Q 7 c m V h Z G l u Z 1 8 w O S Z x d W 9 0 O y w m c X V v d D t y Z W F k a W 5 n X z E w J n F 1 b 3 Q 7 L C Z x d W 9 0 O 3 J l Y W R p b m d f M T E m c X V v d D s s J n F 1 b 3 Q 7 c m V h Z G l u Z 1 8 x M i Z x d W 9 0 O y w m c X V v d D t y Z W F k a W 5 n X z E z J n F 1 b 3 Q 7 L C Z x d W 9 0 O 3 J l Y W R p b m d f M T Q m c X V v d D s s J n F 1 b 3 Q 7 c m V h Z G l u Z 1 8 x N S Z x d W 9 0 O y w m c X V v d D t y Z W F k a W 5 n X z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5 c 1 9 i b G F u a 3 M v Q X V 0 b 1 J l b W 9 2 Z W R D b 2 x 1 b W 5 z M S 5 7 c G x h d G U s M H 0 m c X V v d D s s J n F 1 b 3 Q 7 U 2 V j d G l v b j E v b H l z X 2 J s Y W 5 r c y 9 B d X R v U m V t b 3 Z l Z E N v b H V t b n M x L n t y Z W F k a W 5 n X z A x L D F 9 J n F 1 b 3 Q 7 L C Z x d W 9 0 O 1 N l Y 3 R p b 2 4 x L 2 x 5 c 1 9 i b G F u a 3 M v Q X V 0 b 1 J l b W 9 2 Z W R D b 2 x 1 b W 5 z M S 5 7 c m V h Z G l u Z 1 8 w M i w y f S Z x d W 9 0 O y w m c X V v d D t T Z W N 0 a W 9 u M S 9 s e X N f Y m x h b m t z L 0 F 1 d G 9 S Z W 1 v d m V k Q 2 9 s d W 1 u c z E u e 3 J l Y W R p b m d f M D M s M 3 0 m c X V v d D s s J n F 1 b 3 Q 7 U 2 V j d G l v b j E v b H l z X 2 J s Y W 5 r c y 9 B d X R v U m V t b 3 Z l Z E N v b H V t b n M x L n t y Z W F k a W 5 n X z A 0 L D R 9 J n F 1 b 3 Q 7 L C Z x d W 9 0 O 1 N l Y 3 R p b 2 4 x L 2 x 5 c 1 9 i b G F u a 3 M v Q X V 0 b 1 J l b W 9 2 Z W R D b 2 x 1 b W 5 z M S 5 7 c m V h Z G l u Z 1 8 w N S w 1 f S Z x d W 9 0 O y w m c X V v d D t T Z W N 0 a W 9 u M S 9 s e X N f Y m x h b m t z L 0 F 1 d G 9 S Z W 1 v d m V k Q 2 9 s d W 1 u c z E u e 3 J l Y W R p b m d f M D Y s N n 0 m c X V v d D s s J n F 1 b 3 Q 7 U 2 V j d G l v b j E v b H l z X 2 J s Y W 5 r c y 9 B d X R v U m V t b 3 Z l Z E N v b H V t b n M x L n t y Z W F k a W 5 n X z A 3 L D d 9 J n F 1 b 3 Q 7 L C Z x d W 9 0 O 1 N l Y 3 R p b 2 4 x L 2 x 5 c 1 9 i b G F u a 3 M v Q X V 0 b 1 J l b W 9 2 Z W R D b 2 x 1 b W 5 z M S 5 7 c m V h Z G l u Z 1 8 w O C w 4 f S Z x d W 9 0 O y w m c X V v d D t T Z W N 0 a W 9 u M S 9 s e X N f Y m x h b m t z L 0 F 1 d G 9 S Z W 1 v d m V k Q 2 9 s d W 1 u c z E u e 3 J l Y W R p b m d f M D k s O X 0 m c X V v d D s s J n F 1 b 3 Q 7 U 2 V j d G l v b j E v b H l z X 2 J s Y W 5 r c y 9 B d X R v U m V t b 3 Z l Z E N v b H V t b n M x L n t y Z W F k a W 5 n X z E w L D E w f S Z x d W 9 0 O y w m c X V v d D t T Z W N 0 a W 9 u M S 9 s e X N f Y m x h b m t z L 0 F 1 d G 9 S Z W 1 v d m V k Q 2 9 s d W 1 u c z E u e 3 J l Y W R p b m d f M T E s M T F 9 J n F 1 b 3 Q 7 L C Z x d W 9 0 O 1 N l Y 3 R p b 2 4 x L 2 x 5 c 1 9 i b G F u a 3 M v Q X V 0 b 1 J l b W 9 2 Z W R D b 2 x 1 b W 5 z M S 5 7 c m V h Z G l u Z 1 8 x M i w x M n 0 m c X V v d D s s J n F 1 b 3 Q 7 U 2 V j d G l v b j E v b H l z X 2 J s Y W 5 r c y 9 B d X R v U m V t b 3 Z l Z E N v b H V t b n M x L n t y Z W F k a W 5 n X z E z L D E z f S Z x d W 9 0 O y w m c X V v d D t T Z W N 0 a W 9 u M S 9 s e X N f Y m x h b m t z L 0 F 1 d G 9 S Z W 1 v d m V k Q 2 9 s d W 1 u c z E u e 3 J l Y W R p b m d f M T Q s M T R 9 J n F 1 b 3 Q 7 L C Z x d W 9 0 O 1 N l Y 3 R p b 2 4 x L 2 x 5 c 1 9 i b G F u a 3 M v Q X V 0 b 1 J l b W 9 2 Z W R D b 2 x 1 b W 5 z M S 5 7 c m V h Z G l u Z 1 8 x N S w x N X 0 m c X V v d D s s J n F 1 b 3 Q 7 U 2 V j d G l v b j E v b H l z X 2 J s Y W 5 r c y 9 B d X R v U m V t b 3 Z l Z E N v b H V t b n M x L n t y Z W F k a W 5 n X z E 2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H l z X 2 J s Y W 5 r c y 9 B d X R v U m V t b 3 Z l Z E N v b H V t b n M x L n t w b G F 0 Z S w w f S Z x d W 9 0 O y w m c X V v d D t T Z W N 0 a W 9 u M S 9 s e X N f Y m x h b m t z L 0 F 1 d G 9 S Z W 1 v d m V k Q 2 9 s d W 1 u c z E u e 3 J l Y W R p b m d f M D E s M X 0 m c X V v d D s s J n F 1 b 3 Q 7 U 2 V j d G l v b j E v b H l z X 2 J s Y W 5 r c y 9 B d X R v U m V t b 3 Z l Z E N v b H V t b n M x L n t y Z W F k a W 5 n X z A y L D J 9 J n F 1 b 3 Q 7 L C Z x d W 9 0 O 1 N l Y 3 R p b 2 4 x L 2 x 5 c 1 9 i b G F u a 3 M v Q X V 0 b 1 J l b W 9 2 Z W R D b 2 x 1 b W 5 z M S 5 7 c m V h Z G l u Z 1 8 w M y w z f S Z x d W 9 0 O y w m c X V v d D t T Z W N 0 a W 9 u M S 9 s e X N f Y m x h b m t z L 0 F 1 d G 9 S Z W 1 v d m V k Q 2 9 s d W 1 u c z E u e 3 J l Y W R p b m d f M D Q s N H 0 m c X V v d D s s J n F 1 b 3 Q 7 U 2 V j d G l v b j E v b H l z X 2 J s Y W 5 r c y 9 B d X R v U m V t b 3 Z l Z E N v b H V t b n M x L n t y Z W F k a W 5 n X z A 1 L D V 9 J n F 1 b 3 Q 7 L C Z x d W 9 0 O 1 N l Y 3 R p b 2 4 x L 2 x 5 c 1 9 i b G F u a 3 M v Q X V 0 b 1 J l b W 9 2 Z W R D b 2 x 1 b W 5 z M S 5 7 c m V h Z G l u Z 1 8 w N i w 2 f S Z x d W 9 0 O y w m c X V v d D t T Z W N 0 a W 9 u M S 9 s e X N f Y m x h b m t z L 0 F 1 d G 9 S Z W 1 v d m V k Q 2 9 s d W 1 u c z E u e 3 J l Y W R p b m d f M D c s N 3 0 m c X V v d D s s J n F 1 b 3 Q 7 U 2 V j d G l v b j E v b H l z X 2 J s Y W 5 r c y 9 B d X R v U m V t b 3 Z l Z E N v b H V t b n M x L n t y Z W F k a W 5 n X z A 4 L D h 9 J n F 1 b 3 Q 7 L C Z x d W 9 0 O 1 N l Y 3 R p b 2 4 x L 2 x 5 c 1 9 i b G F u a 3 M v Q X V 0 b 1 J l b W 9 2 Z W R D b 2 x 1 b W 5 z M S 5 7 c m V h Z G l u Z 1 8 w O S w 5 f S Z x d W 9 0 O y w m c X V v d D t T Z W N 0 a W 9 u M S 9 s e X N f Y m x h b m t z L 0 F 1 d G 9 S Z W 1 v d m V k Q 2 9 s d W 1 u c z E u e 3 J l Y W R p b m d f M T A s M T B 9 J n F 1 b 3 Q 7 L C Z x d W 9 0 O 1 N l Y 3 R p b 2 4 x L 2 x 5 c 1 9 i b G F u a 3 M v Q X V 0 b 1 J l b W 9 2 Z W R D b 2 x 1 b W 5 z M S 5 7 c m V h Z G l u Z 1 8 x M S w x M X 0 m c X V v d D s s J n F 1 b 3 Q 7 U 2 V j d G l v b j E v b H l z X 2 J s Y W 5 r c y 9 B d X R v U m V t b 3 Z l Z E N v b H V t b n M x L n t y Z W F k a W 5 n X z E y L D E y f S Z x d W 9 0 O y w m c X V v d D t T Z W N 0 a W 9 u M S 9 s e X N f Y m x h b m t z L 0 F 1 d G 9 S Z W 1 v d m V k Q 2 9 s d W 1 u c z E u e 3 J l Y W R p b m d f M T M s M T N 9 J n F 1 b 3 Q 7 L C Z x d W 9 0 O 1 N l Y 3 R p b 2 4 x L 2 x 5 c 1 9 i b G F u a 3 M v Q X V 0 b 1 J l b W 9 2 Z W R D b 2 x 1 b W 5 z M S 5 7 c m V h Z G l u Z 1 8 x N C w x N H 0 m c X V v d D s s J n F 1 b 3 Q 7 U 2 V j d G l v b j E v b H l z X 2 J s Y W 5 r c y 9 B d X R v U m V t b 3 Z l Z E N v b H V t b n M x L n t y Z W F k a W 5 n X z E 1 L D E 1 f S Z x d W 9 0 O y w m c X V v d D t T Z W N 0 a W 9 u M S 9 s e X N f Y m x h b m t z L 0 F 1 d G 9 S Z W 1 v d m V k Q 2 9 s d W 1 u c z E u e 3 J l Y W R p b m d f M T Y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e X N f Y m x h b m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i b G F u a 3 M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2 J s Y W 5 r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i b G F u a 3 M v V H J h b n N w b 3 N l Z C U y M H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G k J 6 I j 4 3 d C q y 6 O Y q p F t 4 4 P 1 E 4 E E b F r x / L J v R M 9 K / z V i w y X d H X Q 7 v V V S A g F w s k T T G b 1 m c x / d J h B s x 5 u E s e b d u S P z Z X u 3 f t s / 3 M U V r b k F J n l 6 l 1 H F d A 4 k E / Y j N N C n n e B 4 O k A h t U E = < / D a t a M a s h u p > 
</file>

<file path=customXml/itemProps1.xml><?xml version="1.0" encoding="utf-8"?>
<ds:datastoreItem xmlns:ds="http://schemas.openxmlformats.org/officeDocument/2006/customXml" ds:itemID="{8EF17187-0918-3746-9D28-B0F06F3B0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Affinity Chromatography</vt:lpstr>
      <vt:lpstr>Ion Exchange</vt:lpstr>
      <vt:lpstr>Beta-Gal Lysozyme</vt:lpstr>
      <vt:lpstr>SDS-PAGE loading</vt:lpstr>
      <vt:lpstr>lys_blanks</vt:lpstr>
      <vt:lpstr>lys_source</vt:lpstr>
      <vt:lpstr>Lysozyme Activity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2025-02-01T19:43:51Z</dcterms:created>
  <dcterms:modified xsi:type="dcterms:W3CDTF">2025-03-20T18:34:28Z</dcterms:modified>
</cp:coreProperties>
</file>