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lynnelmoussaoui/Desktop/"/>
    </mc:Choice>
  </mc:AlternateContent>
  <xr:revisionPtr revIDLastSave="0" documentId="13_ncr:1_{BED9C187-4C66-F045-B1F5-F0B21547D5DE}" xr6:coauthVersionLast="47" xr6:coauthVersionMax="47" xr10:uidLastSave="{00000000-0000-0000-0000-000000000000}"/>
  <bookViews>
    <workbookView xWindow="0" yWindow="500" windowWidth="22320" windowHeight="20340" xr2:uid="{C2944742-D403-46B0-8801-CFF15E45D07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4" i="1" l="1"/>
  <c r="B93" i="1"/>
  <c r="B92" i="1"/>
  <c r="B89" i="1"/>
  <c r="B88" i="1"/>
  <c r="B65" i="1"/>
  <c r="B51" i="1"/>
  <c r="B54" i="1"/>
  <c r="B53" i="1"/>
  <c r="B55" i="1"/>
  <c r="B52" i="1"/>
  <c r="E50" i="1"/>
  <c r="C50" i="1"/>
  <c r="G8" i="1"/>
  <c r="F23" i="1"/>
  <c r="E23" i="1"/>
  <c r="G37" i="1"/>
  <c r="E32" i="1"/>
  <c r="E44" i="1" s="1"/>
  <c r="E61" i="1"/>
  <c r="B102" i="1"/>
  <c r="H37" i="1"/>
  <c r="F37" i="1"/>
  <c r="F8" i="1"/>
  <c r="B9" i="1"/>
  <c r="B23" i="1" s="1"/>
  <c r="C144" i="1"/>
  <c r="B145" i="1" s="1"/>
  <c r="E144" i="1" s="1"/>
  <c r="B146" i="1" s="1"/>
  <c r="C153" i="1"/>
  <c r="B155" i="1" s="1"/>
  <c r="E153" i="1" s="1"/>
  <c r="B156" i="1" s="1"/>
  <c r="B154" i="1"/>
  <c r="E157" i="1"/>
  <c r="B73" i="1"/>
  <c r="B87" i="1"/>
  <c r="C86" i="1"/>
  <c r="E86" i="1" s="1"/>
  <c r="C72" i="1"/>
  <c r="B74" i="1" s="1"/>
  <c r="E72" i="1" s="1"/>
  <c r="B75" i="1" s="1"/>
  <c r="C61" i="1"/>
  <c r="B62" i="1" s="1"/>
  <c r="B63" i="1" s="1"/>
  <c r="B11" i="1"/>
  <c r="B12" i="1" s="1"/>
  <c r="C37" i="1"/>
  <c r="D37" i="1"/>
  <c r="E37" i="1" s="1"/>
  <c r="G23" i="1"/>
  <c r="B38" i="1" l="1"/>
  <c r="B157" i="1"/>
  <c r="B158" i="1" s="1"/>
  <c r="B159" i="1" s="1"/>
  <c r="B147" i="1"/>
  <c r="B148" i="1" s="1"/>
  <c r="B149" i="1" s="1"/>
  <c r="B25" i="1"/>
  <c r="B26" i="1" s="1"/>
  <c r="B90" i="1"/>
  <c r="B76" i="1"/>
  <c r="B77" i="1" s="1"/>
  <c r="B78" i="1" s="1"/>
  <c r="B64" i="1"/>
  <c r="B66" i="1" s="1"/>
  <c r="B13" i="1"/>
  <c r="H8" i="1"/>
  <c r="B10" i="1" s="1"/>
  <c r="B91" i="1" l="1"/>
  <c r="I23" i="1"/>
  <c r="B24" i="1" s="1"/>
  <c r="B161" i="1"/>
  <c r="B160" i="1"/>
  <c r="B14" i="1"/>
  <c r="B15" i="1" s="1"/>
  <c r="B79" i="1"/>
  <c r="B80" i="1"/>
  <c r="B39" i="1"/>
  <c r="B40" i="1" s="1"/>
  <c r="E104" i="1" l="1"/>
  <c r="B104" i="1"/>
  <c r="B27" i="1"/>
  <c r="B28" i="1" s="1"/>
  <c r="B29" i="1" s="1"/>
  <c r="B17" i="1"/>
  <c r="B16" i="1"/>
  <c r="E103" i="1"/>
  <c r="B103" i="1"/>
  <c r="B18" i="1" l="1"/>
  <c r="B105" i="1" s="1"/>
  <c r="E102" i="1"/>
  <c r="E105" i="1" s="1"/>
  <c r="B110" i="1" s="1"/>
  <c r="B111" i="1" s="1"/>
</calcChain>
</file>

<file path=xl/sharedStrings.xml><?xml version="1.0" encoding="utf-8"?>
<sst xmlns="http://schemas.openxmlformats.org/spreadsheetml/2006/main" count="145" uniqueCount="68">
  <si>
    <t>net</t>
  </si>
  <si>
    <t>euro</t>
  </si>
  <si>
    <t>rate</t>
  </si>
  <si>
    <t>money</t>
  </si>
  <si>
    <t>euro rate</t>
  </si>
  <si>
    <t>open fees</t>
  </si>
  <si>
    <t>monthly fees</t>
  </si>
  <si>
    <t>closing fees</t>
  </si>
  <si>
    <t>total open fees</t>
  </si>
  <si>
    <t>total net</t>
  </si>
  <si>
    <t>open fees%</t>
  </si>
  <si>
    <t xml:space="preserve">monthly fees </t>
  </si>
  <si>
    <t>euro rate after 1 y</t>
  </si>
  <si>
    <t>total money</t>
  </si>
  <si>
    <t>total net in $</t>
  </si>
  <si>
    <t>USD</t>
  </si>
  <si>
    <t>SAVINGS</t>
  </si>
  <si>
    <t>rental value</t>
  </si>
  <si>
    <t>capital gain upon sale</t>
  </si>
  <si>
    <t>sector C (commercial)</t>
  </si>
  <si>
    <t>TOTAL MONEY REAL STATE</t>
  </si>
  <si>
    <t>TOTAL NET FROM SAVINGS</t>
  </si>
  <si>
    <t>TOTAL MONEY FROM SAVINGS</t>
  </si>
  <si>
    <t>tax on interest</t>
  </si>
  <si>
    <t xml:space="preserve">STOCK </t>
  </si>
  <si>
    <t>depreciation</t>
  </si>
  <si>
    <t>renting</t>
  </si>
  <si>
    <t>stock rate 2024</t>
  </si>
  <si>
    <t>money after tax</t>
  </si>
  <si>
    <t>nb of stock</t>
  </si>
  <si>
    <t>closing tax</t>
  </si>
  <si>
    <t>opening tax</t>
  </si>
  <si>
    <t>profit</t>
  </si>
  <si>
    <t>stock rate 2023</t>
  </si>
  <si>
    <t>total after 1 year</t>
  </si>
  <si>
    <t xml:space="preserve">euro rate </t>
  </si>
  <si>
    <t>money in $</t>
  </si>
  <si>
    <t>euro rate 2024</t>
  </si>
  <si>
    <t>total money in euro</t>
  </si>
  <si>
    <t>Total money in $</t>
  </si>
  <si>
    <t>profit in $</t>
  </si>
  <si>
    <t>profit in euro</t>
  </si>
  <si>
    <t>TOTAL MONEY FROM STOCKS</t>
  </si>
  <si>
    <t>TOTAL NET FROM STOCKS</t>
  </si>
  <si>
    <t>TOTAL NET FROM 3 ATTACHMENTS</t>
  </si>
  <si>
    <t>TOTAL MONEY FROM 3 ATTACHMENTS</t>
  </si>
  <si>
    <t>TOTAL NET FROM REAL STATE</t>
  </si>
  <si>
    <t xml:space="preserve">Real discount rate </t>
  </si>
  <si>
    <t>NPV</t>
  </si>
  <si>
    <t>Net cash flow</t>
  </si>
  <si>
    <t>total loss</t>
  </si>
  <si>
    <t xml:space="preserve">total net </t>
  </si>
  <si>
    <t xml:space="preserve">total interest </t>
  </si>
  <si>
    <t>total in usd after a year</t>
  </si>
  <si>
    <t>money after interest</t>
  </si>
  <si>
    <t xml:space="preserve">interest </t>
  </si>
  <si>
    <t>interest amount</t>
  </si>
  <si>
    <t xml:space="preserve">money after interest </t>
  </si>
  <si>
    <t>acquisition</t>
  </si>
  <si>
    <t>varied taxes</t>
  </si>
  <si>
    <t>loss</t>
  </si>
  <si>
    <t>open fees %</t>
  </si>
  <si>
    <t>REAL ESTATE</t>
  </si>
  <si>
    <t xml:space="preserve">APPLE </t>
  </si>
  <si>
    <t>procter and gambler</t>
  </si>
  <si>
    <t>L'OREAL</t>
  </si>
  <si>
    <t>NESTLE</t>
  </si>
  <si>
    <t>money after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</si>
</sst>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12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20"/>
      <color theme="1"/>
      <name val="Corbel"/>
      <family val="2"/>
      <scheme val="minor"/>
    </font>
    <font>
      <b/>
      <sz val="18"/>
      <color theme="1"/>
      <name val="Corbel"/>
      <family val="2"/>
      <scheme val="minor"/>
    </font>
    <font>
      <b/>
      <sz val="16"/>
      <color theme="1"/>
      <name val="Corbel"/>
      <family val="2"/>
      <scheme val="minor"/>
    </font>
    <font>
      <sz val="16"/>
      <color theme="1"/>
      <name val="Corbel"/>
      <family val="2"/>
      <scheme val="minor"/>
    </font>
    <font>
      <b/>
      <sz val="16"/>
      <color theme="1"/>
      <name val="Calibri (Body)"/>
    </font>
    <font>
      <b/>
      <sz val="20"/>
      <color theme="1"/>
      <name val="Calibri (Body)"/>
    </font>
    <font>
      <b/>
      <sz val="18"/>
      <color theme="1"/>
      <name val="Calibri (Body)"/>
    </font>
    <font>
      <b/>
      <sz val="18"/>
      <color rgb="FF000000"/>
      <name val="Corbel"/>
      <family val="2"/>
      <scheme val="minor"/>
    </font>
    <font>
      <b/>
      <sz val="18"/>
      <color theme="0"/>
      <name val="Corbel"/>
      <family val="2"/>
      <scheme val="minor"/>
    </font>
    <font>
      <sz val="11"/>
      <color rgb="FF000000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EA9DB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2" xfId="0" applyBorder="1"/>
    <xf numFmtId="0" fontId="4" fillId="2" borderId="7" xfId="0" applyFont="1" applyFill="1" applyBorder="1"/>
    <xf numFmtId="0" fontId="2" fillId="3" borderId="1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3" fontId="2" fillId="3" borderId="11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3" xfId="0" applyFont="1" applyBorder="1"/>
    <xf numFmtId="0" fontId="4" fillId="0" borderId="4" xfId="0" applyFont="1" applyBorder="1"/>
    <xf numFmtId="3" fontId="5" fillId="0" borderId="1" xfId="0" applyNumberFormat="1" applyFont="1" applyBorder="1"/>
    <xf numFmtId="0" fontId="5" fillId="0" borderId="1" xfId="0" applyFont="1" applyBorder="1"/>
    <xf numFmtId="10" fontId="5" fillId="0" borderId="1" xfId="0" applyNumberFormat="1" applyFont="1" applyBorder="1"/>
    <xf numFmtId="0" fontId="5" fillId="0" borderId="6" xfId="0" applyFont="1" applyBorder="1"/>
    <xf numFmtId="41" fontId="5" fillId="0" borderId="1" xfId="1" applyFont="1" applyBorder="1"/>
    <xf numFmtId="41" fontId="5" fillId="0" borderId="1" xfId="0" applyNumberFormat="1" applyFont="1" applyBorder="1"/>
    <xf numFmtId="41" fontId="5" fillId="2" borderId="8" xfId="0" applyNumberFormat="1" applyFont="1" applyFill="1" applyBorder="1"/>
    <xf numFmtId="0" fontId="5" fillId="0" borderId="8" xfId="0" applyFont="1" applyBorder="1"/>
    <xf numFmtId="0" fontId="5" fillId="0" borderId="9" xfId="0" applyFont="1" applyBorder="1"/>
    <xf numFmtId="0" fontId="4" fillId="0" borderId="2" xfId="0" applyFont="1" applyBorder="1"/>
    <xf numFmtId="41" fontId="5" fillId="0" borderId="6" xfId="1" applyFont="1" applyBorder="1"/>
    <xf numFmtId="0" fontId="0" fillId="0" borderId="6" xfId="0" applyBorder="1"/>
    <xf numFmtId="0" fontId="0" fillId="0" borderId="9" xfId="0" applyBorder="1"/>
    <xf numFmtId="41" fontId="5" fillId="0" borderId="0" xfId="1" applyFont="1"/>
    <xf numFmtId="43" fontId="0" fillId="0" borderId="0" xfId="0" applyNumberFormat="1"/>
    <xf numFmtId="0" fontId="0" fillId="0" borderId="1" xfId="0" applyBorder="1"/>
    <xf numFmtId="0" fontId="6" fillId="0" borderId="3" xfId="0" applyFont="1" applyBorder="1"/>
    <xf numFmtId="41" fontId="5" fillId="2" borderId="8" xfId="1" applyFont="1" applyFill="1" applyBorder="1"/>
    <xf numFmtId="0" fontId="4" fillId="0" borderId="0" xfId="0" applyFont="1"/>
    <xf numFmtId="0" fontId="5" fillId="0" borderId="1" xfId="1" applyNumberFormat="1" applyFont="1" applyFill="1" applyBorder="1" applyAlignment="1">
      <alignment horizontal="right"/>
    </xf>
    <xf numFmtId="41" fontId="5" fillId="2" borderId="1" xfId="1" applyFont="1" applyFill="1" applyBorder="1"/>
    <xf numFmtId="0" fontId="4" fillId="2" borderId="5" xfId="0" applyFont="1" applyFill="1" applyBorder="1"/>
    <xf numFmtId="0" fontId="5" fillId="0" borderId="0" xfId="0" applyFont="1"/>
    <xf numFmtId="41" fontId="5" fillId="0" borderId="0" xfId="1" applyFont="1" applyFill="1" applyBorder="1"/>
    <xf numFmtId="0" fontId="3" fillId="2" borderId="2" xfId="0" applyFont="1" applyFill="1" applyBorder="1"/>
    <xf numFmtId="41" fontId="3" fillId="2" borderId="4" xfId="0" applyNumberFormat="1" applyFont="1" applyFill="1" applyBorder="1"/>
    <xf numFmtId="0" fontId="3" fillId="2" borderId="5" xfId="0" applyFont="1" applyFill="1" applyBorder="1"/>
    <xf numFmtId="41" fontId="3" fillId="2" borderId="6" xfId="0" applyNumberFormat="1" applyFont="1" applyFill="1" applyBorder="1"/>
    <xf numFmtId="0" fontId="3" fillId="2" borderId="5" xfId="0" applyFont="1" applyFill="1" applyBorder="1" applyAlignment="1">
      <alignment horizontal="left"/>
    </xf>
    <xf numFmtId="0" fontId="3" fillId="2" borderId="7" xfId="0" applyFont="1" applyFill="1" applyBorder="1"/>
    <xf numFmtId="41" fontId="3" fillId="2" borderId="9" xfId="1" applyFont="1" applyFill="1" applyBorder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4" borderId="2" xfId="0" applyFont="1" applyFill="1" applyBorder="1"/>
    <xf numFmtId="0" fontId="10" fillId="0" borderId="0" xfId="0" applyFont="1"/>
    <xf numFmtId="41" fontId="10" fillId="0" borderId="0" xfId="0" applyNumberFormat="1" applyFont="1"/>
    <xf numFmtId="41" fontId="9" fillId="4" borderId="4" xfId="0" applyNumberFormat="1" applyFont="1" applyFill="1" applyBorder="1"/>
    <xf numFmtId="41" fontId="3" fillId="2" borderId="9" xfId="0" applyNumberFormat="1" applyFont="1" applyFill="1" applyBorder="1"/>
    <xf numFmtId="0" fontId="3" fillId="0" borderId="0" xfId="0" applyFont="1" applyAlignment="1">
      <alignment horizontal="left"/>
    </xf>
    <xf numFmtId="41" fontId="3" fillId="0" borderId="0" xfId="0" applyNumberFormat="1" applyFont="1" applyAlignment="1">
      <alignment horizontal="left"/>
    </xf>
    <xf numFmtId="9" fontId="3" fillId="2" borderId="4" xfId="0" applyNumberFormat="1" applyFont="1" applyFill="1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50</xdr:row>
      <xdr:rowOff>50799</xdr:rowOff>
    </xdr:from>
    <xdr:to>
      <xdr:col>9</xdr:col>
      <xdr:colOff>118533</xdr:colOff>
      <xdr:row>53</xdr:row>
      <xdr:rowOff>84666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FA7AB-5B4C-95A0-78BA-3B9A7145E059}"/>
            </a:ext>
          </a:extLst>
        </xdr:cNvPr>
        <xdr:cNvSpPr txBox="1"/>
      </xdr:nvSpPr>
      <xdr:spPr>
        <a:xfrm>
          <a:off x="14122400" y="17610666"/>
          <a:ext cx="5096933" cy="1557867"/>
        </a:xfrm>
        <a:prstGeom prst="rect">
          <a:avLst/>
        </a:prstGeom>
        <a:noFill/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000"/>
            <a:t>US</a:t>
          </a:r>
          <a:r>
            <a:rPr lang="en-US" sz="6000" baseline="0"/>
            <a:t> MARKET </a:t>
          </a:r>
          <a:endParaRPr lang="en-US" sz="6000"/>
        </a:p>
      </xdr:txBody>
    </xdr:sp>
    <xdr:clientData/>
  </xdr:twoCellAnchor>
  <xdr:twoCellAnchor>
    <xdr:from>
      <xdr:col>6</xdr:col>
      <xdr:colOff>186267</xdr:colOff>
      <xdr:row>61</xdr:row>
      <xdr:rowOff>0</xdr:rowOff>
    </xdr:from>
    <xdr:to>
      <xdr:col>8</xdr:col>
      <xdr:colOff>508000</xdr:colOff>
      <xdr:row>63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54DF04-0BF4-739E-4B9F-801ED72DC88A}"/>
            </a:ext>
          </a:extLst>
        </xdr:cNvPr>
        <xdr:cNvSpPr txBox="1"/>
      </xdr:nvSpPr>
      <xdr:spPr>
        <a:xfrm>
          <a:off x="14156267" y="22809200"/>
          <a:ext cx="3843866" cy="999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5400"/>
            <a:t>US</a:t>
          </a:r>
          <a:r>
            <a:rPr lang="en-US" sz="5400" baseline="0"/>
            <a:t> MARKET </a:t>
          </a:r>
          <a:endParaRPr lang="en-US" sz="5400"/>
        </a:p>
      </xdr:txBody>
    </xdr:sp>
    <xdr:clientData/>
  </xdr:twoCellAnchor>
  <xdr:twoCellAnchor>
    <xdr:from>
      <xdr:col>8</xdr:col>
      <xdr:colOff>508000</xdr:colOff>
      <xdr:row>72</xdr:row>
      <xdr:rowOff>0</xdr:rowOff>
    </xdr:from>
    <xdr:to>
      <xdr:col>12</xdr:col>
      <xdr:colOff>0</xdr:colOff>
      <xdr:row>75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74E0D9-BBCA-A951-6133-8A272EDB500D}"/>
            </a:ext>
          </a:extLst>
        </xdr:cNvPr>
        <xdr:cNvSpPr txBox="1"/>
      </xdr:nvSpPr>
      <xdr:spPr>
        <a:xfrm>
          <a:off x="18000133" y="27448933"/>
          <a:ext cx="4216400" cy="132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EURO</a:t>
          </a:r>
          <a:r>
            <a:rPr lang="en-US" sz="3600" baseline="0"/>
            <a:t>PEAN MARKET </a:t>
          </a:r>
          <a:endParaRPr lang="en-US" sz="3600"/>
        </a:p>
      </xdr:txBody>
    </xdr:sp>
    <xdr:clientData/>
  </xdr:twoCellAnchor>
  <xdr:twoCellAnchor>
    <xdr:from>
      <xdr:col>8</xdr:col>
      <xdr:colOff>457201</xdr:colOff>
      <xdr:row>86</xdr:row>
      <xdr:rowOff>0</xdr:rowOff>
    </xdr:from>
    <xdr:to>
      <xdr:col>11</xdr:col>
      <xdr:colOff>626534</xdr:colOff>
      <xdr:row>90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04CE97A-CF75-679E-3E7C-7B2F590D621B}"/>
            </a:ext>
          </a:extLst>
        </xdr:cNvPr>
        <xdr:cNvSpPr txBox="1"/>
      </xdr:nvSpPr>
      <xdr:spPr>
        <a:xfrm>
          <a:off x="17949334" y="32867600"/>
          <a:ext cx="4216400" cy="1761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/>
            <a:t>EUROPEAN</a:t>
          </a:r>
          <a:r>
            <a:rPr lang="en-US" sz="4000" baseline="0"/>
            <a:t> MARKET</a:t>
          </a:r>
          <a:endParaRPr lang="en-US" sz="4000"/>
        </a:p>
      </xdr:txBody>
    </xdr:sp>
    <xdr:clientData/>
  </xdr:twoCellAnchor>
</xdr:wsDr>
</file>

<file path=xl/theme/theme1.xml><?xml version="1.0" encoding="utf-8"?>
<a:theme xmlns:a="http://schemas.openxmlformats.org/drawingml/2006/main" name="Headlines">
  <a:themeElements>
    <a:clrScheme name="Headlines">
      <a:dk1>
        <a:sysClr val="windowText" lastClr="000000"/>
      </a:dk1>
      <a:lt1>
        <a:sysClr val="window" lastClr="FFFFFF"/>
      </a:lt1>
      <a:dk2>
        <a:srgbClr val="1D1A1D"/>
      </a:dk2>
      <a:lt2>
        <a:srgbClr val="F5F5F5"/>
      </a:lt2>
      <a:accent1>
        <a:srgbClr val="439EB7"/>
      </a:accent1>
      <a:accent2>
        <a:srgbClr val="E28B55"/>
      </a:accent2>
      <a:accent3>
        <a:srgbClr val="DCB64D"/>
      </a:accent3>
      <a:accent4>
        <a:srgbClr val="4CA198"/>
      </a:accent4>
      <a:accent5>
        <a:srgbClr val="835B82"/>
      </a:accent5>
      <a:accent6>
        <a:srgbClr val="645135"/>
      </a:accent6>
      <a:hlink>
        <a:srgbClr val="439EB7"/>
      </a:hlink>
      <a:folHlink>
        <a:srgbClr val="835B8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A5078-62C8-4F5D-B8B2-0219B28D3736}">
  <dimension ref="A2:J161"/>
  <sheetViews>
    <sheetView tabSelected="1" topLeftCell="A87" zoomScale="75" zoomScaleNormal="75" workbookViewId="0">
      <selection activeCell="A88" sqref="A88"/>
    </sheetView>
  </sheetViews>
  <sheetFormatPr baseColWidth="10" defaultColWidth="8.83203125" defaultRowHeight="15" x14ac:dyDescent="0.2"/>
  <cols>
    <col min="1" max="1" width="53.6640625" customWidth="1"/>
    <col min="2" max="2" width="22.33203125" customWidth="1"/>
    <col min="3" max="3" width="22" customWidth="1"/>
    <col min="4" max="4" width="62.83203125" customWidth="1"/>
    <col min="5" max="5" width="27.33203125" customWidth="1"/>
    <col min="6" max="6" width="22.5" customWidth="1"/>
    <col min="7" max="7" width="18.33203125" customWidth="1"/>
    <col min="8" max="8" width="27.83203125" customWidth="1"/>
    <col min="9" max="9" width="21" customWidth="1"/>
    <col min="10" max="10" width="23.1640625" customWidth="1"/>
  </cols>
  <sheetData>
    <row r="2" spans="1:10" ht="11" customHeight="1" x14ac:dyDescent="0.2"/>
    <row r="3" spans="1:10" ht="15" customHeight="1" thickBot="1" x14ac:dyDescent="0.25"/>
    <row r="4" spans="1:10" ht="30" customHeight="1" thickBot="1" x14ac:dyDescent="0.4">
      <c r="D4" s="3" t="s">
        <v>16</v>
      </c>
      <c r="E4" s="5">
        <v>150000</v>
      </c>
    </row>
    <row r="5" spans="1:10" ht="15" customHeight="1" x14ac:dyDescent="0.2"/>
    <row r="6" spans="1:10" ht="2" customHeight="1" thickBot="1" x14ac:dyDescent="0.25"/>
    <row r="7" spans="1:10" ht="23" customHeight="1" x14ac:dyDescent="0.3">
      <c r="A7" s="1"/>
      <c r="B7" s="7" t="s">
        <v>3</v>
      </c>
      <c r="C7" s="7" t="s">
        <v>4</v>
      </c>
      <c r="D7" s="7" t="s">
        <v>2</v>
      </c>
      <c r="E7" s="7" t="s">
        <v>5</v>
      </c>
      <c r="F7" s="7" t="s">
        <v>10</v>
      </c>
      <c r="G7" s="7" t="s">
        <v>8</v>
      </c>
      <c r="H7" s="7" t="s">
        <v>11</v>
      </c>
      <c r="I7" s="7" t="s">
        <v>7</v>
      </c>
      <c r="J7" s="8" t="s">
        <v>12</v>
      </c>
    </row>
    <row r="8" spans="1:10" ht="25" customHeight="1" x14ac:dyDescent="0.3">
      <c r="A8" s="6" t="s">
        <v>1</v>
      </c>
      <c r="B8" s="9">
        <v>103000</v>
      </c>
      <c r="C8" s="10">
        <v>1.06</v>
      </c>
      <c r="D8" s="11">
        <v>1.1999999999999999E-3</v>
      </c>
      <c r="E8" s="10">
        <v>300</v>
      </c>
      <c r="F8" s="10">
        <f>0.3%*B8</f>
        <v>309</v>
      </c>
      <c r="G8" s="10">
        <f>E8+F8</f>
        <v>609</v>
      </c>
      <c r="H8" s="10">
        <f>10*12</f>
        <v>120</v>
      </c>
      <c r="I8" s="10">
        <v>100</v>
      </c>
      <c r="J8" s="12">
        <v>1.1000000000000001</v>
      </c>
    </row>
    <row r="9" spans="1:10" ht="31" customHeight="1" x14ac:dyDescent="0.3">
      <c r="A9" s="6" t="s">
        <v>36</v>
      </c>
      <c r="B9" s="10">
        <f>B8*C8</f>
        <v>109180</v>
      </c>
      <c r="C9" s="10"/>
      <c r="D9" s="10"/>
      <c r="E9" s="10"/>
      <c r="F9" s="10"/>
      <c r="G9" s="10"/>
      <c r="H9" s="10"/>
      <c r="I9" s="10"/>
      <c r="J9" s="12"/>
    </row>
    <row r="10" spans="1:10" ht="27" customHeight="1" x14ac:dyDescent="0.3">
      <c r="A10" s="6" t="s">
        <v>50</v>
      </c>
      <c r="B10" s="10">
        <f>G8+H8+I8</f>
        <v>829</v>
      </c>
      <c r="C10" s="10"/>
      <c r="D10" s="10"/>
      <c r="E10" s="10"/>
      <c r="F10" s="10"/>
      <c r="G10" s="10"/>
      <c r="H10" s="10"/>
      <c r="I10" s="10"/>
      <c r="J10" s="12"/>
    </row>
    <row r="11" spans="1:10" ht="25" customHeight="1" x14ac:dyDescent="0.3">
      <c r="A11" s="6" t="s">
        <v>54</v>
      </c>
      <c r="B11" s="13">
        <f>B8*(1+D8)^12</f>
        <v>104493.02838240583</v>
      </c>
      <c r="C11" s="10"/>
      <c r="D11" s="10"/>
      <c r="E11" s="10"/>
      <c r="F11" s="10"/>
      <c r="G11" s="10"/>
      <c r="H11" s="10"/>
      <c r="I11" s="10"/>
      <c r="J11" s="12"/>
    </row>
    <row r="12" spans="1:10" ht="26" customHeight="1" x14ac:dyDescent="0.3">
      <c r="A12" s="6" t="s">
        <v>56</v>
      </c>
      <c r="B12" s="14">
        <f>B11-B8</f>
        <v>1493.0283824058279</v>
      </c>
      <c r="C12" s="10"/>
      <c r="D12" s="10"/>
      <c r="E12" s="10"/>
      <c r="F12" s="10"/>
      <c r="G12" s="10"/>
      <c r="H12" s="10"/>
      <c r="I12" s="10"/>
      <c r="J12" s="12"/>
    </row>
    <row r="13" spans="1:10" ht="31" customHeight="1" x14ac:dyDescent="0.3">
      <c r="A13" s="6" t="s">
        <v>23</v>
      </c>
      <c r="B13" s="13">
        <f>10%*B12</f>
        <v>149.30283824058279</v>
      </c>
      <c r="C13" s="10"/>
      <c r="D13" s="10"/>
      <c r="E13" s="10"/>
      <c r="F13" s="10"/>
      <c r="G13" s="10"/>
      <c r="H13" s="10"/>
      <c r="I13" s="10"/>
      <c r="J13" s="12"/>
    </row>
    <row r="14" spans="1:10" ht="33" customHeight="1" x14ac:dyDescent="0.3">
      <c r="A14" s="6" t="s">
        <v>51</v>
      </c>
      <c r="B14" s="14">
        <f>B12-B10-B13</f>
        <v>514.72554416524508</v>
      </c>
      <c r="C14" s="10"/>
      <c r="D14" s="10"/>
      <c r="E14" s="10"/>
      <c r="F14" s="10"/>
      <c r="G14" s="10"/>
      <c r="H14" s="10"/>
      <c r="I14" s="10"/>
      <c r="J14" s="12"/>
    </row>
    <row r="15" spans="1:10" ht="26" customHeight="1" x14ac:dyDescent="0.3">
      <c r="A15" s="6" t="s">
        <v>13</v>
      </c>
      <c r="B15" s="14">
        <f>B8+B14</f>
        <v>103514.72554416524</v>
      </c>
      <c r="C15" s="10"/>
      <c r="D15" s="10"/>
      <c r="E15" s="10"/>
      <c r="F15" s="10"/>
      <c r="G15" s="10"/>
      <c r="H15" s="10"/>
      <c r="I15" s="10"/>
      <c r="J15" s="12"/>
    </row>
    <row r="16" spans="1:10" ht="26" customHeight="1" x14ac:dyDescent="0.3">
      <c r="A16" s="6" t="s">
        <v>52</v>
      </c>
      <c r="B16" s="14">
        <f>B15-B8</f>
        <v>514.72554416523781</v>
      </c>
      <c r="C16" s="24"/>
      <c r="D16" s="24"/>
      <c r="E16" s="24"/>
      <c r="F16" s="24"/>
      <c r="G16" s="24"/>
      <c r="H16" s="24"/>
      <c r="I16" s="24"/>
      <c r="J16" s="20"/>
    </row>
    <row r="17" spans="1:10" ht="33" customHeight="1" x14ac:dyDescent="0.3">
      <c r="A17" s="6" t="s">
        <v>53</v>
      </c>
      <c r="B17" s="14">
        <f>B15*J8</f>
        <v>113866.19809858176</v>
      </c>
      <c r="C17" s="10"/>
      <c r="D17" s="10"/>
      <c r="E17" s="10"/>
      <c r="F17" s="10"/>
      <c r="G17" s="10"/>
      <c r="H17" s="10"/>
      <c r="I17" s="10"/>
      <c r="J17" s="12"/>
    </row>
    <row r="18" spans="1:10" ht="24" thickBot="1" x14ac:dyDescent="0.35">
      <c r="A18" s="2" t="s">
        <v>14</v>
      </c>
      <c r="B18" s="15">
        <f>B17-B9</f>
        <v>4686.1980985817645</v>
      </c>
      <c r="C18" s="16"/>
      <c r="D18" s="16"/>
      <c r="E18" s="16"/>
      <c r="F18" s="16"/>
      <c r="G18" s="16"/>
      <c r="H18" s="16"/>
      <c r="I18" s="16"/>
      <c r="J18" s="17"/>
    </row>
    <row r="19" spans="1:10" ht="20" customHeight="1" x14ac:dyDescent="0.2"/>
    <row r="20" spans="1:10" ht="34" customHeight="1" x14ac:dyDescent="0.2">
      <c r="B20" s="23"/>
      <c r="D20" s="23"/>
    </row>
    <row r="21" spans="1:10" ht="17" customHeight="1" thickBot="1" x14ac:dyDescent="0.25"/>
    <row r="22" spans="1:10" ht="35" customHeight="1" x14ac:dyDescent="0.3">
      <c r="A22" s="1"/>
      <c r="B22" s="7" t="s">
        <v>3</v>
      </c>
      <c r="C22" s="7" t="s">
        <v>2</v>
      </c>
      <c r="D22" s="7" t="s">
        <v>5</v>
      </c>
      <c r="E22" s="7" t="s">
        <v>61</v>
      </c>
      <c r="F22" s="7" t="s">
        <v>8</v>
      </c>
      <c r="G22" s="7" t="s">
        <v>6</v>
      </c>
      <c r="H22" s="7" t="s">
        <v>7</v>
      </c>
      <c r="I22" s="8" t="s">
        <v>23</v>
      </c>
    </row>
    <row r="23" spans="1:10" ht="33" customHeight="1" x14ac:dyDescent="0.3">
      <c r="A23" s="6" t="s">
        <v>15</v>
      </c>
      <c r="B23" s="10">
        <f>E4-B9</f>
        <v>40820</v>
      </c>
      <c r="C23" s="11">
        <v>1E-3</v>
      </c>
      <c r="D23" s="10">
        <v>150</v>
      </c>
      <c r="E23" s="13">
        <f>0.25%*B23</f>
        <v>102.05</v>
      </c>
      <c r="F23" s="14">
        <f>D23+E23</f>
        <v>252.05</v>
      </c>
      <c r="G23" s="10">
        <f>7*12</f>
        <v>84</v>
      </c>
      <c r="H23" s="10">
        <v>100</v>
      </c>
      <c r="I23" s="19">
        <f>10%*B26</f>
        <v>49.254312063819818</v>
      </c>
    </row>
    <row r="24" spans="1:10" ht="40" customHeight="1" x14ac:dyDescent="0.3">
      <c r="A24" s="6" t="s">
        <v>50</v>
      </c>
      <c r="B24" s="14">
        <f>F23+G23+H23+I23</f>
        <v>485.30431206381985</v>
      </c>
      <c r="C24" s="10"/>
      <c r="D24" s="10"/>
      <c r="E24" s="10"/>
      <c r="F24" s="10"/>
      <c r="G24" s="10"/>
      <c r="H24" s="10"/>
      <c r="I24" s="20"/>
    </row>
    <row r="25" spans="1:10" ht="38" customHeight="1" x14ac:dyDescent="0.3">
      <c r="A25" s="6" t="s">
        <v>57</v>
      </c>
      <c r="B25" s="13">
        <f>B23*(1+C23)^12</f>
        <v>41312.543120638198</v>
      </c>
      <c r="C25" s="10"/>
      <c r="D25" s="10"/>
      <c r="E25" s="10"/>
      <c r="F25" s="10"/>
      <c r="G25" s="10"/>
      <c r="H25" s="10"/>
      <c r="I25" s="20"/>
    </row>
    <row r="26" spans="1:10" ht="40" customHeight="1" x14ac:dyDescent="0.3">
      <c r="A26" s="6" t="s">
        <v>55</v>
      </c>
      <c r="B26" s="13">
        <f>B25-B23</f>
        <v>492.54312063819816</v>
      </c>
      <c r="C26" s="10"/>
      <c r="D26" s="10"/>
      <c r="E26" s="10"/>
      <c r="F26" s="10"/>
      <c r="G26" s="10"/>
      <c r="H26" s="10"/>
      <c r="I26" s="20"/>
    </row>
    <row r="27" spans="1:10" ht="39" customHeight="1" x14ac:dyDescent="0.3">
      <c r="A27" s="6" t="s">
        <v>51</v>
      </c>
      <c r="B27" s="14">
        <f>B26-B24</f>
        <v>7.2388085743783108</v>
      </c>
      <c r="C27" s="10"/>
      <c r="D27" s="10"/>
      <c r="E27" s="10"/>
      <c r="F27" s="10"/>
      <c r="G27" s="10"/>
      <c r="H27" s="10"/>
      <c r="I27" s="20"/>
    </row>
    <row r="28" spans="1:10" ht="37" customHeight="1" x14ac:dyDescent="0.3">
      <c r="A28" s="6" t="s">
        <v>13</v>
      </c>
      <c r="B28" s="14">
        <f>B23+B27</f>
        <v>40827.238808574381</v>
      </c>
      <c r="C28" s="10"/>
      <c r="D28" s="10"/>
      <c r="E28" s="10"/>
      <c r="F28" s="10"/>
      <c r="G28" s="10"/>
      <c r="H28" s="10"/>
      <c r="I28" s="20"/>
    </row>
    <row r="29" spans="1:10" ht="37" customHeight="1" thickBot="1" x14ac:dyDescent="0.35">
      <c r="A29" s="2" t="s">
        <v>14</v>
      </c>
      <c r="B29" s="15">
        <f>B28-B23</f>
        <v>7.2388085743805277</v>
      </c>
      <c r="C29" s="16"/>
      <c r="D29" s="16"/>
      <c r="E29" s="16"/>
      <c r="F29" s="16"/>
      <c r="G29" s="16"/>
      <c r="H29" s="16"/>
      <c r="I29" s="21"/>
    </row>
    <row r="30" spans="1:10" ht="20" customHeight="1" x14ac:dyDescent="0.3">
      <c r="B30" s="22"/>
    </row>
    <row r="31" spans="1:10" ht="22" customHeight="1" thickBot="1" x14ac:dyDescent="0.25"/>
    <row r="32" spans="1:10" ht="28" customHeight="1" thickBot="1" x14ac:dyDescent="0.4">
      <c r="D32" s="4" t="s">
        <v>62</v>
      </c>
      <c r="E32" s="5">
        <f>425000</f>
        <v>425000</v>
      </c>
    </row>
    <row r="33" spans="1:8" ht="22" customHeight="1" x14ac:dyDescent="0.2"/>
    <row r="34" spans="1:8" ht="19" customHeight="1" x14ac:dyDescent="0.2"/>
    <row r="35" spans="1:8" ht="29" customHeight="1" thickBot="1" x14ac:dyDescent="0.35">
      <c r="A35" s="27"/>
      <c r="B35" s="27"/>
      <c r="C35" s="27"/>
      <c r="D35" s="27"/>
      <c r="E35" s="27"/>
      <c r="F35" s="27"/>
      <c r="G35" s="27"/>
      <c r="H35" s="27"/>
    </row>
    <row r="36" spans="1:8" ht="29" customHeight="1" x14ac:dyDescent="0.3">
      <c r="A36" s="18"/>
      <c r="B36" s="7" t="s">
        <v>3</v>
      </c>
      <c r="C36" s="7" t="s">
        <v>58</v>
      </c>
      <c r="D36" s="7" t="s">
        <v>17</v>
      </c>
      <c r="E36" s="7" t="s">
        <v>59</v>
      </c>
      <c r="F36" s="7" t="s">
        <v>25</v>
      </c>
      <c r="G36" s="7" t="s">
        <v>26</v>
      </c>
      <c r="H36" s="8" t="s">
        <v>18</v>
      </c>
    </row>
    <row r="37" spans="1:8" ht="31" customHeight="1" x14ac:dyDescent="0.3">
      <c r="A37" s="6" t="s">
        <v>19</v>
      </c>
      <c r="B37" s="10">
        <v>425000</v>
      </c>
      <c r="C37" s="13">
        <f>7%*B37</f>
        <v>29750.000000000004</v>
      </c>
      <c r="D37" s="13">
        <f>10%*B37</f>
        <v>42500</v>
      </c>
      <c r="E37" s="13">
        <f>5%*D37</f>
        <v>2125</v>
      </c>
      <c r="F37" s="13">
        <f>2.5%*B37</f>
        <v>10625</v>
      </c>
      <c r="G37" s="13">
        <f>10%*B37</f>
        <v>42500</v>
      </c>
      <c r="H37" s="19">
        <f>3%*B37</f>
        <v>12750</v>
      </c>
    </row>
    <row r="38" spans="1:8" ht="26" customHeight="1" x14ac:dyDescent="0.3">
      <c r="A38" s="6" t="s">
        <v>60</v>
      </c>
      <c r="B38" s="14">
        <f>C37+E37+F37</f>
        <v>42500</v>
      </c>
      <c r="C38" s="10"/>
      <c r="D38" s="10"/>
      <c r="E38" s="10"/>
      <c r="F38" s="10"/>
      <c r="G38" s="10"/>
      <c r="H38" s="12"/>
    </row>
    <row r="39" spans="1:8" ht="40" customHeight="1" x14ac:dyDescent="0.3">
      <c r="A39" s="6" t="s">
        <v>0</v>
      </c>
      <c r="B39" s="14">
        <f>G37+H37</f>
        <v>55250</v>
      </c>
      <c r="C39" s="10"/>
      <c r="D39" s="10"/>
      <c r="E39" s="10"/>
      <c r="F39" s="10"/>
      <c r="G39" s="10"/>
      <c r="H39" s="12"/>
    </row>
    <row r="40" spans="1:8" ht="40" customHeight="1" thickBot="1" x14ac:dyDescent="0.35">
      <c r="A40" s="2" t="s">
        <v>9</v>
      </c>
      <c r="B40" s="15">
        <f>B39-B38</f>
        <v>12750</v>
      </c>
      <c r="C40" s="16"/>
      <c r="D40" s="16"/>
      <c r="E40" s="16"/>
      <c r="F40" s="16"/>
      <c r="G40" s="16"/>
      <c r="H40" s="17"/>
    </row>
    <row r="41" spans="1:8" ht="19" customHeight="1" x14ac:dyDescent="0.3">
      <c r="A41" s="31"/>
      <c r="B41" s="31"/>
      <c r="C41" s="31"/>
      <c r="D41" s="31"/>
      <c r="E41" s="31"/>
      <c r="F41" s="31"/>
      <c r="G41" s="31"/>
      <c r="H41" s="31"/>
    </row>
    <row r="42" spans="1:8" ht="28" customHeight="1" x14ac:dyDescent="0.3">
      <c r="A42" s="27"/>
      <c r="B42" s="27"/>
      <c r="C42" s="27"/>
      <c r="D42" s="27"/>
      <c r="E42" s="27"/>
      <c r="F42" s="27"/>
      <c r="G42" s="27"/>
      <c r="H42" s="27"/>
    </row>
    <row r="43" spans="1:8" ht="36" customHeight="1" thickBot="1" x14ac:dyDescent="0.35">
      <c r="A43" s="27"/>
      <c r="B43" s="31"/>
      <c r="C43" s="32"/>
      <c r="D43" s="32"/>
      <c r="E43" s="32"/>
      <c r="F43" s="32"/>
      <c r="G43" s="32"/>
      <c r="H43" s="32"/>
    </row>
    <row r="44" spans="1:8" ht="28" customHeight="1" thickBot="1" x14ac:dyDescent="0.4">
      <c r="A44" s="53"/>
      <c r="B44" s="53"/>
      <c r="C44" s="54"/>
      <c r="D44" s="3" t="s">
        <v>24</v>
      </c>
      <c r="E44" s="5">
        <f>1000000-E4-E32</f>
        <v>425000</v>
      </c>
    </row>
    <row r="45" spans="1:8" ht="23" customHeight="1" x14ac:dyDescent="0.2"/>
    <row r="46" spans="1:8" ht="24" customHeight="1" x14ac:dyDescent="0.2">
      <c r="A46" s="51"/>
      <c r="F46" s="51"/>
    </row>
    <row r="47" spans="1:8" ht="40" customHeight="1" x14ac:dyDescent="0.3">
      <c r="D47" s="41" t="s">
        <v>63</v>
      </c>
    </row>
    <row r="48" spans="1:8" ht="22" customHeight="1" thickBot="1" x14ac:dyDescent="0.25"/>
    <row r="49" spans="1:9" ht="33" customHeight="1" x14ac:dyDescent="0.3">
      <c r="A49" s="18"/>
      <c r="B49" s="25" t="s">
        <v>3</v>
      </c>
      <c r="C49" s="7" t="s">
        <v>31</v>
      </c>
      <c r="D49" s="7" t="s">
        <v>33</v>
      </c>
      <c r="E49" s="7" t="s">
        <v>29</v>
      </c>
      <c r="F49" s="8" t="s">
        <v>27</v>
      </c>
    </row>
    <row r="50" spans="1:9" ht="29" customHeight="1" x14ac:dyDescent="0.3">
      <c r="A50" s="6" t="s">
        <v>3</v>
      </c>
      <c r="B50" s="10">
        <v>50640</v>
      </c>
      <c r="C50" s="10">
        <f>0.005*B50</f>
        <v>253.20000000000002</v>
      </c>
      <c r="D50" s="13">
        <v>184.8</v>
      </c>
      <c r="E50" s="13">
        <f>B51/D50</f>
        <v>272.65584415584414</v>
      </c>
      <c r="F50" s="19">
        <v>226.2</v>
      </c>
    </row>
    <row r="51" spans="1:9" ht="41" customHeight="1" x14ac:dyDescent="0.3">
      <c r="A51" s="6" t="s">
        <v>28</v>
      </c>
      <c r="B51" s="10">
        <f>B50-C50</f>
        <v>50386.8</v>
      </c>
      <c r="C51" s="10"/>
      <c r="D51" s="10"/>
      <c r="E51" s="10"/>
      <c r="F51" s="12"/>
    </row>
    <row r="52" spans="1:9" ht="39" customHeight="1" x14ac:dyDescent="0.3">
      <c r="A52" s="6" t="s">
        <v>34</v>
      </c>
      <c r="B52" s="13">
        <f>E50*F50</f>
        <v>61674.75194805194</v>
      </c>
      <c r="C52" s="10"/>
      <c r="D52" s="10"/>
      <c r="E52" s="10"/>
      <c r="F52" s="12"/>
    </row>
    <row r="53" spans="1:9" ht="40" customHeight="1" x14ac:dyDescent="0.3">
      <c r="A53" s="6" t="s">
        <v>30</v>
      </c>
      <c r="B53" s="13">
        <f>0.005*B52</f>
        <v>308.37375974025969</v>
      </c>
      <c r="C53" s="10"/>
      <c r="D53" s="10"/>
      <c r="E53" s="10"/>
      <c r="F53" s="12"/>
    </row>
    <row r="54" spans="1:9" ht="34" customHeight="1" x14ac:dyDescent="0.3">
      <c r="A54" s="6" t="s">
        <v>13</v>
      </c>
      <c r="B54" s="13">
        <f>B52-B53</f>
        <v>61366.378188311683</v>
      </c>
      <c r="C54" s="10"/>
      <c r="D54" s="10"/>
      <c r="E54" s="10"/>
      <c r="F54" s="12"/>
    </row>
    <row r="55" spans="1:9" ht="41" customHeight="1" thickBot="1" x14ac:dyDescent="0.35">
      <c r="A55" s="2" t="s">
        <v>32</v>
      </c>
      <c r="B55" s="26">
        <f>B54-B51</f>
        <v>10979.57818831168</v>
      </c>
      <c r="C55" s="16"/>
      <c r="D55" s="16"/>
      <c r="E55" s="16"/>
      <c r="F55" s="17"/>
    </row>
    <row r="56" spans="1:9" ht="37" customHeight="1" x14ac:dyDescent="0.2"/>
    <row r="57" spans="1:9" ht="42" customHeight="1" x14ac:dyDescent="0.2">
      <c r="I57" s="52"/>
    </row>
    <row r="58" spans="1:9" ht="32" customHeight="1" x14ac:dyDescent="0.3">
      <c r="D58" s="42" t="s">
        <v>64</v>
      </c>
    </row>
    <row r="59" spans="1:9" ht="38" customHeight="1" thickBot="1" x14ac:dyDescent="0.25"/>
    <row r="60" spans="1:9" ht="32" customHeight="1" x14ac:dyDescent="0.3">
      <c r="A60" s="18"/>
      <c r="B60" s="25" t="s">
        <v>3</v>
      </c>
      <c r="C60" s="7" t="s">
        <v>31</v>
      </c>
      <c r="D60" s="7" t="s">
        <v>33</v>
      </c>
      <c r="E60" s="7" t="s">
        <v>29</v>
      </c>
      <c r="F60" s="8" t="s">
        <v>27</v>
      </c>
    </row>
    <row r="61" spans="1:9" ht="34" customHeight="1" x14ac:dyDescent="0.3">
      <c r="A61" s="6" t="s">
        <v>3</v>
      </c>
      <c r="B61" s="10">
        <v>50000</v>
      </c>
      <c r="C61" s="10">
        <f>0.005*B61</f>
        <v>250</v>
      </c>
      <c r="D61" s="13">
        <v>152</v>
      </c>
      <c r="E61" s="13">
        <f>B62/D61</f>
        <v>327.30263157894734</v>
      </c>
      <c r="F61" s="19">
        <v>169</v>
      </c>
    </row>
    <row r="62" spans="1:9" ht="39" customHeight="1" x14ac:dyDescent="0.3">
      <c r="A62" s="6" t="s">
        <v>67</v>
      </c>
      <c r="B62" s="10">
        <f>B61-C61</f>
        <v>49750</v>
      </c>
      <c r="C62" s="10"/>
      <c r="D62" s="10"/>
      <c r="E62" s="10"/>
      <c r="F62" s="12"/>
    </row>
    <row r="63" spans="1:9" ht="40" customHeight="1" x14ac:dyDescent="0.3">
      <c r="A63" s="6" t="s">
        <v>34</v>
      </c>
      <c r="B63" s="13">
        <f>E61*F61</f>
        <v>55314.1447368421</v>
      </c>
      <c r="C63" s="10"/>
      <c r="D63" s="10"/>
      <c r="E63" s="10"/>
      <c r="F63" s="12"/>
    </row>
    <row r="64" spans="1:9" ht="38" customHeight="1" x14ac:dyDescent="0.3">
      <c r="A64" s="6" t="s">
        <v>30</v>
      </c>
      <c r="B64" s="13">
        <f>0.005*B63</f>
        <v>276.57072368421052</v>
      </c>
      <c r="C64" s="10"/>
      <c r="D64" s="10"/>
      <c r="E64" s="10"/>
      <c r="F64" s="12"/>
    </row>
    <row r="65" spans="1:8" ht="29" customHeight="1" x14ac:dyDescent="0.3">
      <c r="A65" s="6" t="s">
        <v>13</v>
      </c>
      <c r="B65" s="13">
        <f>B63-B64</f>
        <v>55037.574013157886</v>
      </c>
      <c r="C65" s="10"/>
      <c r="D65" s="10"/>
      <c r="E65" s="10"/>
      <c r="F65" s="12"/>
    </row>
    <row r="66" spans="1:8" ht="27" customHeight="1" thickBot="1" x14ac:dyDescent="0.35">
      <c r="A66" s="2" t="s">
        <v>32</v>
      </c>
      <c r="B66" s="26">
        <f>B65-B62</f>
        <v>5287.5740131578859</v>
      </c>
      <c r="C66" s="16"/>
      <c r="D66" s="16"/>
      <c r="E66" s="16"/>
      <c r="F66" s="17"/>
    </row>
    <row r="67" spans="1:8" ht="34" customHeight="1" x14ac:dyDescent="0.2"/>
    <row r="68" spans="1:8" ht="38" customHeight="1" x14ac:dyDescent="0.2"/>
    <row r="69" spans="1:8" ht="31" customHeight="1" x14ac:dyDescent="0.3">
      <c r="D69" s="41" t="s">
        <v>65</v>
      </c>
    </row>
    <row r="70" spans="1:8" ht="22" customHeight="1" thickBot="1" x14ac:dyDescent="0.25"/>
    <row r="71" spans="1:8" ht="31" customHeight="1" x14ac:dyDescent="0.3">
      <c r="A71" s="18"/>
      <c r="B71" s="25" t="s">
        <v>3</v>
      </c>
      <c r="C71" s="7" t="s">
        <v>31</v>
      </c>
      <c r="D71" s="7" t="s">
        <v>33</v>
      </c>
      <c r="E71" s="7" t="s">
        <v>29</v>
      </c>
      <c r="F71" s="7" t="s">
        <v>27</v>
      </c>
      <c r="G71" s="25" t="s">
        <v>35</v>
      </c>
      <c r="H71" s="8" t="s">
        <v>37</v>
      </c>
    </row>
    <row r="72" spans="1:8" ht="35" customHeight="1" x14ac:dyDescent="0.3">
      <c r="A72" s="6" t="s">
        <v>3</v>
      </c>
      <c r="B72" s="10">
        <v>162180</v>
      </c>
      <c r="C72" s="10">
        <f>0.005*B72</f>
        <v>810.9</v>
      </c>
      <c r="D72" s="13">
        <v>416</v>
      </c>
      <c r="E72" s="13">
        <f>B74/D72</f>
        <v>387.90649038461538</v>
      </c>
      <c r="F72" s="13">
        <v>465.3</v>
      </c>
      <c r="G72" s="28">
        <v>1.06</v>
      </c>
      <c r="H72" s="12">
        <v>1.1000000000000001</v>
      </c>
    </row>
    <row r="73" spans="1:8" ht="35" customHeight="1" x14ac:dyDescent="0.3">
      <c r="A73" s="6" t="s">
        <v>36</v>
      </c>
      <c r="B73" s="10">
        <f>B72*G72</f>
        <v>171910.80000000002</v>
      </c>
      <c r="C73" s="10"/>
      <c r="D73" s="10"/>
      <c r="E73" s="10"/>
      <c r="F73" s="10"/>
      <c r="G73" s="10"/>
      <c r="H73" s="12"/>
    </row>
    <row r="74" spans="1:8" ht="34" customHeight="1" x14ac:dyDescent="0.3">
      <c r="A74" s="6" t="s">
        <v>67</v>
      </c>
      <c r="B74" s="10">
        <f>B72-C72</f>
        <v>161369.1</v>
      </c>
      <c r="C74" s="10"/>
      <c r="D74" s="10"/>
      <c r="E74" s="10"/>
      <c r="F74" s="10"/>
      <c r="G74" s="10"/>
      <c r="H74" s="12"/>
    </row>
    <row r="75" spans="1:8" ht="34" customHeight="1" x14ac:dyDescent="0.3">
      <c r="A75" s="6" t="s">
        <v>34</v>
      </c>
      <c r="B75" s="13">
        <f>E72*F72</f>
        <v>180492.88997596153</v>
      </c>
      <c r="C75" s="10"/>
      <c r="D75" s="10"/>
      <c r="E75" s="10"/>
      <c r="F75" s="10"/>
      <c r="G75" s="10"/>
      <c r="H75" s="12"/>
    </row>
    <row r="76" spans="1:8" ht="28" customHeight="1" x14ac:dyDescent="0.3">
      <c r="A76" s="6" t="s">
        <v>30</v>
      </c>
      <c r="B76" s="13">
        <f>0.005*B75</f>
        <v>902.46444987980772</v>
      </c>
      <c r="C76" s="10"/>
      <c r="D76" s="10"/>
      <c r="E76" s="10"/>
      <c r="F76" s="10"/>
      <c r="G76" s="10"/>
      <c r="H76" s="12"/>
    </row>
    <row r="77" spans="1:8" ht="32" customHeight="1" x14ac:dyDescent="0.3">
      <c r="A77" s="6" t="s">
        <v>38</v>
      </c>
      <c r="B77" s="13">
        <f>B75-B76</f>
        <v>179590.42552608173</v>
      </c>
      <c r="C77" s="10"/>
      <c r="D77" s="10"/>
      <c r="E77" s="10"/>
      <c r="F77" s="10"/>
      <c r="G77" s="10"/>
      <c r="H77" s="12"/>
    </row>
    <row r="78" spans="1:8" ht="31" customHeight="1" x14ac:dyDescent="0.3">
      <c r="A78" s="6" t="s">
        <v>39</v>
      </c>
      <c r="B78" s="13">
        <f>B77*H72</f>
        <v>197549.46807868991</v>
      </c>
      <c r="C78" s="10"/>
      <c r="D78" s="10"/>
      <c r="E78" s="10"/>
      <c r="F78" s="10"/>
      <c r="G78" s="10"/>
      <c r="H78" s="12"/>
    </row>
    <row r="79" spans="1:8" ht="30" customHeight="1" x14ac:dyDescent="0.3">
      <c r="A79" s="30" t="s">
        <v>41</v>
      </c>
      <c r="B79" s="29">
        <f>B78-B72</f>
        <v>35369.468078689912</v>
      </c>
      <c r="C79" s="10"/>
      <c r="D79" s="10"/>
      <c r="E79" s="10"/>
      <c r="F79" s="10"/>
      <c r="G79" s="10"/>
      <c r="H79" s="12"/>
    </row>
    <row r="80" spans="1:8" ht="28" customHeight="1" thickBot="1" x14ac:dyDescent="0.35">
      <c r="A80" s="2" t="s">
        <v>40</v>
      </c>
      <c r="B80" s="26">
        <f>B78-B73</f>
        <v>25638.668078689894</v>
      </c>
      <c r="C80" s="16"/>
      <c r="D80" s="16"/>
      <c r="E80" s="16"/>
      <c r="F80" s="16"/>
      <c r="G80" s="16"/>
      <c r="H80" s="17"/>
    </row>
    <row r="81" spans="1:8" ht="28" customHeight="1" x14ac:dyDescent="0.2"/>
    <row r="82" spans="1:8" ht="32" customHeight="1" x14ac:dyDescent="0.2"/>
    <row r="83" spans="1:8" ht="24" customHeight="1" x14ac:dyDescent="0.35">
      <c r="D83" s="40" t="s">
        <v>66</v>
      </c>
    </row>
    <row r="84" spans="1:8" ht="22" customHeight="1" thickBot="1" x14ac:dyDescent="0.25"/>
    <row r="85" spans="1:8" ht="36" customHeight="1" x14ac:dyDescent="0.3">
      <c r="A85" s="18"/>
      <c r="B85" s="25" t="s">
        <v>3</v>
      </c>
      <c r="C85" s="7" t="s">
        <v>31</v>
      </c>
      <c r="D85" s="7" t="s">
        <v>33</v>
      </c>
      <c r="E85" s="7" t="s">
        <v>29</v>
      </c>
      <c r="F85" s="7" t="s">
        <v>27</v>
      </c>
      <c r="G85" s="25" t="s">
        <v>35</v>
      </c>
      <c r="H85" s="8" t="s">
        <v>37</v>
      </c>
    </row>
    <row r="86" spans="1:8" ht="31" customHeight="1" x14ac:dyDescent="0.3">
      <c r="A86" s="6" t="s">
        <v>3</v>
      </c>
      <c r="B86" s="10">
        <v>162180</v>
      </c>
      <c r="C86" s="10">
        <f>0.005*B86</f>
        <v>810.9</v>
      </c>
      <c r="D86" s="13">
        <v>98.72</v>
      </c>
      <c r="E86" s="13">
        <f>B88/D86</f>
        <v>1634.6140599675853</v>
      </c>
      <c r="F86" s="13">
        <v>119.2</v>
      </c>
      <c r="G86" s="28">
        <v>1.06</v>
      </c>
      <c r="H86" s="12">
        <v>1.1000000000000001</v>
      </c>
    </row>
    <row r="87" spans="1:8" ht="37" customHeight="1" x14ac:dyDescent="0.3">
      <c r="A87" s="6" t="s">
        <v>36</v>
      </c>
      <c r="B87" s="10">
        <f>B86*G86</f>
        <v>171910.80000000002</v>
      </c>
      <c r="C87" s="10"/>
      <c r="D87" s="10"/>
      <c r="E87" s="10"/>
      <c r="F87" s="10"/>
      <c r="G87" s="10"/>
      <c r="H87" s="12"/>
    </row>
    <row r="88" spans="1:8" ht="35" customHeight="1" x14ac:dyDescent="0.3">
      <c r="A88" s="6" t="s">
        <v>67</v>
      </c>
      <c r="B88" s="10">
        <f>B86-C86</f>
        <v>161369.1</v>
      </c>
      <c r="C88" s="10"/>
      <c r="D88" s="10"/>
      <c r="E88" s="10"/>
      <c r="F88" s="10"/>
      <c r="G88" s="10"/>
      <c r="H88" s="12"/>
    </row>
    <row r="89" spans="1:8" ht="33" customHeight="1" x14ac:dyDescent="0.3">
      <c r="A89" s="6" t="s">
        <v>34</v>
      </c>
      <c r="B89" s="13">
        <f>E86*F86</f>
        <v>194845.99594813617</v>
      </c>
      <c r="C89" s="10"/>
      <c r="D89" s="10"/>
      <c r="E89" s="10"/>
      <c r="F89" s="10"/>
      <c r="G89" s="10"/>
      <c r="H89" s="12"/>
    </row>
    <row r="90" spans="1:8" ht="33" customHeight="1" x14ac:dyDescent="0.3">
      <c r="A90" s="6" t="s">
        <v>30</v>
      </c>
      <c r="B90" s="13">
        <f>0.005*B89</f>
        <v>974.22997974068085</v>
      </c>
      <c r="C90" s="10"/>
      <c r="D90" s="10"/>
      <c r="E90" s="10"/>
      <c r="F90" s="10"/>
      <c r="G90" s="10"/>
      <c r="H90" s="12"/>
    </row>
    <row r="91" spans="1:8" ht="29" customHeight="1" x14ac:dyDescent="0.3">
      <c r="A91" s="6" t="s">
        <v>38</v>
      </c>
      <c r="B91" s="13">
        <f>B89-B90</f>
        <v>193871.76596839548</v>
      </c>
      <c r="C91" s="10"/>
      <c r="D91" s="10"/>
      <c r="E91" s="10"/>
      <c r="F91" s="10"/>
      <c r="G91" s="10"/>
      <c r="H91" s="12"/>
    </row>
    <row r="92" spans="1:8" ht="29" customHeight="1" x14ac:dyDescent="0.3">
      <c r="A92" s="6" t="s">
        <v>39</v>
      </c>
      <c r="B92" s="13">
        <f>B91*H86</f>
        <v>213258.94256523505</v>
      </c>
      <c r="C92" s="10"/>
      <c r="D92" s="10"/>
      <c r="E92" s="10"/>
      <c r="F92" s="10"/>
      <c r="G92" s="10"/>
      <c r="H92" s="12"/>
    </row>
    <row r="93" spans="1:8" ht="38" customHeight="1" x14ac:dyDescent="0.3">
      <c r="A93" s="30" t="s">
        <v>41</v>
      </c>
      <c r="B93" s="29">
        <f>B92-B86</f>
        <v>51078.942565235047</v>
      </c>
      <c r="C93" s="10"/>
      <c r="D93" s="10"/>
      <c r="E93" s="10"/>
      <c r="F93" s="10"/>
      <c r="G93" s="10"/>
      <c r="H93" s="12"/>
    </row>
    <row r="94" spans="1:8" ht="38" customHeight="1" thickBot="1" x14ac:dyDescent="0.35">
      <c r="A94" s="2" t="s">
        <v>40</v>
      </c>
      <c r="B94" s="26">
        <f>B92-B87</f>
        <v>41348.14256523503</v>
      </c>
      <c r="C94" s="16"/>
      <c r="D94" s="16"/>
      <c r="E94" s="16"/>
      <c r="F94" s="16"/>
      <c r="G94" s="16"/>
      <c r="H94" s="17"/>
    </row>
    <row r="95" spans="1:8" ht="31" customHeight="1" x14ac:dyDescent="0.2"/>
    <row r="96" spans="1:8" ht="38" customHeight="1" x14ac:dyDescent="0.2"/>
    <row r="97" spans="1:5" ht="36" customHeight="1" x14ac:dyDescent="0.2"/>
    <row r="98" spans="1:5" ht="28" customHeight="1" x14ac:dyDescent="0.35">
      <c r="D98" s="44"/>
      <c r="E98" s="45"/>
    </row>
    <row r="99" spans="1:5" ht="30" customHeight="1" x14ac:dyDescent="0.2"/>
    <row r="100" spans="1:5" ht="34" customHeight="1" x14ac:dyDescent="0.2"/>
    <row r="101" spans="1:5" ht="39" customHeight="1" thickBot="1" x14ac:dyDescent="0.4">
      <c r="A101" s="48"/>
      <c r="B101" s="49"/>
    </row>
    <row r="102" spans="1:5" ht="31" customHeight="1" x14ac:dyDescent="0.35">
      <c r="A102" s="43" t="s">
        <v>21</v>
      </c>
      <c r="B102" s="46">
        <f>B18+B29</f>
        <v>4693.436907156145</v>
      </c>
      <c r="D102" s="33" t="s">
        <v>22</v>
      </c>
      <c r="E102" s="34">
        <f>B17+B28</f>
        <v>154693.43690715614</v>
      </c>
    </row>
    <row r="103" spans="1:5" ht="28" customHeight="1" x14ac:dyDescent="0.35">
      <c r="A103" s="37" t="s">
        <v>46</v>
      </c>
      <c r="B103" s="36">
        <f>B40</f>
        <v>12750</v>
      </c>
      <c r="D103" s="37" t="s">
        <v>20</v>
      </c>
      <c r="E103" s="36">
        <f>B37+B40</f>
        <v>437750</v>
      </c>
    </row>
    <row r="104" spans="1:5" ht="28" customHeight="1" x14ac:dyDescent="0.35">
      <c r="A104" s="35" t="s">
        <v>43</v>
      </c>
      <c r="B104" s="36">
        <f>B55+B80+B94+B66</f>
        <v>83253.962845394504</v>
      </c>
      <c r="D104" s="35" t="s">
        <v>42</v>
      </c>
      <c r="E104" s="36">
        <f>B54+B78+B92+B65</f>
        <v>527212.36284539453</v>
      </c>
    </row>
    <row r="105" spans="1:5" ht="44" customHeight="1" thickBot="1" x14ac:dyDescent="0.4">
      <c r="A105" s="38" t="s">
        <v>44</v>
      </c>
      <c r="B105" s="47">
        <f>B102+B103+B104</f>
        <v>100697.39975255064</v>
      </c>
      <c r="D105" s="38" t="s">
        <v>45</v>
      </c>
      <c r="E105" s="47">
        <f>E102+E103+E104</f>
        <v>1119655.7997525507</v>
      </c>
    </row>
    <row r="106" spans="1:5" ht="30" customHeight="1" x14ac:dyDescent="0.2"/>
    <row r="107" spans="1:5" ht="42" customHeight="1" x14ac:dyDescent="0.2"/>
    <row r="108" spans="1:5" ht="37" customHeight="1" thickBot="1" x14ac:dyDescent="0.25"/>
    <row r="109" spans="1:5" ht="43" customHeight="1" x14ac:dyDescent="0.35">
      <c r="A109" s="33" t="s">
        <v>47</v>
      </c>
      <c r="B109" s="50">
        <v>0.05</v>
      </c>
    </row>
    <row r="110" spans="1:5" ht="33" customHeight="1" x14ac:dyDescent="0.35">
      <c r="A110" s="35" t="s">
        <v>49</v>
      </c>
      <c r="B110" s="36">
        <f>E105</f>
        <v>1119655.7997525507</v>
      </c>
    </row>
    <row r="111" spans="1:5" ht="38" customHeight="1" thickBot="1" x14ac:dyDescent="0.4">
      <c r="A111" s="38" t="s">
        <v>48</v>
      </c>
      <c r="B111" s="39">
        <f>B110/(1+B109)</f>
        <v>1066338.856907191</v>
      </c>
    </row>
    <row r="112" spans="1:5" ht="43" customHeight="1" x14ac:dyDescent="0.2"/>
    <row r="113" ht="29" customHeight="1" x14ac:dyDescent="0.2"/>
    <row r="114" ht="34" customHeight="1" x14ac:dyDescent="0.2"/>
    <row r="124" ht="37" customHeight="1" x14ac:dyDescent="0.2"/>
    <row r="125" ht="36" customHeight="1" x14ac:dyDescent="0.2"/>
    <row r="126" ht="31" customHeight="1" x14ac:dyDescent="0.2"/>
    <row r="142" spans="1:6" ht="16" thickBot="1" x14ac:dyDescent="0.25"/>
    <row r="143" spans="1:6" ht="23" x14ac:dyDescent="0.3">
      <c r="A143" s="18"/>
      <c r="B143" s="25" t="s">
        <v>3</v>
      </c>
      <c r="C143" s="7" t="s">
        <v>31</v>
      </c>
      <c r="D143" s="7" t="s">
        <v>33</v>
      </c>
      <c r="E143" s="7" t="s">
        <v>29</v>
      </c>
      <c r="F143" s="8" t="s">
        <v>27</v>
      </c>
    </row>
    <row r="144" spans="1:6" ht="23" x14ac:dyDescent="0.3">
      <c r="A144" s="6" t="s">
        <v>3</v>
      </c>
      <c r="B144" s="10">
        <v>50000</v>
      </c>
      <c r="C144" s="10">
        <f>0.005*B144</f>
        <v>250</v>
      </c>
      <c r="D144" s="13">
        <v>184.8</v>
      </c>
      <c r="E144" s="13">
        <f>B145/D144</f>
        <v>269.20995670995671</v>
      </c>
      <c r="F144" s="19">
        <v>226.2</v>
      </c>
    </row>
    <row r="145" spans="1:8" ht="23" x14ac:dyDescent="0.3">
      <c r="A145" s="6" t="s">
        <v>28</v>
      </c>
      <c r="B145" s="10">
        <f>B144-C144</f>
        <v>49750</v>
      </c>
      <c r="C145" s="10"/>
      <c r="D145" s="10"/>
      <c r="E145" s="10"/>
      <c r="F145" s="12"/>
    </row>
    <row r="146" spans="1:8" ht="23" x14ac:dyDescent="0.3">
      <c r="A146" s="6" t="s">
        <v>34</v>
      </c>
      <c r="B146" s="13">
        <f>E144*F144</f>
        <v>60895.292207792205</v>
      </c>
      <c r="C146" s="10"/>
      <c r="D146" s="10"/>
      <c r="E146" s="10"/>
      <c r="F146" s="12"/>
    </row>
    <row r="147" spans="1:8" ht="23" x14ac:dyDescent="0.3">
      <c r="A147" s="6" t="s">
        <v>30</v>
      </c>
      <c r="B147" s="13">
        <f>0.005*B146</f>
        <v>304.47646103896102</v>
      </c>
      <c r="C147" s="10"/>
      <c r="D147" s="10"/>
      <c r="E147" s="10"/>
      <c r="F147" s="12"/>
    </row>
    <row r="148" spans="1:8" ht="23" x14ac:dyDescent="0.3">
      <c r="A148" s="6" t="s">
        <v>13</v>
      </c>
      <c r="B148" s="13">
        <f>B146-B147</f>
        <v>60590.815746753244</v>
      </c>
      <c r="C148" s="10"/>
      <c r="D148" s="10"/>
      <c r="E148" s="10"/>
      <c r="F148" s="12"/>
    </row>
    <row r="149" spans="1:8" ht="24" thickBot="1" x14ac:dyDescent="0.35">
      <c r="A149" s="2" t="s">
        <v>32</v>
      </c>
      <c r="B149" s="26">
        <f>B148-B145</f>
        <v>10840.815746753244</v>
      </c>
      <c r="C149" s="16"/>
      <c r="D149" s="16"/>
      <c r="E149" s="16"/>
      <c r="F149" s="17"/>
    </row>
    <row r="151" spans="1:8" ht="16" thickBot="1" x14ac:dyDescent="0.25"/>
    <row r="152" spans="1:8" ht="23" x14ac:dyDescent="0.3">
      <c r="A152" s="18"/>
      <c r="B152" s="25" t="s">
        <v>3</v>
      </c>
      <c r="C152" s="7" t="s">
        <v>31</v>
      </c>
      <c r="D152" s="7" t="s">
        <v>33</v>
      </c>
      <c r="E152" s="7" t="s">
        <v>29</v>
      </c>
      <c r="F152" s="7" t="s">
        <v>27</v>
      </c>
      <c r="G152" s="25" t="s">
        <v>35</v>
      </c>
      <c r="H152" s="8" t="s">
        <v>37</v>
      </c>
    </row>
    <row r="153" spans="1:8" ht="23" x14ac:dyDescent="0.3">
      <c r="A153" s="6" t="s">
        <v>3</v>
      </c>
      <c r="B153" s="10">
        <v>153000</v>
      </c>
      <c r="C153" s="10">
        <f>0.005*B153</f>
        <v>765</v>
      </c>
      <c r="D153" s="13">
        <v>98.72</v>
      </c>
      <c r="E153" s="13">
        <f>B155/D153</f>
        <v>1542.0887358184766</v>
      </c>
      <c r="F153" s="13">
        <v>465.3</v>
      </c>
      <c r="G153" s="28">
        <v>1.06</v>
      </c>
      <c r="H153" s="12">
        <v>1.1000000000000001</v>
      </c>
    </row>
    <row r="154" spans="1:8" ht="23" x14ac:dyDescent="0.3">
      <c r="A154" s="6" t="s">
        <v>36</v>
      </c>
      <c r="B154" s="10">
        <f>B153*G153</f>
        <v>162180</v>
      </c>
      <c r="C154" s="10"/>
      <c r="D154" s="10"/>
      <c r="E154" s="10"/>
      <c r="F154" s="10"/>
      <c r="G154" s="10"/>
      <c r="H154" s="12"/>
    </row>
    <row r="155" spans="1:8" ht="23" x14ac:dyDescent="0.3">
      <c r="A155" s="6" t="s">
        <v>28</v>
      </c>
      <c r="B155" s="10">
        <f>B153-C153</f>
        <v>152235</v>
      </c>
      <c r="C155" s="10"/>
      <c r="D155" s="10"/>
      <c r="E155" s="10"/>
      <c r="F155" s="10"/>
      <c r="G155" s="10"/>
      <c r="H155" s="12"/>
    </row>
    <row r="156" spans="1:8" ht="23" x14ac:dyDescent="0.3">
      <c r="A156" s="6" t="s">
        <v>34</v>
      </c>
      <c r="B156" s="13">
        <f>E153*F153</f>
        <v>717533.88877633715</v>
      </c>
      <c r="C156" s="10"/>
      <c r="D156" s="10"/>
      <c r="E156" s="10"/>
      <c r="F156" s="10"/>
      <c r="G156" s="10"/>
      <c r="H156" s="12"/>
    </row>
    <row r="157" spans="1:8" ht="23" x14ac:dyDescent="0.3">
      <c r="A157" s="6" t="s">
        <v>30</v>
      </c>
      <c r="B157" s="13">
        <f>0.005*B156</f>
        <v>3587.6694438816858</v>
      </c>
      <c r="C157" s="10"/>
      <c r="D157" s="10"/>
      <c r="E157" s="10" t="e">
        <f>+#REF!</f>
        <v>#REF!</v>
      </c>
      <c r="F157" s="10"/>
      <c r="G157" s="10"/>
      <c r="H157" s="12"/>
    </row>
    <row r="158" spans="1:8" ht="23" x14ac:dyDescent="0.3">
      <c r="A158" s="6" t="s">
        <v>38</v>
      </c>
      <c r="B158" s="13">
        <f>B156-B157</f>
        <v>713946.21933245542</v>
      </c>
      <c r="C158" s="10"/>
      <c r="D158" s="10"/>
      <c r="E158" s="10"/>
      <c r="F158" s="10"/>
      <c r="G158" s="10"/>
      <c r="H158" s="12"/>
    </row>
    <row r="159" spans="1:8" ht="23" x14ac:dyDescent="0.3">
      <c r="A159" s="6" t="s">
        <v>39</v>
      </c>
      <c r="B159" s="13">
        <f>B158*H153</f>
        <v>785340.84126570099</v>
      </c>
      <c r="C159" s="10"/>
      <c r="D159" s="10"/>
      <c r="E159" s="10"/>
      <c r="F159" s="10"/>
      <c r="G159" s="10"/>
      <c r="H159" s="12"/>
    </row>
    <row r="160" spans="1:8" ht="23" x14ac:dyDescent="0.3">
      <c r="A160" s="30" t="s">
        <v>41</v>
      </c>
      <c r="B160" s="29">
        <f>B159-B153</f>
        <v>632340.84126570099</v>
      </c>
      <c r="C160" s="10"/>
      <c r="D160" s="10"/>
      <c r="E160" s="10"/>
      <c r="F160" s="10"/>
      <c r="G160" s="10"/>
      <c r="H160" s="12"/>
    </row>
    <row r="161" spans="1:8" ht="24" thickBot="1" x14ac:dyDescent="0.35">
      <c r="A161" s="2" t="s">
        <v>40</v>
      </c>
      <c r="B161" s="26">
        <f>B159-B154</f>
        <v>623160.84126570099</v>
      </c>
      <c r="C161" s="16"/>
      <c r="D161" s="16"/>
      <c r="E161" s="16"/>
      <c r="F161" s="16"/>
      <c r="G161" s="16"/>
      <c r="H161" s="17"/>
    </row>
  </sheetData>
  <mergeCells count="1">
    <mergeCell ref="A44:C44"/>
  </mergeCells>
  <pageMargins left="0.25" right="0.25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99FA2E7F041745949DB49028BF29D6" ma:contentTypeVersion="7" ma:contentTypeDescription="Create a new document." ma:contentTypeScope="" ma:versionID="ea8f2f28ba7312688a2c06a59b1debce">
  <xsd:schema xmlns:xsd="http://www.w3.org/2001/XMLSchema" xmlns:xs="http://www.w3.org/2001/XMLSchema" xmlns:p="http://schemas.microsoft.com/office/2006/metadata/properties" xmlns:ns2="9d4f370d-4bd3-4e56-b6f5-84c4367b88e4" targetNamespace="http://schemas.microsoft.com/office/2006/metadata/properties" ma:root="true" ma:fieldsID="d41e21978b811e6f483ed9e11612a4ba" ns2:_="">
    <xsd:import namespace="9d4f370d-4bd3-4e56-b6f5-84c4367b88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f370d-4bd3-4e56-b6f5-84c4367b88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8BDA62-715B-4126-889F-D8BB8351C8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638B6D-DEDD-4834-A3E3-71D844C88B0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DEFA816-192B-48AE-9365-D0EC9F2AB0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4f370d-4bd3-4e56-b6f5-84c4367b88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Bachir Iskandar</dc:creator>
  <cp:keywords/>
  <dc:description/>
  <cp:lastModifiedBy>Lynn Moussaoui (El)</cp:lastModifiedBy>
  <cp:revision/>
  <dcterms:created xsi:type="dcterms:W3CDTF">2023-11-08T07:58:17Z</dcterms:created>
  <dcterms:modified xsi:type="dcterms:W3CDTF">2023-11-17T10:13:28Z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0x010100A499FA2E7F041745949DB49028BF29D6</vt:lpwstr>
  </property>
</Properties>
</file>