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wbl\Desktop\BootCamp Work\Homework\"/>
    </mc:Choice>
  </mc:AlternateContent>
  <xr:revisionPtr revIDLastSave="0" documentId="13_ncr:1_{C703721C-70E2-40F6-AFC3-D3314DBCC091}" xr6:coauthVersionLast="47" xr6:coauthVersionMax="47" xr10:uidLastSave="{00000000-0000-0000-0000-000000000000}"/>
  <bookViews>
    <workbookView xWindow="1170" yWindow="1170" windowWidth="21600" windowHeight="11295" firstSheet="1" activeTab="5" xr2:uid="{00000000-000D-0000-FFFF-FFFF00000000}"/>
  </bookViews>
  <sheets>
    <sheet name="Sheet1" sheetId="2" r:id="rId1"/>
    <sheet name="Sheet2" sheetId="3" r:id="rId2"/>
    <sheet name="Sheet4" sheetId="5" r:id="rId3"/>
    <sheet name="Sheet5" sheetId="6" r:id="rId4"/>
    <sheet name="Sheet3" sheetId="7" r:id="rId5"/>
    <sheet name="Crowdfunding" sheetId="1" r:id="rId6"/>
  </sheet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7" l="1"/>
  <c r="L9" i="7"/>
  <c r="L7" i="7"/>
  <c r="L6" i="7"/>
  <c r="L3" i="7"/>
  <c r="L4" i="7"/>
  <c r="I10" i="7"/>
  <c r="I9" i="7"/>
  <c r="I7" i="7"/>
  <c r="I6" i="7"/>
  <c r="I4" i="7"/>
  <c r="I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C13" i="6"/>
  <c r="B13" i="6"/>
  <c r="D13" i="6"/>
  <c r="E13" i="6"/>
  <c r="G13" i="6"/>
  <c r="H13" i="6"/>
  <c r="C12" i="6"/>
  <c r="B12" i="6"/>
  <c r="D12" i="6"/>
  <c r="E12" i="6"/>
  <c r="G12" i="6"/>
  <c r="H12" i="6"/>
  <c r="C11" i="6"/>
  <c r="B11" i="6"/>
  <c r="D11" i="6"/>
  <c r="E11" i="6"/>
  <c r="G11" i="6"/>
  <c r="H11" i="6"/>
  <c r="C10" i="6"/>
  <c r="B10" i="6"/>
  <c r="D10" i="6"/>
  <c r="E10" i="6"/>
  <c r="G10" i="6"/>
  <c r="H10" i="6"/>
  <c r="C9" i="6"/>
  <c r="B9" i="6"/>
  <c r="D9" i="6"/>
  <c r="E9" i="6"/>
  <c r="G9" i="6"/>
  <c r="H9" i="6"/>
  <c r="C8" i="6"/>
  <c r="B8" i="6"/>
  <c r="D8" i="6"/>
  <c r="E8" i="6"/>
  <c r="G8" i="6"/>
  <c r="H8" i="6"/>
  <c r="C7" i="6"/>
  <c r="B7" i="6"/>
  <c r="D7" i="6"/>
  <c r="E7" i="6"/>
  <c r="G7" i="6"/>
  <c r="H7" i="6"/>
  <c r="C6" i="6"/>
  <c r="B6" i="6"/>
  <c r="D6" i="6"/>
  <c r="E6" i="6"/>
  <c r="G6" i="6"/>
  <c r="H6" i="6"/>
  <c r="C5" i="6"/>
  <c r="B5" i="6"/>
  <c r="D5" i="6"/>
  <c r="E5" i="6"/>
  <c r="G5" i="6"/>
  <c r="H5" i="6"/>
  <c r="C4" i="6"/>
  <c r="B4" i="6"/>
  <c r="D4" i="6"/>
  <c r="E4" i="6"/>
  <c r="G4" i="6"/>
  <c r="H4" i="6"/>
  <c r="F13" i="6"/>
  <c r="F12" i="6"/>
  <c r="F11" i="6"/>
  <c r="F10" i="6"/>
  <c r="F9" i="6"/>
  <c r="F8" i="6"/>
  <c r="F7" i="6"/>
  <c r="F6" i="6"/>
  <c r="C3" i="6"/>
  <c r="B3" i="6"/>
  <c r="D3" i="6"/>
  <c r="E3" i="6"/>
  <c r="G3" i="6"/>
  <c r="H3" i="6"/>
  <c r="F4" i="6"/>
  <c r="F5" i="6"/>
  <c r="F3" i="6"/>
  <c r="B2" i="6"/>
  <c r="C2" i="6"/>
  <c r="D2" i="6"/>
  <c r="E2" i="6"/>
  <c r="F2" i="6"/>
  <c r="G2" i="6"/>
  <c r="H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</calcChain>
</file>

<file path=xl/sharedStrings.xml><?xml version="1.0" encoding="utf-8"?>
<sst xmlns="http://schemas.openxmlformats.org/spreadsheetml/2006/main" count="8786" uniqueCount="2121">
  <si>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</si>
  <si>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</si>
  <si>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</si>
  <si>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</si>
  <si>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</si>
  <si>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</si>
  <si>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</si>
  <si>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</si>
  <si>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</si>
  <si>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</si>
  <si>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</si>
  <si>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</si>
  <si>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</si>
  <si>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</si>
  <si>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</si>
  <si>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</si>
  <si>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</si>
  <si>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</si>
  <si>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</si>
  <si>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</si>
  <si>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</si>
  <si>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</si>
  <si>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</si>
  <si>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</si>
  <si>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</si>
  <si>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</si>
  <si>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</si>
  <si>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</si>
  <si>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</si>
  <si>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</si>
  <si>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</si>
  <si>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</si>
  <si>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</si>
  <si>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</si>
  <si>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</si>
  <si>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</si>
  <si>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</si>
  <si>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</si>
  <si>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</si>
  <si>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</si>
  <si>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</si>
  <si>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</si>
  <si>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</si>
  <si>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</si>
  <si>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</si>
  <si>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</si>
  <si>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</si>
  <si>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</si>
  <si>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</si>
  <si>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</si>
  <si>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</si>
  <si>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</si>
  <si>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</si>
  <si>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</si>
  <si>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</si>
  <si>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</si>
  <si>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</si>
  <si>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</si>
  <si>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</si>
  <si>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</si>
  <si>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</si>
  <si>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</si>
  <si>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</si>
  <si>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</si>
  <si>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</si>
  <si>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</si>
  <si>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</si>
  <si>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</si>
  <si>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</si>
  <si>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</si>
  <si>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</si>
  <si>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</si>
  <si>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</si>
  <si>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</si>
  <si>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</si>
  <si>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</si>
  <si>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</si>
  <si>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</si>
  <si>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</si>
  <si>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</si>
  <si>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</si>
  <si>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</si>
  <si>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</si>
  <si>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</si>
  <si>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</si>
  <si>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</si>
  <si>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</si>
  <si>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</si>
  <si>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</si>
  <si>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</si>
  <si>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</si>
  <si>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</si>
  <si>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</si>
  <si>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</si>
  <si>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</si>
  <si>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</si>
  <si>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</si>
  <si>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</si>
  <si>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</si>
  <si>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</si>
  <si>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</si>
  <si>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</si>
  <si>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</si>
  <si>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</si>
  <si>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</si>
  <si>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</si>
  <si>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</si>
  <si>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</si>
  <si>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</si>
  <si>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</si>
  <si>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</si>
  <si>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</si>
  <si>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</si>
  <si>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</si>
  <si>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</si>
  <si>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</si>
  <si>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</si>
  <si>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</si>
  <si>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</si>
  <si>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</si>
  <si>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</si>
  <si>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</si>
  <si>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</si>
  <si>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</si>
  <si>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</si>
  <si>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</si>
  <si>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</si>
  <si>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</si>
  <si>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</si>
  <si>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</si>
  <si>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</si>
  <si>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</si>
  <si>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</si>
  <si>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</si>
  <si>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</si>
  <si>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</si>
  <si>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</si>
  <si>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</si>
  <si>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</si>
  <si>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</si>
  <si>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</si>
  <si>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</si>
  <si>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</si>
  <si>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</si>
  <si>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</si>
  <si>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</si>
  <si>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</si>
  <si>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</si>
  <si>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</si>
  <si>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</si>
  <si>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</si>
  <si>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</si>
  <si>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</si>
  <si>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</si>
  <si>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</si>
  <si>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</si>
  <si>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</si>
  <si>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</si>
  <si>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</si>
  <si>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</si>
  <si>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</si>
  <si>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</si>
  <si>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</si>
  <si>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</si>
  <si>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</si>
  <si>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</si>
  <si>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</si>
  <si>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</si>
  <si>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</si>
  <si>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</si>
  <si>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</si>
  <si>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</si>
  <si>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</si>
  <si>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</si>
  <si>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</si>
  <si>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</si>
  <si>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</si>
  <si>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</si>
  <si>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</si>
  <si>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</si>
  <si>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</si>
  <si>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</si>
  <si>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</si>
  <si>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</si>
  <si>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</si>
  <si>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</si>
  <si>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</si>
  <si>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</si>
  <si>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</si>
  <si>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</si>
  <si>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</si>
  <si>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</si>
  <si>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</si>
  <si>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</si>
  <si>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</si>
  <si>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</si>
  <si>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</si>
  <si>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</si>
  <si>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</si>
  <si>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</si>
  <si>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</si>
  <si>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</si>
  <si>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</si>
  <si>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</si>
  <si>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</si>
  <si>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</si>
  <si>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</si>
  <si>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</si>
  <si>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</si>
  <si>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</si>
  <si>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</si>
  <si>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</si>
  <si>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</si>
  <si>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</si>
  <si>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</si>
  <si>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</si>
  <si>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</si>
  <si>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</si>
  <si>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</si>
  <si>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</si>
  <si>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</si>
  <si>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</si>
  <si>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</si>
  <si>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</si>
  <si>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</si>
  <si>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</si>
  <si>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</si>
  <si>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</si>
  <si>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</si>
  <si>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</si>
  <si>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</si>
  <si>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</si>
  <si>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</si>
  <si>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</si>
  <si>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</si>
  <si>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</si>
  <si>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</si>
  <si>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</si>
  <si>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</si>
  <si>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</si>
  <si>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</si>
  <si>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</si>
  <si>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</si>
  <si>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</si>
  <si>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</si>
  <si>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</si>
  <si>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</si>
  <si>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</si>
  <si>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</si>
  <si>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</si>
  <si>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</si>
  <si>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</si>
  <si>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</si>
  <si>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</si>
  <si>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</si>
  <si>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</si>
  <si>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</si>
  <si>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</si>
  <si>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</si>
  <si>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</si>
  <si>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</si>
  <si>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</si>
  <si>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</si>
  <si>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</si>
  <si>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</si>
  <si>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</si>
  <si>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</si>
  <si>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</si>
  <si>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</si>
  <si>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</si>
  <si>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</si>
  <si>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</si>
  <si>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</si>
  <si>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</si>
  <si>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</si>
  <si>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</si>
  <si>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</si>
  <si>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</si>
  <si>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</si>
  <si>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</si>
  <si>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</si>
  <si>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</si>
  <si>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</si>
  <si>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</si>
  <si>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</si>
  <si>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</si>
  <si>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</si>
  <si>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</si>
  <si>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</si>
  <si>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</si>
  <si>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</si>
  <si>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</si>
  <si>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</si>
  <si>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</si>
  <si>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</si>
  <si>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</si>
  <si>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</si>
  <si>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</si>
  <si>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</si>
  <si>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</si>
  <si>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</si>
  <si>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</si>
  <si>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</si>
  <si>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</si>
  <si>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</si>
  <si>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</si>
  <si>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</si>
  <si>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</si>
  <si>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</si>
  <si>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</si>
  <si>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</si>
  <si>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</si>
  <si>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</si>
  <si>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</si>
  <si>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</si>
  <si>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</si>
  <si>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</si>
  <si>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</si>
  <si>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</si>
  <si>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</si>
  <si>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</si>
  <si>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</si>
  <si>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</si>
  <si>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</si>
  <si>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</si>
  <si>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</si>
  <si>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</si>
  <si>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</si>
  <si>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</si>
  <si>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</si>
  <si>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</si>
  <si>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</si>
  <si>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</si>
  <si>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</si>
  <si>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</si>
  <si>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</si>
  <si>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</si>
  <si>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</si>
  <si>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</si>
  <si>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</si>
  <si>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</si>
  <si>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</si>
  <si>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</si>
  <si>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</si>
  <si>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</si>
  <si>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</si>
  <si>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</si>
  <si>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</si>
  <si>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</si>
  <si>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</si>
  <si>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</si>
  <si>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</si>
  <si>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</si>
  <si>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</si>
  <si>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</si>
  <si>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</si>
  <si>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</si>
  <si>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</si>
  <si>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</si>
  <si>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</si>
  <si>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</si>
  <si>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</si>
  <si>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</si>
  <si>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</si>
  <si>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</si>
  <si>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</si>
  <si>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</si>
  <si>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</si>
  <si>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</si>
  <si>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</si>
  <si>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</si>
  <si>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</si>
  <si>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</si>
  <si>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</si>
  <si>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</si>
  <si>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</si>
  <si>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</si>
  <si>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</si>
  <si>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</si>
  <si>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</si>
  <si>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</si>
  <si>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</si>
  <si>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</si>
  <si>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</si>
  <si>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</si>
  <si>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</si>
  <si>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</si>
  <si>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</si>
  <si>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</si>
  <si>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</si>
  <si>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</si>
  <si>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</si>
  <si>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</si>
  <si>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</si>
  <si>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</si>
  <si>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</si>
  <si>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</si>
  <si>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</si>
  <si>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</si>
  <si>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</si>
  <si>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</si>
  <si>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</si>
  <si>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</si>
  <si>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</si>
  <si>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</si>
  <si>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</si>
  <si>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</si>
  <si>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</si>
  <si>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</si>
  <si>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</si>
  <si>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</si>
  <si>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</si>
  <si>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</si>
  <si>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</si>
  <si>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</si>
  <si>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</si>
  <si>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</si>
  <si>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</si>
  <si>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</si>
  <si>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</si>
  <si>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</si>
  <si>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</si>
  <si>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</si>
  <si>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</si>
  <si>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</si>
  <si>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</si>
  <si>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</si>
  <si>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</si>
  <si>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</si>
  <si>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</si>
  <si>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</si>
  <si>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</si>
  <si>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</si>
  <si>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</si>
  <si>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</si>
  <si>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</si>
  <si>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</si>
  <si>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</si>
  <si>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</si>
  <si>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</si>
  <si>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</si>
  <si>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</si>
  <si>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</si>
  <si>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</si>
  <si>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</si>
  <si>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</si>
  <si>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</si>
  <si>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</si>
  <si>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</si>
  <si>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</si>
  <si>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</si>
  <si>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</si>
  <si>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</si>
  <si>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</si>
  <si>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</si>
  <si>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</si>
  <si>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</si>
  <si>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</si>
  <si>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</si>
  <si>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</si>
  <si>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</si>
  <si>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</si>
  <si>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</si>
  <si>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</si>
  <si>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</si>
  <si>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</si>
  <si>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</si>
  <si>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</si>
  <si>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</si>
  <si>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</si>
  <si>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</si>
  <si>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</si>
  <si>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</si>
  <si>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</si>
  <si>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</si>
  <si>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</si>
  <si>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</si>
  <si>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</si>
  <si>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</si>
  <si>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</si>
  <si>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</si>
  <si>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</si>
  <si>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</si>
  <si>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</si>
  <si>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</si>
  <si>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</si>
  <si>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</si>
  <si>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</si>
  <si>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</si>
  <si>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</si>
  <si>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</si>
  <si>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</si>
  <si>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</si>
  <si>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</si>
  <si>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</si>
  <si>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</si>
  <si>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</si>
  <si>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</si>
  <si>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</si>
  <si>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</si>
  <si>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</si>
  <si>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</si>
  <si>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</si>
  <si>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</si>
  <si>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</si>
  <si>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</si>
  <si>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</si>
  <si>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</si>
  <si>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</si>
  <si>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</si>
  <si>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</si>
  <si>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</si>
  <si>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</si>
  <si>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</si>
  <si>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</si>
  <si>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</si>
  <si>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</si>
  <si>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</si>
  <si>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</si>
  <si>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</si>
  <si>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</si>
  <si>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</si>
  <si>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</si>
  <si>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</si>
  <si>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</si>
  <si>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</si>
  <si>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</si>
  <si>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</si>
  <si>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</si>
  <si>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</si>
  <si>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</si>
  <si>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</si>
  <si>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</si>
  <si>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</si>
  <si>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</si>
  <si>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</si>
  <si>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</si>
  <si>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</si>
  <si>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</si>
  <si>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</si>
  <si>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</si>
  <si>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</si>
  <si>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</si>
  <si>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</si>
  <si>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</si>
  <si>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</si>
  <si>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</si>
  <si>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</si>
  <si>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</si>
  <si>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</si>
  <si>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</si>
  <si>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</si>
  <si>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</si>
  <si>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</si>
  <si>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</si>
  <si>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</si>
  <si>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</si>
  <si>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</si>
  <si>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</si>
  <si>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</si>
  <si>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</si>
  <si>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</si>
  <si>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</si>
  <si>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</si>
  <si>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</si>
  <si>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</si>
  <si>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</si>
  <si>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</si>
  <si>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</si>
  <si>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</si>
  <si>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</si>
  <si>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</si>
  <si>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</si>
  <si>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</si>
  <si>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</si>
  <si>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</si>
  <si>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</si>
  <si>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</si>
  <si>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</si>
  <si>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</si>
  <si>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</si>
  <si>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</si>
  <si>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</si>
  <si>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</si>
  <si>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</si>
  <si>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</si>
  <si>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</si>
  <si>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</si>
  <si>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</si>
  <si>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</si>
  <si>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</si>
  <si>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</si>
  <si>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</si>
  <si>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</si>
  <si>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</si>
  <si>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</si>
  <si>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</si>
  <si>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</si>
  <si>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</si>
  <si>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</si>
  <si>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</si>
  <si>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</si>
  <si>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</si>
  <si>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</si>
  <si>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</si>
  <si>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</si>
  <si>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</si>
  <si>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</si>
  <si>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</si>
  <si>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</si>
  <si>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</si>
  <si>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</si>
  <si>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</si>
  <si>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</si>
  <si>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</si>
  <si>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</si>
  <si>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</si>
  <si>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</si>
  <si>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</si>
  <si>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</si>
  <si>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</si>
  <si>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</si>
  <si>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</si>
  <si>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</si>
  <si>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</si>
  <si>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</si>
  <si>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</si>
  <si>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</si>
  <si>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</si>
  <si>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</si>
  <si>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</si>
  <si>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</si>
  <si>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</si>
  <si>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</si>
  <si>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</si>
  <si>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</si>
  <si>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</si>
  <si>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</si>
  <si>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</si>
  <si>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</si>
  <si>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</si>
  <si>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</si>
  <si>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</si>
  <si>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</si>
  <si>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</si>
  <si>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</si>
  <si>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</si>
  <si>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</si>
  <si>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</si>
  <si>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</si>
  <si>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</si>
  <si>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</si>
  <si>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</si>
  <si>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</si>
  <si>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</si>
  <si>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</si>
  <si>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</si>
  <si>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</si>
  <si>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</si>
  <si>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</si>
  <si>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</si>
  <si>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</si>
  <si>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</si>
  <si>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</si>
  <si>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</si>
  <si>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</si>
  <si>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</si>
  <si>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</si>
  <si>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</si>
  <si>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</si>
  <si>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</si>
  <si>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</si>
  <si>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</si>
  <si>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</si>
  <si>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</si>
  <si>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</si>
  <si>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</si>
  <si>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</si>
  <si>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</si>
  <si>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</si>
  <si>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</si>
  <si>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</si>
  <si>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</si>
  <si>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</si>
  <si>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</si>
  <si>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</si>
  <si>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</si>
  <si>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</si>
  <si>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</si>
  <si>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</si>
  <si>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</si>
  <si>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</si>
  <si>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</si>
  <si>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</si>
  <si>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</si>
  <si>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</si>
  <si>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</si>
  <si>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</si>
  <si>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</si>
  <si>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</si>
  <si>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</si>
  <si>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</si>
  <si>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</si>
  <si>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</si>
  <si>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</si>
  <si>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</si>
  <si>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</si>
  <si>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</si>
  <si>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</si>
  <si>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</si>
  <si>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</si>
  <si>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</si>
  <si>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</si>
  <si>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</si>
  <si>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</si>
  <si>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</si>
  <si>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</si>
  <si>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</si>
  <si>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</si>
  <si>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</si>
  <si>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</si>
  <si>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</si>
  <si>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</si>
  <si>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</si>
  <si>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</si>
  <si>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</si>
  <si>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</si>
  <si>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</si>
  <si>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</si>
  <si>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</si>
  <si>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</si>
  <si>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</si>
  <si>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</si>
  <si>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</si>
  <si>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</si>
  <si>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</si>
  <si>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</si>
  <si>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</si>
  <si>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</si>
  <si>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</si>
  <si>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</si>
  <si>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</si>
  <si>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</si>
  <si>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</si>
  <si>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</si>
  <si>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</si>
  <si>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</si>
  <si>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</si>
  <si>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</si>
  <si>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</si>
  <si>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</si>
  <si>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</si>
  <si>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</si>
  <si>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</si>
  <si>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</si>
  <si>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</si>
  <si>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</si>
  <si>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</si>
  <si>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</si>
  <si>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</si>
  <si>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</si>
  <si>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</si>
  <si>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</si>
  <si>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</si>
  <si>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</si>
  <si>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</si>
  <si>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</si>
  <si>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</si>
  <si>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</si>
  <si>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</si>
  <si>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</si>
  <si>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</si>
  <si>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</si>
  <si>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</si>
  <si>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</si>
  <si>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</si>
  <si>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</si>
  <si>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</si>
  <si>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</si>
  <si>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</si>
  <si>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</si>
  <si>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</si>
  <si>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</si>
  <si>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</si>
  <si>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</si>
  <si>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</si>
  <si>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</si>
  <si>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</si>
  <si>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</si>
  <si>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</si>
  <si>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</si>
  <si>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</si>
  <si>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</si>
  <si>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</si>
  <si>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</si>
  <si>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</si>
  <si>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</si>
  <si>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</si>
  <si>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</si>
  <si>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</si>
  <si>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</si>
  <si>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</si>
  <si>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</si>
  <si>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</si>
  <si>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</si>
  <si>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</si>
  <si>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</si>
  <si>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</si>
  <si>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</si>
  <si>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</si>
  <si>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</si>
  <si>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</si>
  <si>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</si>
  <si>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</si>
  <si>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</si>
  <si>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</si>
  <si>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</si>
  <si>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</si>
  <si>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</si>
  <si>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</si>
  <si>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</si>
  <si>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</si>
  <si>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</si>
  <si>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</si>
  <si>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</si>
  <si>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</si>
  <si>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</si>
  <si>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</si>
  <si>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</si>
  <si>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</si>
  <si>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</si>
  <si>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</si>
  <si>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</si>
  <si>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</si>
  <si>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</si>
  <si>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</si>
  <si>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</si>
  <si>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</si>
  <si>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</si>
  <si>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</si>
  <si>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</si>
  <si>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</si>
  <si>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</si>
  <si>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</si>
  <si>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</si>
  <si>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</si>
  <si>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</si>
  <si>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</si>
  <si>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</si>
  <si>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</si>
  <si>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</si>
  <si>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</si>
  <si>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</si>
  <si>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</si>
  <si>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</si>
  <si>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</si>
  <si>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</si>
  <si>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</si>
  <si>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</si>
  <si>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</si>
  <si>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</si>
  <si>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</si>
  <si>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</si>
  <si>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</si>
  <si>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</si>
  <si>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</si>
  <si>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</si>
  <si>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</si>
  <si>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</si>
  <si>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</si>
  <si>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</si>
  <si>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</si>
  <si>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</si>
  <si>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</si>
  <si>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</si>
  <si>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</si>
  <si>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</si>
  <si>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</si>
  <si>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</si>
  <si>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</si>
  <si>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</si>
  <si>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</si>
  <si>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</si>
  <si>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</si>
  <si>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</si>
  <si>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</si>
  <si>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</si>
  <si>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</si>
  <si>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</si>
  <si>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</si>
  <si>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</si>
  <si>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</si>
  <si>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</si>
  <si>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</si>
  <si>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</si>
  <si>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</si>
  <si>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</si>
  <si>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</si>
  <si>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</si>
  <si>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</si>
  <si>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</si>
  <si>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</si>
  <si>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</si>
  <si>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</si>
  <si>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</si>
  <si>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</si>
  <si>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</si>
  <si>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</si>
  <si>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</si>
  <si>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</si>
  <si>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</si>
  <si>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</si>
  <si>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</si>
  <si>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</si>
  <si>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</si>
  <si>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</si>
  <si>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</si>
  <si>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</si>
  <si>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</si>
  <si>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</si>
  <si>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</si>
  <si>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</si>
  <si>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</si>
  <si>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</si>
  <si>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</si>
  <si>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</si>
  <si>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</si>
  <si>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</si>
  <si>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</si>
  <si>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</si>
  <si>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</si>
  <si>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</si>
  <si>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</si>
  <si>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</si>
  <si>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</si>
  <si>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</si>
  <si>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</si>
  <si>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</si>
  <si>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</si>
  <si>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</si>
  <si>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</si>
  <si>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</si>
  <si>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</si>
  <si>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</si>
  <si>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</si>
  <si>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</si>
  <si>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</si>
  <si>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</si>
  <si>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</si>
  <si>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</si>
  <si>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</si>
  <si>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</si>
  <si>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</si>
  <si>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</si>
  <si>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</si>
  <si>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</si>
  <si>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</si>
  <si>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</si>
  <si>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</si>
  <si>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</si>
  <si>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</si>
  <si>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</si>
  <si>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</si>
  <si>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</si>
  <si>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</si>
  <si>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</si>
  <si>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</si>
  <si>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</si>
  <si>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</si>
  <si>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</si>
  <si>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</si>
  <si>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</si>
  <si>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</si>
  <si>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</si>
  <si>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</si>
  <si>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</si>
  <si>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</si>
  <si>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</si>
  <si>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</si>
  <si>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</si>
  <si>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</si>
  <si>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</si>
  <si>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</si>
  <si>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</si>
  <si>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</si>
  <si>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</si>
  <si>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</si>
  <si>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</si>
  <si>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</si>
  <si>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</si>
  <si>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</si>
  <si>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</si>
  <si>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</si>
  <si>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</si>
  <si>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</si>
  <si>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</si>
  <si>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</si>
  <si>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</si>
  <si>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</si>
  <si>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</si>
  <si>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</si>
  <si>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</si>
  <si>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</si>
  <si>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</si>
  <si>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</si>
  <si>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</si>
  <si>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</si>
  <si>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</si>
  <si>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</si>
  <si>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</si>
  <si>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</si>
  <si>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</si>
  <si>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</si>
  <si>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</si>
  <si>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</si>
  <si>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</si>
  <si>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</si>
  <si>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</si>
  <si>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</si>
  <si>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</si>
  <si>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</si>
  <si>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</si>
  <si>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</si>
  <si>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</si>
  <si>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</si>
  <si>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</si>
  <si>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</si>
  <si>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</si>
  <si>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</si>
  <si>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</si>
  <si>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</si>
  <si>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</si>
  <si>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</si>
  <si>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</si>
  <si>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</si>
  <si>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</si>
  <si>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</si>
  <si>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</si>
  <si>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</si>
  <si>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</si>
  <si>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</si>
  <si>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</si>
  <si>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</si>
  <si>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</si>
  <si>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</si>
  <si>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</si>
  <si>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</si>
  <si>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</si>
  <si>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</si>
  <si>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</si>
  <si>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</si>
  <si>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</si>
  <si>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</si>
  <si>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</si>
  <si>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</si>
  <si>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</si>
  <si>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</si>
  <si>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</si>
  <si>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</si>
  <si>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</si>
  <si>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</si>
  <si>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</si>
  <si>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</si>
  <si>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</si>
  <si>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</si>
  <si>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</si>
  <si>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</si>
  <si>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</si>
  <si>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</si>
  <si>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</si>
  <si>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</si>
  <si>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</si>
  <si>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</si>
  <si>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</si>
  <si>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</si>
  <si>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</si>
  <si>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</si>
  <si>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</si>
  <si>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</si>
  <si>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</si>
  <si>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</si>
  <si>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</si>
  <si>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</si>
  <si>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</si>
  <si>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</si>
  <si>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</si>
  <si>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</si>
  <si>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</si>
  <si>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</si>
  <si>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</si>
  <si>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</si>
  <si>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</si>
  <si>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</si>
  <si>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</si>
  <si>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</si>
  <si>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</si>
  <si>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</si>
  <si>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</si>
  <si>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</si>
  <si>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</si>
  <si>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</si>
  <si>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</si>
  <si>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</si>
  <si>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</si>
  <si>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</si>
  <si>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</si>
  <si>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</si>
  <si>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</si>
  <si>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</si>
  <si>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</si>
  <si>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</si>
  <si>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</si>
  <si>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</si>
  <si>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</si>
  <si>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</si>
  <si>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</si>
  <si>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</si>
  <si>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</si>
  <si>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</si>
  <si>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</si>
  <si>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</si>
  <si>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</si>
  <si>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</si>
  <si>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</si>
  <si>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</si>
  <si>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</si>
  <si>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</si>
  <si>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</si>
  <si>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</si>
  <si>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</si>
  <si>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</si>
  <si>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</si>
  <si>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</si>
  <si>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</si>
  <si>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</si>
  <si>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</si>
  <si>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</si>
  <si>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</si>
  <si>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</si>
  <si>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</si>
  <si>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</si>
  <si>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</si>
  <si>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</si>
  <si>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</si>
  <si>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</si>
  <si>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</si>
  <si>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</si>
  <si>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</si>
  <si>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</si>
  <si>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</si>
  <si>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</si>
  <si>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</si>
  <si>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</si>
  <si>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</si>
  <si>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</si>
  <si>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</si>
  <si>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</si>
  <si>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</si>
  <si>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</si>
  <si>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</si>
  <si>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</si>
  <si>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</si>
  <si>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</si>
  <si>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</si>
  <si>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</si>
  <si>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</si>
  <si>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</si>
  <si>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</si>
  <si>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</si>
  <si>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</si>
  <si>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</si>
  <si>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</si>
  <si>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</si>
  <si>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</si>
  <si>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</si>
  <si>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</si>
  <si>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</si>
  <si>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</si>
  <si>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</si>
  <si>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</si>
  <si>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</si>
  <si>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</si>
  <si>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</si>
  <si>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</si>
  <si>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</si>
  <si>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</si>
  <si>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</si>
  <si>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</si>
  <si>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</si>
  <si>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</si>
  <si>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</si>
  <si>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</si>
  <si>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</si>
  <si>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</si>
  <si>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</si>
  <si>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</si>
  <si>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</si>
  <si>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</si>
  <si>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</si>
  <si>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</si>
  <si>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</si>
  <si>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</si>
  <si>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</si>
  <si>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</si>
  <si>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</si>
  <si>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</si>
  <si>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</si>
  <si>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</si>
  <si>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</si>
  <si>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</si>
  <si>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</si>
  <si>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</si>
  <si>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</si>
  <si>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</si>
  <si>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</si>
  <si>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</si>
  <si>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</si>
  <si>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</si>
  <si>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</si>
  <si>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</si>
  <si>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</si>
  <si>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</si>
  <si>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</si>
  <si>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</si>
  <si>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</si>
  <si>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</si>
  <si>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</si>
  <si>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</si>
  <si>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</si>
  <si>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</si>
  <si>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</si>
  <si>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</si>
  <si>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</si>
  <si>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</si>
  <si>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</si>
  <si>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</si>
  <si>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</si>
  <si>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</si>
  <si>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</si>
  <si>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</si>
  <si>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</si>
  <si>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</si>
  <si>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</si>
  <si>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</si>
  <si>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</si>
  <si>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</si>
  <si>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</si>
  <si>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</si>
  <si>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</si>
  <si>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</si>
  <si>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</si>
  <si>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</si>
  <si>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</si>
  <si>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</si>
  <si>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</si>
  <si>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</si>
  <si>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</si>
  <si>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</si>
  <si>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</si>
  <si>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</si>
  <si>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</si>
  <si>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</si>
  <si>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</si>
  <si>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</si>
  <si>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</si>
  <si>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</si>
  <si>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</si>
  <si>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</si>
  <si>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</si>
  <si>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</si>
  <si>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</si>
  <si>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</si>
  <si>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</si>
  <si>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</si>
  <si>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</si>
  <si>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</si>
  <si>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</si>
  <si>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</si>
  <si>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</si>
  <si>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</si>
  <si>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</si>
  <si>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</si>
  <si>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</si>
  <si>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</si>
  <si>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</si>
  <si>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</si>
  <si>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</si>
  <si>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</si>
  <si>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</si>
  <si>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</si>
  <si>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</si>
  <si>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</si>
  <si>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</si>
  <si>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</si>
  <si>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</si>
  <si>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</si>
  <si>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</si>
  <si>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</si>
  <si>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</si>
  <si>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</si>
  <si>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</si>
  <si>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</si>
  <si>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</si>
  <si>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</si>
  <si>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</si>
  <si>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</si>
  <si>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</si>
  <si>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</si>
  <si>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</si>
  <si>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</si>
  <si>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</si>
  <si>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</si>
  <si>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</si>
  <si>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</si>
  <si>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</si>
  <si>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</si>
  <si>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</si>
  <si>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</si>
  <si>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</si>
  <si>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</si>
  <si>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</si>
  <si>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</si>
  <si>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</si>
  <si>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</si>
  <si>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</si>
  <si>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</si>
  <si>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</si>
  <si>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</si>
  <si>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</si>
  <si>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</si>
  <si>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</si>
  <si>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</si>
  <si>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</si>
  <si>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</si>
  <si>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</si>
  <si>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</si>
  <si>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</si>
  <si>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</si>
  <si>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</si>
  <si>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</si>
  <si>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</si>
  <si>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</si>
  <si>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</si>
  <si>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</si>
  <si>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</si>
  <si>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</si>
  <si>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</si>
  <si>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</si>
  <si>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</si>
  <si>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</si>
  <si>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</si>
  <si>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</si>
  <si>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</si>
  <si>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</si>
  <si>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</si>
  <si>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</si>
  <si>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</si>
  <si>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</si>
  <si>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</si>
  <si>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</si>
  <si>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</si>
  <si>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</si>
  <si>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</si>
  <si>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</si>
  <si>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</si>
  <si>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</si>
  <si>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</si>
  <si>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</si>
  <si>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</si>
  <si>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</si>
  <si>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</si>
  <si>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</si>
  <si>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</si>
  <si>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</si>
  <si>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</si>
  <si>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</si>
  <si>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</si>
  <si>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</si>
  <si>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</si>
  <si>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</si>
  <si>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</si>
  <si>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</si>
  <si>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</si>
  <si>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</si>
  <si>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</si>
  <si>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</si>
  <si>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</si>
  <si>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</si>
  <si>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</si>
  <si>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</si>
  <si>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</si>
  <si>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</si>
  <si>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</si>
  <si>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</si>
  <si>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</si>
  <si>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</si>
  <si>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</si>
  <si>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</si>
  <si>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</si>
  <si>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</si>
  <si>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</si>
  <si>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</si>
  <si>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</si>
  <si>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</si>
  <si>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</si>
  <si>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</si>
  <si>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</si>
  <si>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</si>
  <si>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</si>
  <si>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</si>
  <si>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</si>
  <si>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</si>
  <si>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</si>
  <si>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</si>
  <si>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</si>
  <si>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</si>
  <si>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</si>
  <si>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</si>
  <si>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</si>
  <si>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</si>
  <si>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</si>
  <si>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</si>
  <si>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</si>
  <si>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</si>
  <si>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</si>
  <si>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</si>
  <si>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</si>
  <si>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</si>
  <si>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</si>
  <si>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</si>
  <si>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</si>
  <si>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</si>
  <si>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</si>
  <si>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</si>
  <si>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</si>
  <si>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</si>
  <si>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</si>
  <si>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</si>
  <si>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</si>
  <si>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</si>
  <si>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</si>
  <si>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</si>
  <si>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</si>
  <si>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</si>
  <si>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</si>
  <si>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</si>
  <si>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</si>
  <si>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</si>
  <si>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</si>
  <si>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</si>
  <si>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</si>
  <si>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</si>
  <si>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</si>
  <si>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</si>
  <si>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</si>
  <si>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</si>
  <si>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</si>
  <si>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</si>
  <si>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</si>
  <si>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</si>
  <si>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</si>
  <si>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</si>
  <si>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</si>
  <si>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</si>
  <si>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</si>
  <si>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</si>
  <si>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</si>
  <si>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</si>
  <si>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</si>
  <si>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</si>
  <si>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</si>
  <si>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</si>
  <si>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</si>
  <si>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</si>
  <si>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</si>
  <si>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</si>
  <si>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</si>
  <si>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</si>
  <si>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</si>
  <si>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</si>
  <si>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</si>
  <si>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</si>
  <si>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</si>
  <si>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</si>
  <si>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</si>
  <si>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</si>
  <si>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</si>
  <si>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</si>
  <si>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</si>
  <si>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</si>
  <si>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</si>
  <si>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</si>
  <si>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</si>
  <si>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</si>
  <si>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</si>
  <si>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</si>
  <si>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</si>
  <si>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</si>
  <si>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</si>
  <si>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</si>
  <si>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</si>
  <si>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</si>
  <si>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</si>
  <si>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</si>
  <si>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</si>
  <si>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</si>
  <si>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</si>
  <si>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</si>
  <si>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</si>
  <si>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</si>
  <si>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</si>
  <si>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</si>
  <si>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</si>
  <si>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</si>
  <si>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</si>
  <si>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</si>
  <si>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</si>
  <si>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</si>
  <si>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</si>
  <si>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</si>
  <si>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</si>
  <si>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</si>
  <si>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</si>
  <si>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</si>
  <si>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</si>
  <si>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</si>
  <si>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</si>
  <si>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</si>
  <si>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</si>
  <si>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</si>
  <si>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</si>
  <si>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</si>
  <si>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</si>
  <si>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</si>
  <si>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</si>
  <si>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</si>
  <si>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</si>
  <si>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</si>
  <si>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</si>
  <si>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</si>
  <si>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</si>
  <si>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</si>
  <si>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</si>
  <si>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</si>
  <si>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</si>
  <si>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</si>
  <si>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</si>
  <si>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</si>
  <si>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</si>
  <si>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</si>
  <si>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</si>
  <si>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</si>
  <si>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</si>
  <si>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</si>
  <si>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</si>
  <si>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</si>
  <si>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</si>
  <si>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</si>
  <si>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</si>
  <si>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</si>
  <si>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</si>
  <si>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</si>
  <si>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</si>
  <si>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</si>
  <si>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</si>
  <si>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</si>
  <si>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</si>
  <si>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</si>
  <si>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</si>
  <si>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</si>
  <si>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</si>
  <si>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</si>
  <si>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</si>
  <si>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</si>
  <si>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</si>
  <si>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</si>
  <si>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</si>
  <si>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</si>
  <si>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</si>
  <si>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</si>
  <si>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</si>
  <si>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</si>
  <si>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</si>
  <si>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</si>
  <si>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</si>
  <si>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</si>
  <si>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</si>
  <si>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</si>
  <si>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</si>
  <si>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</si>
  <si>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</si>
  <si>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</si>
  <si>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</si>
  <si>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</si>
  <si>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</si>
  <si>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</si>
  <si>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</si>
  <si>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</si>
  <si>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</si>
  <si>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</si>
  <si>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</si>
  <si>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</si>
  <si>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</si>
  <si>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</si>
  <si>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</si>
  <si>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</si>
  <si>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</si>
  <si>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</si>
  <si>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</si>
  <si>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</si>
  <si>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</si>
  <si>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</si>
  <si>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</si>
  <si>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</si>
  <si>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</si>
  <si>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</si>
  <si>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</si>
  <si>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</si>
  <si>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</si>
  <si>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</si>
  <si>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</si>
  <si>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</si>
  <si>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</si>
  <si>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</si>
  <si>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</si>
  <si>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</si>
  <si>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</si>
  <si>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</si>
  <si>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</si>
  <si>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</si>
  <si>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</si>
  <si>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</si>
  <si>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</si>
  <si>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</si>
  <si>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</si>
  <si>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</si>
  <si>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</si>
  <si>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</si>
  <si>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</si>
  <si>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</si>
  <si>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</si>
  <si>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</si>
  <si>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</si>
  <si>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</si>
  <si>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</si>
  <si>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</si>
  <si>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</si>
  <si>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</si>
  <si>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</si>
  <si>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</si>
  <si>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</si>
  <si>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</si>
  <si>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</si>
  <si>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</si>
  <si>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</si>
  <si>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</si>
  <si>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</si>
  <si>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</si>
  <si>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</si>
  <si>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</si>
  <si>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</si>
  <si>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</si>
  <si>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</si>
  <si>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</si>
  <si>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</si>
  <si>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</si>
  <si>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</si>
  <si>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</si>
  <si>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</si>
  <si>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</si>
  <si>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</si>
  <si>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</si>
  <si>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</si>
  <si>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</si>
  <si>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</si>
  <si>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</si>
  <si>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</si>
  <si>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</si>
  <si>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</si>
  <si>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</si>
  <si>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</si>
  <si>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</si>
  <si>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</si>
  <si>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</si>
  <si>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</si>
  <si>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</si>
  <si>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</si>
  <si>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</si>
  <si>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</si>
  <si>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</si>
  <si>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</si>
  <si>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</si>
  <si>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</si>
  <si>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</si>
  <si>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</si>
  <si>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</si>
  <si>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</si>
  <si>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</si>
  <si>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</si>
  <si>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</si>
  <si>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</si>
  <si>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</si>
  <si>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</si>
  <si>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</si>
  <si>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</si>
  <si>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</si>
  <si>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</si>
  <si>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</si>
  <si>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</si>
  <si>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</si>
  <si>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</si>
  <si>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</si>
  <si>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</si>
  <si>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</si>
  <si>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</si>
  <si>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</si>
  <si>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</si>
  <si>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</si>
  <si>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</si>
  <si>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</si>
  <si>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</si>
  <si>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</si>
  <si>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</si>
  <si>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</si>
  <si>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</si>
  <si>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</si>
  <si>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</si>
  <si>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</si>
  <si>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</si>
  <si>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</si>
  <si>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</si>
  <si>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</si>
  <si>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</si>
  <si>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</si>
  <si>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</si>
  <si>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</si>
  <si>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</si>
  <si>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</si>
  <si>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</si>
  <si>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</si>
  <si>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</si>
  <si>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</si>
  <si>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</si>
  <si>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</si>
  <si>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</si>
  <si>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</si>
  <si>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</si>
  <si>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</si>
  <si>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</si>
  <si>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</si>
  <si>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</si>
  <si>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</si>
  <si>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</si>
  <si>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</si>
  <si>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</si>
  <si>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</si>
  <si>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</si>
  <si>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</si>
  <si>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</si>
  <si>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</si>
  <si>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</si>
  <si>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</si>
  <si>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</si>
  <si>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</si>
  <si>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</si>
  <si>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</si>
  <si>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</si>
  <si>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</si>
  <si>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</si>
  <si>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</si>
  <si>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</si>
  <si>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</si>
  <si>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</si>
  <si>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</si>
  <si>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</si>
  <si>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</si>
  <si>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</si>
  <si>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</si>
  <si>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</si>
  <si>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</si>
  <si>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</si>
  <si>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</si>
  <si>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</si>
  <si>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</si>
  <si>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</si>
  <si>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</si>
  <si>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</si>
  <si>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</si>
  <si>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</si>
  <si>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</si>
  <si>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</si>
  <si>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</si>
  <si>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</si>
  <si>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</si>
  <si>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</si>
  <si>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</si>
  <si>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</si>
  <si>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</si>
  <si>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</si>
  <si>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</si>
  <si>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</si>
  <si>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</si>
  <si>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</si>
  <si>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</si>
  <si>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</si>
  <si>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</si>
  <si>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</si>
  <si>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</si>
  <si>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</si>
  <si>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</si>
  <si>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</si>
  <si>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</si>
  <si>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</si>
  <si>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</si>
  <si>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</si>
  <si>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</si>
  <si>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</si>
  <si>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</si>
  <si>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</si>
  <si>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</si>
  <si>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</si>
  <si>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</si>
  <si>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</si>
  <si>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</si>
  <si>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</si>
  <si>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</si>
  <si>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</si>
  <si>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</si>
  <si>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</si>
  <si>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</si>
  <si>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</si>
  <si>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</si>
  <si>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</si>
  <si>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</si>
  <si>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</si>
  <si>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</si>
  <si>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</si>
  <si>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</si>
  <si>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</si>
  <si>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</si>
  <si>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</si>
  <si>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</si>
  <si>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</si>
  <si>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</si>
  <si>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</si>
  <si>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</si>
  <si>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</si>
  <si>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</si>
  <si>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</si>
  <si>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</si>
  <si>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</si>
  <si>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</si>
  <si>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</si>
  <si>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</si>
  <si>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</si>
  <si>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</si>
  <si>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</si>
  <si>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</si>
  <si>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</si>
  <si>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</si>
  <si>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</si>
  <si>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</si>
  <si>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</si>
  <si>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</si>
  <si>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</si>
  <si>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</si>
  <si>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</si>
  <si>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</si>
  <si>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</si>
  <si>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</si>
  <si>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</si>
  <si>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</si>
  <si>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</si>
  <si>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</si>
  <si>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</si>
  <si>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</si>
  <si>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</si>
  <si>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</si>
  <si>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</si>
  <si>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</si>
  <si>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</si>
  <si>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</si>
  <si>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</si>
  <si>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</si>
  <si>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</si>
  <si>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</si>
  <si>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</si>
  <si>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</si>
  <si>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</si>
  <si>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</si>
  <si>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</si>
  <si>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</si>
  <si>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</si>
  <si>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</si>
  <si>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</si>
  <si>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</si>
  <si>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</si>
  <si>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</si>
  <si>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</si>
  <si>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</si>
  <si>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</si>
  <si>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</si>
  <si>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</si>
  <si>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</si>
  <si>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</si>
  <si>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</si>
  <si>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</si>
  <si>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</si>
  <si>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</si>
  <si>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</si>
  <si>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</si>
  <si>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</si>
  <si>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</si>
  <si>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</si>
  <si>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</si>
  <si>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</si>
  <si>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</si>
  <si>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</si>
  <si>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</si>
  <si>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</si>
  <si>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</si>
  <si>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</si>
  <si>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</si>
  <si>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</si>
  <si>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</si>
  <si>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</si>
  <si>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</si>
  <si>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</si>
  <si>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</si>
  <si>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</si>
  <si>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</si>
  <si>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</si>
  <si>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</si>
  <si>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</si>
  <si>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</si>
  <si>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</si>
  <si>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</si>
  <si>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</si>
  <si>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</si>
  <si>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</si>
  <si>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</si>
  <si>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</si>
  <si>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</si>
  <si>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</si>
  <si>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</si>
  <si>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</si>
  <si>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</si>
  <si>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</si>
  <si>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</si>
  <si>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</si>
  <si>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</si>
  <si>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</si>
  <si>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</si>
  <si>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</si>
  <si>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</si>
  <si>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</si>
  <si>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</si>
  <si>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</si>
  <si>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</si>
  <si>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</si>
  <si>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</si>
  <si>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</si>
  <si>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</si>
  <si>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</si>
  <si>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</si>
  <si>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</si>
  <si>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</si>
  <si>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</si>
  <si>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</si>
  <si>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</si>
  <si>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</si>
  <si>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</si>
  <si>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</si>
  <si>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</si>
  <si>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</si>
  <si>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</si>
  <si>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</si>
  <si>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</si>
  <si>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</si>
  <si>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</si>
  <si>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</si>
  <si>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</si>
  <si>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</si>
  <si>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</si>
  <si>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</si>
  <si>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</si>
  <si>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</si>
  <si>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</si>
  <si>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</si>
  <si>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</si>
  <si>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</si>
  <si>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</si>
  <si>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</si>
  <si>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</si>
  <si>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</si>
  <si>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</si>
  <si>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</si>
  <si>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</si>
  <si>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</si>
  <si>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</si>
  <si>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</si>
  <si>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</si>
  <si>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</si>
  <si>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</si>
  <si>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</si>
  <si>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</si>
  <si>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</si>
  <si>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</si>
  <si>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</si>
  <si>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</si>
  <si>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</si>
  <si>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</si>
  <si>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</si>
  <si>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</si>
  <si>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</si>
  <si>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</si>
  <si>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</si>
  <si>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</si>
  <si>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</si>
  <si>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</si>
  <si>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</si>
  <si>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</si>
  <si>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</si>
  <si>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</si>
  <si>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</si>
  <si>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</si>
  <si>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</si>
  <si>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</si>
  <si>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</si>
  <si>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</si>
  <si>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</si>
  <si>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</si>
  <si>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</si>
  <si>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</si>
  <si>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</si>
  <si>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</si>
  <si>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</si>
  <si>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</si>
  <si>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</si>
  <si>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</si>
  <si>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</si>
  <si>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</si>
  <si>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</si>
  <si>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</si>
  <si>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</si>
  <si>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</si>
  <si>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</si>
  <si>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</si>
  <si>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</si>
  <si>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</si>
  <si>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</si>
  <si>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</si>
  <si>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</si>
  <si>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</si>
  <si>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</si>
  <si>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</si>
  <si>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</si>
  <si>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</si>
  <si>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</si>
  <si>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</si>
  <si>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</si>
  <si>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</si>
  <si>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</si>
  <si>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</si>
  <si>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</si>
  <si>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</si>
  <si>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</si>
  <si>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</si>
  <si>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</si>
  <si>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</si>
  <si>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</si>
  <si>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</si>
  <si>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</si>
  <si>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Qtr1</t>
  </si>
  <si>
    <t>Feb</t>
  </si>
  <si>
    <t>Mar</t>
  </si>
  <si>
    <t>Qtr3</t>
  </si>
  <si>
    <t>Jul</t>
  </si>
  <si>
    <t>Aug</t>
  </si>
  <si>
    <t>Sep</t>
  </si>
  <si>
    <t>Qtr4</t>
  </si>
  <si>
    <t>Oct</t>
  </si>
  <si>
    <t>Dec</t>
  </si>
  <si>
    <t>Jan</t>
  </si>
  <si>
    <t>Qtr2</t>
  </si>
  <si>
    <t>Apr</t>
  </si>
  <si>
    <t>May</t>
  </si>
  <si>
    <t>Nov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</si>
  <si>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</si>
  <si>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</si>
  <si>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</si>
  <si>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</si>
  <si>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</si>
  <si>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</si>
  <si>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</si>
  <si>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</si>
  <si>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</si>
  <si>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</si>
  <si>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</si>
  <si>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</si>
  <si>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</si>
  <si>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</si>
  <si>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</si>
  <si>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</si>
  <si>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</si>
  <si>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</si>
  <si>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</si>
  <si>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</si>
  <si>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</si>
  <si>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</si>
  <si>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</si>
  <si>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</si>
  <si>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Mean</t>
  </si>
  <si>
    <t>Median</t>
  </si>
  <si>
    <t>Min</t>
  </si>
  <si>
    <t>Max</t>
  </si>
  <si>
    <t>Variance</t>
  </si>
  <si>
    <t>Std. Dev.</t>
  </si>
  <si>
    <t>Successful</t>
  </si>
  <si>
    <t>Failed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</si>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</sst>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9" fontId="16" fillId="0" borderId="10" xfId="42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9" fontId="17" fillId="33" borderId="10" xfId="42" applyFont="1" applyFill="1" applyBorder="1" applyAlignment="1">
      <alignment horizontal="center"/>
    </xf>
    <xf numFmtId="0" fontId="0" fillId="0" borderId="0" xfId="0" pivotButton="1"/>
    <xf numFmtId="0" fontId="0" fillId="0" borderId="10" xfId="0" pivotButton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00"/>
      <color rgb="FF6699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4213-9233-8E4F7D11FE2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6-4213-9233-8E4F7D11FE2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6-4213-9233-8E4F7D11FE2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6-4213-9233-8E4F7D11FE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0009039"/>
        <c:axId val="1730012783"/>
      </c:barChart>
      <c:catAx>
        <c:axId val="17300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12783"/>
        <c:crosses val="autoZero"/>
        <c:auto val="1"/>
        <c:lblAlgn val="ctr"/>
        <c:lblOffset val="100"/>
        <c:noMultiLvlLbl val="0"/>
      </c:catAx>
      <c:valAx>
        <c:axId val="17300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24C-B75E-F90672F7384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24C-B75E-F90672F7384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4-424C-B75E-F90672F7384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4-424C-B75E-F90672F738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3741391"/>
        <c:axId val="1743721423"/>
      </c:barChart>
      <c:catAx>
        <c:axId val="17437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1423"/>
        <c:crosses val="autoZero"/>
        <c:auto val="1"/>
        <c:lblAlgn val="ctr"/>
        <c:lblOffset val="100"/>
        <c:noMultiLvlLbl val="0"/>
      </c:catAx>
      <c:valAx>
        <c:axId val="17437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[CrowdfundingBook.xlsx]Sheet4!PivotTable2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B-4B44-8ED3-9AC615AC609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B-4B44-8ED3-9AC615AC609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Sheet4!$D$6:$D$22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B-4B44-8ED3-9AC615AC60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3720864"/>
        <c:axId val="1223725856"/>
      </c:lineChart>
      <c:catAx>
        <c:axId val="12237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25856"/>
        <c:crosses val="autoZero"/>
        <c:auto val="1"/>
        <c:lblAlgn val="ctr"/>
        <c:lblOffset val="100"/>
        <c:noMultiLvlLbl val="0"/>
      </c:catAx>
      <c:valAx>
        <c:axId val="122372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37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Sheet5!$F$2:$F$13</c:f>
              <c:numCache>
                <c:formatCode>0.00%</c:formatCode>
                <c:ptCount val="12"/>
                <c:pt idx="0">
                  <c:v>0</c:v>
                </c:pt>
                <c:pt idx="1">
                  <c:v>0.22077922077922077</c:v>
                </c:pt>
                <c:pt idx="2">
                  <c:v>0.48299319727891155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94D-A3E4-7CCB026C0566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Sheet5!$G$2:$G$13</c:f>
              <c:numCache>
                <c:formatCode>0.00%</c:formatCode>
                <c:ptCount val="12"/>
                <c:pt idx="0">
                  <c:v>0.95744680851063835</c:v>
                </c:pt>
                <c:pt idx="1">
                  <c:v>0.6558441558441559</c:v>
                </c:pt>
                <c:pt idx="2">
                  <c:v>0.48299319727891155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94D-A3E4-7CCB026C0566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4.2553191489361701E-2</c:v>
                </c:pt>
                <c:pt idx="1">
                  <c:v>0.12337662337662338</c:v>
                </c:pt>
                <c:pt idx="2">
                  <c:v>3.4013605442176874E-2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E-494D-A3E4-7CCB026C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183"/>
        <c:axId val="20599295"/>
      </c:lineChart>
      <c:catAx>
        <c:axId val="206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295"/>
        <c:crosses val="autoZero"/>
        <c:auto val="1"/>
        <c:lblAlgn val="ctr"/>
        <c:lblOffset val="100"/>
        <c:noMultiLvlLbl val="0"/>
      </c:catAx>
      <c:valAx>
        <c:axId val="205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2</xdr:row>
      <xdr:rowOff>9525</xdr:rowOff>
    </xdr:from>
    <xdr:to>
      <xdr:col>18</xdr:col>
      <xdr:colOff>171449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2FBC1-1672-CBDF-81F5-B25406956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4</xdr:row>
      <xdr:rowOff>66675</xdr:rowOff>
    </xdr:from>
    <xdr:to>
      <xdr:col>19</xdr:col>
      <xdr:colOff>457200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E096-156B-3EAE-444E-4DF27EEA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5</xdr:row>
      <xdr:rowOff>133350</xdr:rowOff>
    </xdr:from>
    <xdr:to>
      <xdr:col>17</xdr:col>
      <xdr:colOff>361950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A062-FC17-6871-2A75-F4E43B19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47626</xdr:rowOff>
    </xdr:from>
    <xdr:to>
      <xdr:col>8</xdr:col>
      <xdr:colOff>47625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F7D2D-63C0-40FD-1BF0-8F322DFF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12</xdr:row>
      <xdr:rowOff>0</xdr:rowOff>
    </xdr:from>
    <xdr:to>
      <xdr:col>13</xdr:col>
      <xdr:colOff>581025</xdr:colOff>
      <xdr:row>22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D5D60D-4419-702C-68CA-60890582FC50}"/>
            </a:ext>
          </a:extLst>
        </xdr:cNvPr>
        <xdr:cNvSpPr txBox="1"/>
      </xdr:nvSpPr>
      <xdr:spPr>
        <a:xfrm>
          <a:off x="6238875" y="2400300"/>
          <a:ext cx="5153025" cy="21050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-For this project</a:t>
          </a:r>
          <a:r>
            <a:rPr lang="en-US" sz="1100" baseline="0"/>
            <a:t> I feel that the median would be better suited to give us a more accurate representation of our data found. Since there is such a wide range of values, the mean is going to skew the data to one end of the spectrum and give us a false sence of what the data is actually telling us. </a:t>
          </a:r>
        </a:p>
        <a:p>
          <a:endParaRPr lang="en-US" sz="1100" baseline="0"/>
        </a:p>
        <a:p>
          <a:r>
            <a:rPr lang="en-US" sz="1100" baseline="0"/>
            <a:t>-From what the data is showing, it looks like there is more variability with successful campaigns, and in my mind this makes sence. Failed outcomes seem to have a flaw from the beginning, and that could be from several different factors. But for successful outcomes, a campaign could be just on the successful side. Or, a campaign could be one of the outliers that makes a massive amount of money. So the variance in failed to successful campaigns makes sence in this instance.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" refreshedDate="44946.337963078702" createdVersion="8" refreshedVersion="8" minRefreshableVersion="3" recordCount="1000" xr:uid="{63B01572-3694-4569-AB5A-3940F43DD14C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" refreshedDate="44948.869560995372" createdVersion="8" refreshedVersion="8" minRefreshableVersion="3" recordCount="1000" xr:uid="{7546BA12-3BE7-4E76-A93B-D525A8C0369F}">
  <cacheSource type="worksheet">
    <worksheetSource ref="F1:T1001" sheet="Crowdfunding"/>
  </cacheSource>
  <cacheFields count="19"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6" base="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x v="0"/>
    <s v="CAD"/>
    <x v="0"/>
    <x v="0"/>
    <b v="0"/>
    <b v="0"/>
    <x v="0"/>
    <x v="0"/>
    <x v="0"/>
  </r>
  <r>
    <n v="1400"/>
    <n v="14560"/>
    <n v="10.4"/>
    <x v="1"/>
    <n v="158"/>
    <n v="92.151898734177209"/>
    <x v="1"/>
    <s v="USD"/>
    <x v="1"/>
    <x v="1"/>
    <b v="0"/>
    <b v="1"/>
    <x v="1"/>
    <x v="1"/>
    <x v="1"/>
  </r>
  <r>
    <n v="108400"/>
    <n v="142523"/>
    <n v="1.3147878228782288"/>
    <x v="1"/>
    <n v="1425"/>
    <n v="100.01614035087719"/>
    <x v="2"/>
    <s v="AUD"/>
    <x v="2"/>
    <x v="2"/>
    <b v="0"/>
    <b v="0"/>
    <x v="2"/>
    <x v="2"/>
    <x v="2"/>
  </r>
  <r>
    <n v="4200"/>
    <n v="2477"/>
    <n v="0.58976190476190471"/>
    <x v="0"/>
    <n v="24"/>
    <n v="103.20833333333333"/>
    <x v="1"/>
    <s v="USD"/>
    <x v="3"/>
    <x v="3"/>
    <b v="0"/>
    <b v="0"/>
    <x v="1"/>
    <x v="1"/>
    <x v="1"/>
  </r>
  <r>
    <n v="7600"/>
    <n v="5265"/>
    <n v="0.69276315789473686"/>
    <x v="0"/>
    <n v="53"/>
    <n v="99.339622641509436"/>
    <x v="1"/>
    <s v="USD"/>
    <x v="4"/>
    <x v="4"/>
    <b v="0"/>
    <b v="0"/>
    <x v="3"/>
    <x v="3"/>
    <x v="3"/>
  </r>
  <r>
    <n v="7600"/>
    <n v="13195"/>
    <n v="1.7361842105263159"/>
    <x v="1"/>
    <n v="174"/>
    <n v="75.833333333333329"/>
    <x v="3"/>
    <s v="DKK"/>
    <x v="5"/>
    <x v="5"/>
    <b v="0"/>
    <b v="0"/>
    <x v="3"/>
    <x v="3"/>
    <x v="3"/>
  </r>
  <r>
    <n v="5200"/>
    <n v="1090"/>
    <n v="0.20961538461538462"/>
    <x v="0"/>
    <n v="18"/>
    <n v="60.555555555555557"/>
    <x v="4"/>
    <s v="GBP"/>
    <x v="6"/>
    <x v="6"/>
    <b v="0"/>
    <b v="0"/>
    <x v="4"/>
    <x v="4"/>
    <x v="4"/>
  </r>
  <r>
    <n v="4500"/>
    <n v="14741"/>
    <n v="3.2757777777777779"/>
    <x v="1"/>
    <n v="227"/>
    <n v="64.93832599118943"/>
    <x v="3"/>
    <s v="DKK"/>
    <x v="7"/>
    <x v="7"/>
    <b v="0"/>
    <b v="0"/>
    <x v="3"/>
    <x v="3"/>
    <x v="3"/>
  </r>
  <r>
    <n v="110100"/>
    <n v="21946"/>
    <n v="0.19932788374205268"/>
    <x v="2"/>
    <n v="708"/>
    <n v="30.997175141242938"/>
    <x v="3"/>
    <s v="DKK"/>
    <x v="8"/>
    <x v="8"/>
    <b v="0"/>
    <b v="0"/>
    <x v="3"/>
    <x v="3"/>
    <x v="3"/>
  </r>
  <r>
    <n v="6200"/>
    <n v="3208"/>
    <n v="0.51741935483870971"/>
    <x v="0"/>
    <n v="44"/>
    <n v="72.909090909090907"/>
    <x v="1"/>
    <s v="USD"/>
    <x v="9"/>
    <x v="9"/>
    <b v="0"/>
    <b v="0"/>
    <x v="5"/>
    <x v="1"/>
    <x v="5"/>
  </r>
  <r>
    <n v="5200"/>
    <n v="13838"/>
    <n v="2.6611538461538462"/>
    <x v="1"/>
    <n v="220"/>
    <n v="62.9"/>
    <x v="1"/>
    <s v="USD"/>
    <x v="10"/>
    <x v="10"/>
    <b v="0"/>
    <b v="0"/>
    <x v="6"/>
    <x v="4"/>
    <x v="6"/>
  </r>
  <r>
    <n v="6300"/>
    <n v="3030"/>
    <n v="0.48095238095238096"/>
    <x v="0"/>
    <n v="27"/>
    <n v="112.22222222222223"/>
    <x v="1"/>
    <s v="USD"/>
    <x v="11"/>
    <x v="11"/>
    <b v="0"/>
    <b v="1"/>
    <x v="3"/>
    <x v="3"/>
    <x v="3"/>
  </r>
  <r>
    <n v="6300"/>
    <n v="5629"/>
    <n v="0.89349206349206345"/>
    <x v="0"/>
    <n v="55"/>
    <n v="102.34545454545454"/>
    <x v="1"/>
    <s v="USD"/>
    <x v="12"/>
    <x v="12"/>
    <b v="0"/>
    <b v="0"/>
    <x v="6"/>
    <x v="4"/>
    <x v="6"/>
  </r>
  <r>
    <n v="4200"/>
    <n v="10295"/>
    <n v="2.4511904761904764"/>
    <x v="1"/>
    <n v="98"/>
    <n v="105.05102040816327"/>
    <x v="1"/>
    <s v="USD"/>
    <x v="13"/>
    <x v="13"/>
    <b v="0"/>
    <b v="0"/>
    <x v="7"/>
    <x v="1"/>
    <x v="7"/>
  </r>
  <r>
    <n v="28200"/>
    <n v="18829"/>
    <n v="0.66769503546099296"/>
    <x v="0"/>
    <n v="200"/>
    <n v="94.144999999999996"/>
    <x v="1"/>
    <s v="USD"/>
    <x v="14"/>
    <x v="14"/>
    <b v="0"/>
    <b v="0"/>
    <x v="7"/>
    <x v="1"/>
    <x v="7"/>
  </r>
  <r>
    <n v="81200"/>
    <n v="38414"/>
    <n v="0.47307881773399013"/>
    <x v="0"/>
    <n v="452"/>
    <n v="84.986725663716811"/>
    <x v="1"/>
    <s v="USD"/>
    <x v="15"/>
    <x v="15"/>
    <b v="0"/>
    <b v="0"/>
    <x v="8"/>
    <x v="2"/>
    <x v="8"/>
  </r>
  <r>
    <n v="1700"/>
    <n v="11041"/>
    <n v="6.4947058823529416"/>
    <x v="1"/>
    <n v="100"/>
    <n v="110.41"/>
    <x v="1"/>
    <s v="USD"/>
    <x v="16"/>
    <x v="16"/>
    <b v="0"/>
    <b v="0"/>
    <x v="9"/>
    <x v="5"/>
    <x v="9"/>
  </r>
  <r>
    <n v="84600"/>
    <n v="134845"/>
    <n v="1.5939125295508274"/>
    <x v="1"/>
    <n v="1249"/>
    <n v="107.96236989591674"/>
    <x v="1"/>
    <s v="USD"/>
    <x v="17"/>
    <x v="17"/>
    <b v="0"/>
    <b v="0"/>
    <x v="10"/>
    <x v="4"/>
    <x v="10"/>
  </r>
  <r>
    <n v="9100"/>
    <n v="6089"/>
    <n v="0.66912087912087914"/>
    <x v="3"/>
    <n v="135"/>
    <n v="45.103703703703701"/>
    <x v="1"/>
    <s v="USD"/>
    <x v="18"/>
    <x v="18"/>
    <b v="0"/>
    <b v="0"/>
    <x v="3"/>
    <x v="3"/>
    <x v="3"/>
  </r>
  <r>
    <n v="62500"/>
    <n v="30331"/>
    <n v="0.48529600000000001"/>
    <x v="0"/>
    <n v="674"/>
    <n v="45.001483679525222"/>
    <x v="1"/>
    <s v="USD"/>
    <x v="19"/>
    <x v="19"/>
    <b v="0"/>
    <b v="1"/>
    <x v="3"/>
    <x v="3"/>
    <x v="3"/>
  </r>
  <r>
    <n v="131800"/>
    <n v="147936"/>
    <n v="1.1224279210925645"/>
    <x v="1"/>
    <n v="1396"/>
    <n v="105.97134670487107"/>
    <x v="1"/>
    <s v="USD"/>
    <x v="20"/>
    <x v="20"/>
    <b v="0"/>
    <b v="0"/>
    <x v="6"/>
    <x v="4"/>
    <x v="6"/>
  </r>
  <r>
    <n v="94000"/>
    <n v="38533"/>
    <n v="0.40992553191489361"/>
    <x v="0"/>
    <n v="558"/>
    <n v="69.055555555555557"/>
    <x v="1"/>
    <s v="USD"/>
    <x v="21"/>
    <x v="21"/>
    <b v="0"/>
    <b v="0"/>
    <x v="3"/>
    <x v="3"/>
    <x v="3"/>
  </r>
  <r>
    <n v="59100"/>
    <n v="75690"/>
    <n v="1.2807106598984772"/>
    <x v="1"/>
    <n v="890"/>
    <n v="85.044943820224717"/>
    <x v="1"/>
    <s v="USD"/>
    <x v="22"/>
    <x v="22"/>
    <b v="0"/>
    <b v="0"/>
    <x v="3"/>
    <x v="3"/>
    <x v="3"/>
  </r>
  <r>
    <n v="4500"/>
    <n v="14942"/>
    <n v="3.3204444444444445"/>
    <x v="1"/>
    <n v="142"/>
    <n v="105.22535211267606"/>
    <x v="4"/>
    <s v="GBP"/>
    <x v="23"/>
    <x v="23"/>
    <b v="0"/>
    <b v="0"/>
    <x v="4"/>
    <x v="4"/>
    <x v="4"/>
  </r>
  <r>
    <n v="92400"/>
    <n v="104257"/>
    <n v="1.1283225108225108"/>
    <x v="1"/>
    <n v="2673"/>
    <n v="39.003741114852225"/>
    <x v="1"/>
    <s v="USD"/>
    <x v="24"/>
    <x v="24"/>
    <b v="0"/>
    <b v="0"/>
    <x v="8"/>
    <x v="2"/>
    <x v="8"/>
  </r>
  <r>
    <n v="5500"/>
    <n v="11904"/>
    <n v="2.1643636363636363"/>
    <x v="1"/>
    <n v="163"/>
    <n v="73.030674846625772"/>
    <x v="1"/>
    <s v="USD"/>
    <x v="25"/>
    <x v="25"/>
    <b v="0"/>
    <b v="1"/>
    <x v="11"/>
    <x v="6"/>
    <x v="11"/>
  </r>
  <r>
    <n v="107500"/>
    <n v="51814"/>
    <n v="0.4819906976744186"/>
    <x v="3"/>
    <n v="1480"/>
    <n v="35.009459459459457"/>
    <x v="1"/>
    <s v="USD"/>
    <x v="26"/>
    <x v="26"/>
    <b v="0"/>
    <b v="0"/>
    <x v="3"/>
    <x v="3"/>
    <x v="3"/>
  </r>
  <r>
    <n v="2000"/>
    <n v="1599"/>
    <n v="0.79949999999999999"/>
    <x v="0"/>
    <n v="15"/>
    <n v="106.6"/>
    <x v="1"/>
    <s v="USD"/>
    <x v="27"/>
    <x v="27"/>
    <b v="0"/>
    <b v="0"/>
    <x v="1"/>
    <x v="1"/>
    <x v="1"/>
  </r>
  <r>
    <n v="130800"/>
    <n v="137635"/>
    <n v="1.0522553516819573"/>
    <x v="1"/>
    <n v="2220"/>
    <n v="61.997747747747745"/>
    <x v="1"/>
    <s v="USD"/>
    <x v="28"/>
    <x v="28"/>
    <b v="0"/>
    <b v="1"/>
    <x v="3"/>
    <x v="3"/>
    <x v="3"/>
  </r>
  <r>
    <n v="45900"/>
    <n v="150965"/>
    <n v="3.2889978213507627"/>
    <x v="1"/>
    <n v="1606"/>
    <n v="94.000622665006233"/>
    <x v="5"/>
    <s v="CHF"/>
    <x v="29"/>
    <x v="29"/>
    <b v="0"/>
    <b v="0"/>
    <x v="12"/>
    <x v="4"/>
    <x v="12"/>
  </r>
  <r>
    <n v="9000"/>
    <n v="14455"/>
    <n v="1.606111111111111"/>
    <x v="1"/>
    <n v="129"/>
    <n v="112.05426356589147"/>
    <x v="1"/>
    <s v="USD"/>
    <x v="30"/>
    <x v="30"/>
    <b v="0"/>
    <b v="0"/>
    <x v="10"/>
    <x v="4"/>
    <x v="10"/>
  </r>
  <r>
    <n v="3500"/>
    <n v="10850"/>
    <n v="3.1"/>
    <x v="1"/>
    <n v="226"/>
    <n v="48.008849557522126"/>
    <x v="4"/>
    <s v="GBP"/>
    <x v="31"/>
    <x v="31"/>
    <b v="0"/>
    <b v="0"/>
    <x v="11"/>
    <x v="6"/>
    <x v="11"/>
  </r>
  <r>
    <n v="101000"/>
    <n v="87676"/>
    <n v="0.86807920792079207"/>
    <x v="0"/>
    <n v="2307"/>
    <n v="38.004334633723452"/>
    <x v="6"/>
    <s v="EUR"/>
    <x v="32"/>
    <x v="32"/>
    <b v="0"/>
    <b v="0"/>
    <x v="4"/>
    <x v="4"/>
    <x v="4"/>
  </r>
  <r>
    <n v="50200"/>
    <n v="189666"/>
    <n v="3.7782071713147412"/>
    <x v="1"/>
    <n v="5419"/>
    <n v="35.000184535892231"/>
    <x v="1"/>
    <s v="USD"/>
    <x v="33"/>
    <x v="33"/>
    <b v="0"/>
    <b v="0"/>
    <x v="3"/>
    <x v="3"/>
    <x v="3"/>
  </r>
  <r>
    <n v="9300"/>
    <n v="14025"/>
    <n v="1.5080645161290323"/>
    <x v="1"/>
    <n v="165"/>
    <n v="85"/>
    <x v="1"/>
    <s v="USD"/>
    <x v="34"/>
    <x v="34"/>
    <b v="0"/>
    <b v="0"/>
    <x v="4"/>
    <x v="4"/>
    <x v="4"/>
  </r>
  <r>
    <n v="125500"/>
    <n v="188628"/>
    <n v="1.5030119521912351"/>
    <x v="1"/>
    <n v="1965"/>
    <n v="95.993893129770996"/>
    <x v="3"/>
    <s v="DKK"/>
    <x v="35"/>
    <x v="35"/>
    <b v="0"/>
    <b v="1"/>
    <x v="6"/>
    <x v="4"/>
    <x v="6"/>
  </r>
  <r>
    <n v="700"/>
    <n v="1101"/>
    <n v="1.572857142857143"/>
    <x v="1"/>
    <n v="16"/>
    <n v="68.8125"/>
    <x v="1"/>
    <s v="USD"/>
    <x v="36"/>
    <x v="36"/>
    <b v="0"/>
    <b v="0"/>
    <x v="3"/>
    <x v="3"/>
    <x v="3"/>
  </r>
  <r>
    <n v="8100"/>
    <n v="11339"/>
    <n v="1.3998765432098765"/>
    <x v="1"/>
    <n v="107"/>
    <n v="105.97196261682242"/>
    <x v="1"/>
    <s v="USD"/>
    <x v="37"/>
    <x v="37"/>
    <b v="0"/>
    <b v="1"/>
    <x v="13"/>
    <x v="5"/>
    <x v="13"/>
  </r>
  <r>
    <n v="3100"/>
    <n v="10085"/>
    <n v="3.2532258064516131"/>
    <x v="1"/>
    <n v="134"/>
    <n v="75.261194029850742"/>
    <x v="1"/>
    <s v="USD"/>
    <x v="38"/>
    <x v="38"/>
    <b v="0"/>
    <b v="0"/>
    <x v="14"/>
    <x v="7"/>
    <x v="14"/>
  </r>
  <r>
    <n v="9900"/>
    <n v="5027"/>
    <n v="0.50777777777777777"/>
    <x v="0"/>
    <n v="88"/>
    <n v="57.125"/>
    <x v="3"/>
    <s v="DKK"/>
    <x v="39"/>
    <x v="39"/>
    <b v="0"/>
    <b v="0"/>
    <x v="3"/>
    <x v="3"/>
    <x v="3"/>
  </r>
  <r>
    <n v="8800"/>
    <n v="14878"/>
    <n v="1.6906818181818182"/>
    <x v="1"/>
    <n v="198"/>
    <n v="75.141414141414145"/>
    <x v="1"/>
    <s v="USD"/>
    <x v="40"/>
    <x v="40"/>
    <b v="0"/>
    <b v="1"/>
    <x v="8"/>
    <x v="2"/>
    <x v="8"/>
  </r>
  <r>
    <n v="5600"/>
    <n v="11924"/>
    <n v="2.1292857142857144"/>
    <x v="1"/>
    <n v="111"/>
    <n v="107.42342342342343"/>
    <x v="6"/>
    <s v="EUR"/>
    <x v="41"/>
    <x v="41"/>
    <b v="0"/>
    <b v="1"/>
    <x v="1"/>
    <x v="1"/>
    <x v="1"/>
  </r>
  <r>
    <n v="1800"/>
    <n v="7991"/>
    <n v="4.4394444444444447"/>
    <x v="1"/>
    <n v="222"/>
    <n v="35.995495495495497"/>
    <x v="1"/>
    <s v="USD"/>
    <x v="42"/>
    <x v="42"/>
    <b v="0"/>
    <b v="0"/>
    <x v="0"/>
    <x v="0"/>
    <x v="0"/>
  </r>
  <r>
    <n v="90200"/>
    <n v="167717"/>
    <n v="1.859390243902439"/>
    <x v="1"/>
    <n v="6212"/>
    <n v="26.998873148744366"/>
    <x v="1"/>
    <s v="USD"/>
    <x v="43"/>
    <x v="43"/>
    <b v="0"/>
    <b v="0"/>
    <x v="15"/>
    <x v="5"/>
    <x v="15"/>
  </r>
  <r>
    <n v="1600"/>
    <n v="10541"/>
    <n v="6.5881249999999998"/>
    <x v="1"/>
    <n v="98"/>
    <n v="107.56122448979592"/>
    <x v="3"/>
    <s v="DKK"/>
    <x v="44"/>
    <x v="44"/>
    <b v="0"/>
    <b v="0"/>
    <x v="13"/>
    <x v="5"/>
    <x v="13"/>
  </r>
  <r>
    <n v="9500"/>
    <n v="4530"/>
    <n v="0.4768421052631579"/>
    <x v="0"/>
    <n v="48"/>
    <n v="94.375"/>
    <x v="1"/>
    <s v="USD"/>
    <x v="45"/>
    <x v="45"/>
    <b v="0"/>
    <b v="1"/>
    <x v="3"/>
    <x v="3"/>
    <x v="3"/>
  </r>
  <r>
    <n v="3700"/>
    <n v="4247"/>
    <n v="1.1478378378378378"/>
    <x v="1"/>
    <n v="92"/>
    <n v="46.163043478260867"/>
    <x v="1"/>
    <s v="USD"/>
    <x v="46"/>
    <x v="46"/>
    <b v="0"/>
    <b v="0"/>
    <x v="1"/>
    <x v="1"/>
    <x v="1"/>
  </r>
  <r>
    <n v="1500"/>
    <n v="7129"/>
    <n v="4.7526666666666664"/>
    <x v="1"/>
    <n v="149"/>
    <n v="47.845637583892618"/>
    <x v="1"/>
    <s v="USD"/>
    <x v="47"/>
    <x v="47"/>
    <b v="0"/>
    <b v="0"/>
    <x v="3"/>
    <x v="3"/>
    <x v="3"/>
  </r>
  <r>
    <n v="33300"/>
    <n v="128862"/>
    <n v="3.86972972972973"/>
    <x v="1"/>
    <n v="2431"/>
    <n v="53.007815713698065"/>
    <x v="1"/>
    <s v="USD"/>
    <x v="48"/>
    <x v="48"/>
    <b v="0"/>
    <b v="0"/>
    <x v="3"/>
    <x v="3"/>
    <x v="3"/>
  </r>
  <r>
    <n v="7200"/>
    <n v="13653"/>
    <n v="1.89625"/>
    <x v="1"/>
    <n v="303"/>
    <n v="45.059405940594061"/>
    <x v="1"/>
    <s v="USD"/>
    <x v="49"/>
    <x v="49"/>
    <b v="0"/>
    <b v="0"/>
    <x v="1"/>
    <x v="1"/>
    <x v="1"/>
  </r>
  <r>
    <n v="100"/>
    <n v="2"/>
    <n v="0.02"/>
    <x v="0"/>
    <n v="1"/>
    <n v="2"/>
    <x v="6"/>
    <s v="EUR"/>
    <x v="50"/>
    <x v="50"/>
    <b v="0"/>
    <b v="0"/>
    <x v="16"/>
    <x v="1"/>
    <x v="16"/>
  </r>
  <r>
    <n v="158100"/>
    <n v="145243"/>
    <n v="0.91867805186590767"/>
    <x v="0"/>
    <n v="1467"/>
    <n v="99.006816632583508"/>
    <x v="4"/>
    <s v="GBP"/>
    <x v="51"/>
    <x v="51"/>
    <b v="0"/>
    <b v="1"/>
    <x v="8"/>
    <x v="2"/>
    <x v="8"/>
  </r>
  <r>
    <n v="7200"/>
    <n v="2459"/>
    <n v="0.34152777777777776"/>
    <x v="0"/>
    <n v="75"/>
    <n v="32.786666666666669"/>
    <x v="1"/>
    <s v="USD"/>
    <x v="52"/>
    <x v="52"/>
    <b v="0"/>
    <b v="0"/>
    <x v="3"/>
    <x v="3"/>
    <x v="3"/>
  </r>
  <r>
    <n v="8800"/>
    <n v="12356"/>
    <n v="1.4040909090909091"/>
    <x v="1"/>
    <n v="209"/>
    <n v="59.119617224880386"/>
    <x v="1"/>
    <s v="USD"/>
    <x v="53"/>
    <x v="53"/>
    <b v="0"/>
    <b v="0"/>
    <x v="6"/>
    <x v="4"/>
    <x v="6"/>
  </r>
  <r>
    <n v="6000"/>
    <n v="5392"/>
    <n v="0.89866666666666661"/>
    <x v="0"/>
    <n v="120"/>
    <n v="44.93333333333333"/>
    <x v="1"/>
    <s v="USD"/>
    <x v="54"/>
    <x v="54"/>
    <b v="0"/>
    <b v="0"/>
    <x v="8"/>
    <x v="2"/>
    <x v="8"/>
  </r>
  <r>
    <n v="6600"/>
    <n v="11746"/>
    <n v="1.7796969696969698"/>
    <x v="1"/>
    <n v="131"/>
    <n v="89.664122137404576"/>
    <x v="1"/>
    <s v="USD"/>
    <x v="55"/>
    <x v="55"/>
    <b v="0"/>
    <b v="0"/>
    <x v="17"/>
    <x v="1"/>
    <x v="17"/>
  </r>
  <r>
    <n v="8000"/>
    <n v="11493"/>
    <n v="1.436625"/>
    <x v="1"/>
    <n v="164"/>
    <n v="70.079268292682926"/>
    <x v="1"/>
    <s v="USD"/>
    <x v="56"/>
    <x v="56"/>
    <b v="0"/>
    <b v="0"/>
    <x v="8"/>
    <x v="2"/>
    <x v="8"/>
  </r>
  <r>
    <n v="2900"/>
    <n v="6243"/>
    <n v="2.1527586206896552"/>
    <x v="1"/>
    <n v="201"/>
    <n v="31.059701492537314"/>
    <x v="1"/>
    <s v="USD"/>
    <x v="57"/>
    <x v="57"/>
    <b v="0"/>
    <b v="0"/>
    <x v="11"/>
    <x v="6"/>
    <x v="11"/>
  </r>
  <r>
    <n v="2700"/>
    <n v="6132"/>
    <n v="2.2711111111111113"/>
    <x v="1"/>
    <n v="211"/>
    <n v="29.061611374407583"/>
    <x v="1"/>
    <s v="USD"/>
    <x v="58"/>
    <x v="58"/>
    <b v="0"/>
    <b v="0"/>
    <x v="3"/>
    <x v="3"/>
    <x v="3"/>
  </r>
  <r>
    <n v="1400"/>
    <n v="3851"/>
    <n v="2.7507142857142859"/>
    <x v="1"/>
    <n v="128"/>
    <n v="30.0859375"/>
    <x v="1"/>
    <s v="USD"/>
    <x v="59"/>
    <x v="59"/>
    <b v="0"/>
    <b v="1"/>
    <x v="3"/>
    <x v="3"/>
    <x v="3"/>
  </r>
  <r>
    <n v="94200"/>
    <n v="135997"/>
    <n v="1.4437048832271762"/>
    <x v="1"/>
    <n v="1600"/>
    <n v="84.998125000000002"/>
    <x v="0"/>
    <s v="CAD"/>
    <x v="60"/>
    <x v="60"/>
    <b v="0"/>
    <b v="0"/>
    <x v="3"/>
    <x v="3"/>
    <x v="3"/>
  </r>
  <r>
    <n v="199200"/>
    <n v="184750"/>
    <n v="0.92745983935742971"/>
    <x v="0"/>
    <n v="2253"/>
    <n v="82.001775410563695"/>
    <x v="0"/>
    <s v="CAD"/>
    <x v="61"/>
    <x v="61"/>
    <b v="0"/>
    <b v="0"/>
    <x v="3"/>
    <x v="3"/>
    <x v="3"/>
  </r>
  <r>
    <n v="2000"/>
    <n v="14452"/>
    <n v="7.226"/>
    <x v="1"/>
    <n v="249"/>
    <n v="58.040160642570278"/>
    <x v="1"/>
    <s v="USD"/>
    <x v="62"/>
    <x v="62"/>
    <b v="0"/>
    <b v="0"/>
    <x v="2"/>
    <x v="2"/>
    <x v="2"/>
  </r>
  <r>
    <n v="4700"/>
    <n v="557"/>
    <n v="0.11851063829787234"/>
    <x v="0"/>
    <n v="5"/>
    <n v="111.4"/>
    <x v="1"/>
    <s v="USD"/>
    <x v="63"/>
    <x v="63"/>
    <b v="0"/>
    <b v="0"/>
    <x v="3"/>
    <x v="3"/>
    <x v="3"/>
  </r>
  <r>
    <n v="2800"/>
    <n v="2734"/>
    <n v="0.97642857142857142"/>
    <x v="0"/>
    <n v="38"/>
    <n v="71.94736842105263"/>
    <x v="1"/>
    <s v="USD"/>
    <x v="64"/>
    <x v="64"/>
    <b v="0"/>
    <b v="1"/>
    <x v="2"/>
    <x v="2"/>
    <x v="2"/>
  </r>
  <r>
    <n v="6100"/>
    <n v="14405"/>
    <n v="2.3614754098360655"/>
    <x v="1"/>
    <n v="236"/>
    <n v="61.038135593220339"/>
    <x v="1"/>
    <s v="USD"/>
    <x v="65"/>
    <x v="65"/>
    <b v="0"/>
    <b v="0"/>
    <x v="3"/>
    <x v="3"/>
    <x v="3"/>
  </r>
  <r>
    <n v="2900"/>
    <n v="1307"/>
    <n v="0.45068965517241377"/>
    <x v="0"/>
    <n v="12"/>
    <n v="108.91666666666667"/>
    <x v="1"/>
    <s v="USD"/>
    <x v="66"/>
    <x v="66"/>
    <b v="0"/>
    <b v="1"/>
    <x v="3"/>
    <x v="3"/>
    <x v="3"/>
  </r>
  <r>
    <n v="72600"/>
    <n v="117892"/>
    <n v="1.6238567493112948"/>
    <x v="1"/>
    <n v="4065"/>
    <n v="29.001722017220171"/>
    <x v="4"/>
    <s v="GBP"/>
    <x v="67"/>
    <x v="67"/>
    <b v="0"/>
    <b v="1"/>
    <x v="8"/>
    <x v="2"/>
    <x v="8"/>
  </r>
  <r>
    <n v="5700"/>
    <n v="14508"/>
    <n v="2.5452631578947367"/>
    <x v="1"/>
    <n v="246"/>
    <n v="58.975609756097562"/>
    <x v="6"/>
    <s v="EUR"/>
    <x v="68"/>
    <x v="68"/>
    <b v="0"/>
    <b v="1"/>
    <x v="3"/>
    <x v="3"/>
    <x v="3"/>
  </r>
  <r>
    <n v="7900"/>
    <n v="1901"/>
    <n v="0.24063291139240506"/>
    <x v="3"/>
    <n v="17"/>
    <n v="111.82352941176471"/>
    <x v="1"/>
    <s v="USD"/>
    <x v="69"/>
    <x v="69"/>
    <b v="0"/>
    <b v="0"/>
    <x v="3"/>
    <x v="3"/>
    <x v="3"/>
  </r>
  <r>
    <n v="128000"/>
    <n v="158389"/>
    <n v="1.2374140625000001"/>
    <x v="1"/>
    <n v="2475"/>
    <n v="63.995555555555555"/>
    <x v="6"/>
    <s v="EUR"/>
    <x v="70"/>
    <x v="70"/>
    <b v="0"/>
    <b v="1"/>
    <x v="3"/>
    <x v="3"/>
    <x v="3"/>
  </r>
  <r>
    <n v="6000"/>
    <n v="6484"/>
    <n v="1.0806666666666667"/>
    <x v="1"/>
    <n v="76"/>
    <n v="85.315789473684205"/>
    <x v="1"/>
    <s v="USD"/>
    <x v="71"/>
    <x v="49"/>
    <b v="0"/>
    <b v="0"/>
    <x v="3"/>
    <x v="3"/>
    <x v="3"/>
  </r>
  <r>
    <n v="600"/>
    <n v="4022"/>
    <n v="6.7033333333333331"/>
    <x v="1"/>
    <n v="54"/>
    <n v="74.481481481481481"/>
    <x v="1"/>
    <s v="USD"/>
    <x v="72"/>
    <x v="71"/>
    <b v="0"/>
    <b v="0"/>
    <x v="10"/>
    <x v="4"/>
    <x v="10"/>
  </r>
  <r>
    <n v="1400"/>
    <n v="9253"/>
    <n v="6.609285714285714"/>
    <x v="1"/>
    <n v="88"/>
    <n v="105.14772727272727"/>
    <x v="1"/>
    <s v="USD"/>
    <x v="73"/>
    <x v="72"/>
    <b v="0"/>
    <b v="0"/>
    <x v="17"/>
    <x v="1"/>
    <x v="17"/>
  </r>
  <r>
    <n v="3900"/>
    <n v="4776"/>
    <n v="1.2246153846153847"/>
    <x v="1"/>
    <n v="85"/>
    <n v="56.188235294117646"/>
    <x v="4"/>
    <s v="GBP"/>
    <x v="74"/>
    <x v="73"/>
    <b v="0"/>
    <b v="0"/>
    <x v="16"/>
    <x v="1"/>
    <x v="16"/>
  </r>
  <r>
    <n v="9700"/>
    <n v="14606"/>
    <n v="1.5057731958762886"/>
    <x v="1"/>
    <n v="170"/>
    <n v="85.917647058823533"/>
    <x v="1"/>
    <s v="USD"/>
    <x v="75"/>
    <x v="74"/>
    <b v="0"/>
    <b v="0"/>
    <x v="14"/>
    <x v="7"/>
    <x v="14"/>
  </r>
  <r>
    <n v="122900"/>
    <n v="95993"/>
    <n v="0.78106590724165992"/>
    <x v="0"/>
    <n v="1684"/>
    <n v="57.00296912114014"/>
    <x v="1"/>
    <s v="USD"/>
    <x v="76"/>
    <x v="75"/>
    <b v="1"/>
    <b v="1"/>
    <x v="3"/>
    <x v="3"/>
    <x v="3"/>
  </r>
  <r>
    <n v="9500"/>
    <n v="4460"/>
    <n v="0.46947368421052632"/>
    <x v="0"/>
    <n v="56"/>
    <n v="79.642857142857139"/>
    <x v="1"/>
    <s v="USD"/>
    <x v="77"/>
    <x v="76"/>
    <b v="0"/>
    <b v="1"/>
    <x v="10"/>
    <x v="4"/>
    <x v="10"/>
  </r>
  <r>
    <n v="4500"/>
    <n v="13536"/>
    <n v="3.008"/>
    <x v="1"/>
    <n v="330"/>
    <n v="41.018181818181816"/>
    <x v="1"/>
    <s v="USD"/>
    <x v="78"/>
    <x v="77"/>
    <b v="0"/>
    <b v="0"/>
    <x v="18"/>
    <x v="5"/>
    <x v="18"/>
  </r>
  <r>
    <n v="57800"/>
    <n v="40228"/>
    <n v="0.6959861591695502"/>
    <x v="0"/>
    <n v="838"/>
    <n v="48.004773269689736"/>
    <x v="1"/>
    <s v="USD"/>
    <x v="79"/>
    <x v="78"/>
    <b v="0"/>
    <b v="0"/>
    <x v="3"/>
    <x v="3"/>
    <x v="3"/>
  </r>
  <r>
    <n v="1100"/>
    <n v="7012"/>
    <n v="6.374545454545455"/>
    <x v="1"/>
    <n v="127"/>
    <n v="55.212598425196852"/>
    <x v="1"/>
    <s v="USD"/>
    <x v="80"/>
    <x v="79"/>
    <b v="0"/>
    <b v="0"/>
    <x v="11"/>
    <x v="6"/>
    <x v="11"/>
  </r>
  <r>
    <n v="16800"/>
    <n v="37857"/>
    <n v="2.253392857142857"/>
    <x v="1"/>
    <n v="411"/>
    <n v="92.109489051094897"/>
    <x v="1"/>
    <s v="USD"/>
    <x v="81"/>
    <x v="80"/>
    <b v="0"/>
    <b v="0"/>
    <x v="1"/>
    <x v="1"/>
    <x v="1"/>
  </r>
  <r>
    <n v="1000"/>
    <n v="14973"/>
    <n v="14.973000000000001"/>
    <x v="1"/>
    <n v="180"/>
    <n v="83.183333333333337"/>
    <x v="4"/>
    <s v="GBP"/>
    <x v="82"/>
    <x v="4"/>
    <b v="0"/>
    <b v="1"/>
    <x v="11"/>
    <x v="6"/>
    <x v="11"/>
  </r>
  <r>
    <n v="106400"/>
    <n v="39996"/>
    <n v="0.37590225563909774"/>
    <x v="0"/>
    <n v="1000"/>
    <n v="39.996000000000002"/>
    <x v="1"/>
    <s v="USD"/>
    <x v="83"/>
    <x v="81"/>
    <b v="0"/>
    <b v="0"/>
    <x v="5"/>
    <x v="1"/>
    <x v="5"/>
  </r>
  <r>
    <n v="31400"/>
    <n v="41564"/>
    <n v="1.3236942675159236"/>
    <x v="1"/>
    <n v="374"/>
    <n v="111.1336898395722"/>
    <x v="1"/>
    <s v="USD"/>
    <x v="84"/>
    <x v="82"/>
    <b v="0"/>
    <b v="0"/>
    <x v="8"/>
    <x v="2"/>
    <x v="8"/>
  </r>
  <r>
    <n v="4900"/>
    <n v="6430"/>
    <n v="1.3122448979591836"/>
    <x v="1"/>
    <n v="71"/>
    <n v="90.563380281690144"/>
    <x v="2"/>
    <s v="AUD"/>
    <x v="85"/>
    <x v="83"/>
    <b v="0"/>
    <b v="0"/>
    <x v="7"/>
    <x v="1"/>
    <x v="7"/>
  </r>
  <r>
    <n v="7400"/>
    <n v="12405"/>
    <n v="1.6763513513513513"/>
    <x v="1"/>
    <n v="203"/>
    <n v="61.108374384236456"/>
    <x v="1"/>
    <s v="USD"/>
    <x v="86"/>
    <x v="84"/>
    <b v="1"/>
    <b v="0"/>
    <x v="3"/>
    <x v="3"/>
    <x v="3"/>
  </r>
  <r>
    <n v="198500"/>
    <n v="123040"/>
    <n v="0.6198488664987406"/>
    <x v="0"/>
    <n v="1482"/>
    <n v="83.022941970310384"/>
    <x v="2"/>
    <s v="AUD"/>
    <x v="87"/>
    <x v="85"/>
    <b v="0"/>
    <b v="1"/>
    <x v="1"/>
    <x v="1"/>
    <x v="1"/>
  </r>
  <r>
    <n v="4800"/>
    <n v="12516"/>
    <n v="2.6074999999999999"/>
    <x v="1"/>
    <n v="113"/>
    <n v="110.76106194690266"/>
    <x v="1"/>
    <s v="USD"/>
    <x v="88"/>
    <x v="86"/>
    <b v="0"/>
    <b v="0"/>
    <x v="18"/>
    <x v="5"/>
    <x v="18"/>
  </r>
  <r>
    <n v="3400"/>
    <n v="8588"/>
    <n v="2.5258823529411765"/>
    <x v="1"/>
    <n v="96"/>
    <n v="89.458333333333329"/>
    <x v="1"/>
    <s v="USD"/>
    <x v="89"/>
    <x v="87"/>
    <b v="0"/>
    <b v="0"/>
    <x v="3"/>
    <x v="3"/>
    <x v="3"/>
  </r>
  <r>
    <n v="7800"/>
    <n v="6132"/>
    <n v="0.7861538461538462"/>
    <x v="0"/>
    <n v="106"/>
    <n v="57.849056603773583"/>
    <x v="1"/>
    <s v="USD"/>
    <x v="90"/>
    <x v="88"/>
    <b v="0"/>
    <b v="1"/>
    <x v="3"/>
    <x v="3"/>
    <x v="3"/>
  </r>
  <r>
    <n v="154300"/>
    <n v="74688"/>
    <n v="0.48404406999351912"/>
    <x v="0"/>
    <n v="679"/>
    <n v="109.99705449189985"/>
    <x v="6"/>
    <s v="EUR"/>
    <x v="91"/>
    <x v="89"/>
    <b v="0"/>
    <b v="0"/>
    <x v="18"/>
    <x v="5"/>
    <x v="18"/>
  </r>
  <r>
    <n v="20000"/>
    <n v="51775"/>
    <n v="2.5887500000000001"/>
    <x v="1"/>
    <n v="498"/>
    <n v="103.96586345381526"/>
    <x v="5"/>
    <s v="CHF"/>
    <x v="92"/>
    <x v="40"/>
    <b v="0"/>
    <b v="1"/>
    <x v="11"/>
    <x v="6"/>
    <x v="11"/>
  </r>
  <r>
    <n v="108800"/>
    <n v="65877"/>
    <n v="0.60548713235294116"/>
    <x v="3"/>
    <n v="610"/>
    <n v="107.99508196721311"/>
    <x v="1"/>
    <s v="USD"/>
    <x v="93"/>
    <x v="90"/>
    <b v="0"/>
    <b v="1"/>
    <x v="3"/>
    <x v="3"/>
    <x v="3"/>
  </r>
  <r>
    <n v="2900"/>
    <n v="8807"/>
    <n v="3.036896551724138"/>
    <x v="1"/>
    <n v="180"/>
    <n v="48.927777777777777"/>
    <x v="4"/>
    <s v="GBP"/>
    <x v="94"/>
    <x v="91"/>
    <b v="0"/>
    <b v="0"/>
    <x v="2"/>
    <x v="2"/>
    <x v="2"/>
  </r>
  <r>
    <n v="900"/>
    <n v="1017"/>
    <n v="1.1299999999999999"/>
    <x v="1"/>
    <n v="27"/>
    <n v="37.666666666666664"/>
    <x v="1"/>
    <s v="USD"/>
    <x v="95"/>
    <x v="92"/>
    <b v="0"/>
    <b v="0"/>
    <x v="4"/>
    <x v="4"/>
    <x v="4"/>
  </r>
  <r>
    <n v="69700"/>
    <n v="151513"/>
    <n v="2.1737876614060259"/>
    <x v="1"/>
    <n v="2331"/>
    <n v="64.999141999141997"/>
    <x v="1"/>
    <s v="USD"/>
    <x v="96"/>
    <x v="36"/>
    <b v="0"/>
    <b v="0"/>
    <x v="3"/>
    <x v="3"/>
    <x v="3"/>
  </r>
  <r>
    <n v="1300"/>
    <n v="12047"/>
    <n v="9.2669230769230762"/>
    <x v="1"/>
    <n v="113"/>
    <n v="106.61061946902655"/>
    <x v="1"/>
    <s v="USD"/>
    <x v="48"/>
    <x v="93"/>
    <b v="0"/>
    <b v="0"/>
    <x v="0"/>
    <x v="0"/>
    <x v="0"/>
  </r>
  <r>
    <n v="97800"/>
    <n v="32951"/>
    <n v="0.33692229038854804"/>
    <x v="0"/>
    <n v="1220"/>
    <n v="27.009016393442622"/>
    <x v="2"/>
    <s v="AUD"/>
    <x v="97"/>
    <x v="94"/>
    <b v="0"/>
    <b v="0"/>
    <x v="11"/>
    <x v="6"/>
    <x v="11"/>
  </r>
  <r>
    <n v="7600"/>
    <n v="14951"/>
    <n v="1.9672368421052631"/>
    <x v="1"/>
    <n v="164"/>
    <n v="91.16463414634147"/>
    <x v="1"/>
    <s v="USD"/>
    <x v="98"/>
    <x v="95"/>
    <b v="0"/>
    <b v="0"/>
    <x v="3"/>
    <x v="3"/>
    <x v="3"/>
  </r>
  <r>
    <n v="100"/>
    <n v="1"/>
    <n v="0.01"/>
    <x v="0"/>
    <n v="1"/>
    <n v="1"/>
    <x v="1"/>
    <s v="USD"/>
    <x v="99"/>
    <x v="96"/>
    <b v="0"/>
    <b v="0"/>
    <x v="3"/>
    <x v="3"/>
    <x v="3"/>
  </r>
  <r>
    <n v="900"/>
    <n v="9193"/>
    <n v="10.214444444444444"/>
    <x v="1"/>
    <n v="164"/>
    <n v="56.054878048780488"/>
    <x v="1"/>
    <s v="USD"/>
    <x v="100"/>
    <x v="97"/>
    <b v="0"/>
    <b v="1"/>
    <x v="5"/>
    <x v="1"/>
    <x v="5"/>
  </r>
  <r>
    <n v="3700"/>
    <n v="10422"/>
    <n v="2.8167567567567566"/>
    <x v="1"/>
    <n v="336"/>
    <n v="31.017857142857142"/>
    <x v="1"/>
    <s v="USD"/>
    <x v="101"/>
    <x v="98"/>
    <b v="0"/>
    <b v="1"/>
    <x v="8"/>
    <x v="2"/>
    <x v="8"/>
  </r>
  <r>
    <n v="10000"/>
    <n v="2461"/>
    <n v="0.24610000000000001"/>
    <x v="0"/>
    <n v="37"/>
    <n v="66.513513513513516"/>
    <x v="6"/>
    <s v="EUR"/>
    <x v="102"/>
    <x v="99"/>
    <b v="0"/>
    <b v="0"/>
    <x v="5"/>
    <x v="1"/>
    <x v="5"/>
  </r>
  <r>
    <n v="119200"/>
    <n v="170623"/>
    <n v="1.4314010067114094"/>
    <x v="1"/>
    <n v="1917"/>
    <n v="89.005216484089729"/>
    <x v="1"/>
    <s v="USD"/>
    <x v="103"/>
    <x v="100"/>
    <b v="0"/>
    <b v="0"/>
    <x v="7"/>
    <x v="1"/>
    <x v="7"/>
  </r>
  <r>
    <n v="6800"/>
    <n v="9829"/>
    <n v="1.4454411764705883"/>
    <x v="1"/>
    <n v="95"/>
    <n v="103.46315789473684"/>
    <x v="1"/>
    <s v="USD"/>
    <x v="104"/>
    <x v="101"/>
    <b v="0"/>
    <b v="0"/>
    <x v="2"/>
    <x v="2"/>
    <x v="2"/>
  </r>
  <r>
    <n v="3900"/>
    <n v="14006"/>
    <n v="3.5912820512820511"/>
    <x v="1"/>
    <n v="147"/>
    <n v="95.278911564625844"/>
    <x v="1"/>
    <s v="USD"/>
    <x v="105"/>
    <x v="102"/>
    <b v="0"/>
    <b v="0"/>
    <x v="3"/>
    <x v="3"/>
    <x v="3"/>
  </r>
  <r>
    <n v="3500"/>
    <n v="6527"/>
    <n v="1.8648571428571428"/>
    <x v="1"/>
    <n v="86"/>
    <n v="75.895348837209298"/>
    <x v="1"/>
    <s v="USD"/>
    <x v="106"/>
    <x v="103"/>
    <b v="0"/>
    <b v="1"/>
    <x v="3"/>
    <x v="3"/>
    <x v="3"/>
  </r>
  <r>
    <n v="1500"/>
    <n v="8929"/>
    <n v="5.9526666666666666"/>
    <x v="1"/>
    <n v="83"/>
    <n v="107.57831325301204"/>
    <x v="1"/>
    <s v="USD"/>
    <x v="107"/>
    <x v="104"/>
    <b v="0"/>
    <b v="0"/>
    <x v="4"/>
    <x v="4"/>
    <x v="4"/>
  </r>
  <r>
    <n v="5200"/>
    <n v="3079"/>
    <n v="0.5921153846153846"/>
    <x v="0"/>
    <n v="60"/>
    <n v="51.31666666666667"/>
    <x v="1"/>
    <s v="USD"/>
    <x v="108"/>
    <x v="105"/>
    <b v="0"/>
    <b v="0"/>
    <x v="19"/>
    <x v="4"/>
    <x v="19"/>
  </r>
  <r>
    <n v="142400"/>
    <n v="21307"/>
    <n v="0.14962780898876404"/>
    <x v="0"/>
    <n v="296"/>
    <n v="71.983108108108112"/>
    <x v="1"/>
    <s v="USD"/>
    <x v="109"/>
    <x v="106"/>
    <b v="0"/>
    <b v="0"/>
    <x v="0"/>
    <x v="0"/>
    <x v="0"/>
  </r>
  <r>
    <n v="61400"/>
    <n v="73653"/>
    <n v="1.1995602605863191"/>
    <x v="1"/>
    <n v="676"/>
    <n v="108.95414201183432"/>
    <x v="1"/>
    <s v="USD"/>
    <x v="110"/>
    <x v="107"/>
    <b v="0"/>
    <b v="0"/>
    <x v="15"/>
    <x v="5"/>
    <x v="15"/>
  </r>
  <r>
    <n v="4700"/>
    <n v="12635"/>
    <n v="2.6882978723404256"/>
    <x v="1"/>
    <n v="361"/>
    <n v="35"/>
    <x v="2"/>
    <s v="AUD"/>
    <x v="111"/>
    <x v="108"/>
    <b v="0"/>
    <b v="0"/>
    <x v="2"/>
    <x v="2"/>
    <x v="2"/>
  </r>
  <r>
    <n v="3300"/>
    <n v="12437"/>
    <n v="3.7687878787878786"/>
    <x v="1"/>
    <n v="131"/>
    <n v="94.938931297709928"/>
    <x v="1"/>
    <s v="USD"/>
    <x v="112"/>
    <x v="109"/>
    <b v="0"/>
    <b v="0"/>
    <x v="0"/>
    <x v="0"/>
    <x v="0"/>
  </r>
  <r>
    <n v="1900"/>
    <n v="13816"/>
    <n v="7.2715789473684209"/>
    <x v="1"/>
    <n v="126"/>
    <n v="109.65079365079364"/>
    <x v="1"/>
    <s v="USD"/>
    <x v="113"/>
    <x v="110"/>
    <b v="0"/>
    <b v="1"/>
    <x v="8"/>
    <x v="2"/>
    <x v="8"/>
  </r>
  <r>
    <n v="166700"/>
    <n v="145382"/>
    <n v="0.87211757648470301"/>
    <x v="0"/>
    <n v="3304"/>
    <n v="44.001815980629537"/>
    <x v="6"/>
    <s v="EUR"/>
    <x v="114"/>
    <x v="111"/>
    <b v="0"/>
    <b v="0"/>
    <x v="13"/>
    <x v="5"/>
    <x v="13"/>
  </r>
  <r>
    <n v="7200"/>
    <n v="6336"/>
    <n v="0.88"/>
    <x v="0"/>
    <n v="73"/>
    <n v="86.794520547945211"/>
    <x v="1"/>
    <s v="USD"/>
    <x v="115"/>
    <x v="112"/>
    <b v="0"/>
    <b v="0"/>
    <x v="3"/>
    <x v="3"/>
    <x v="3"/>
  </r>
  <r>
    <n v="4900"/>
    <n v="8523"/>
    <n v="1.7393877551020409"/>
    <x v="1"/>
    <n v="275"/>
    <n v="30.992727272727272"/>
    <x v="1"/>
    <s v="USD"/>
    <x v="116"/>
    <x v="113"/>
    <b v="0"/>
    <b v="0"/>
    <x v="19"/>
    <x v="4"/>
    <x v="19"/>
  </r>
  <r>
    <n v="5400"/>
    <n v="6351"/>
    <n v="1.1761111111111111"/>
    <x v="1"/>
    <n v="67"/>
    <n v="94.791044776119406"/>
    <x v="1"/>
    <s v="USD"/>
    <x v="117"/>
    <x v="114"/>
    <b v="0"/>
    <b v="0"/>
    <x v="14"/>
    <x v="7"/>
    <x v="14"/>
  </r>
  <r>
    <n v="5000"/>
    <n v="10748"/>
    <n v="2.1496"/>
    <x v="1"/>
    <n v="154"/>
    <n v="69.79220779220779"/>
    <x v="1"/>
    <s v="USD"/>
    <x v="118"/>
    <x v="115"/>
    <b v="0"/>
    <b v="1"/>
    <x v="4"/>
    <x v="4"/>
    <x v="4"/>
  </r>
  <r>
    <n v="75100"/>
    <n v="112272"/>
    <n v="1.4949667110519307"/>
    <x v="1"/>
    <n v="1782"/>
    <n v="63.003367003367003"/>
    <x v="1"/>
    <s v="USD"/>
    <x v="119"/>
    <x v="116"/>
    <b v="0"/>
    <b v="1"/>
    <x v="20"/>
    <x v="6"/>
    <x v="20"/>
  </r>
  <r>
    <n v="45300"/>
    <n v="99361"/>
    <n v="2.1933995584988963"/>
    <x v="1"/>
    <n v="903"/>
    <n v="110.0343300110742"/>
    <x v="1"/>
    <s v="USD"/>
    <x v="33"/>
    <x v="117"/>
    <b v="0"/>
    <b v="0"/>
    <x v="11"/>
    <x v="6"/>
    <x v="11"/>
  </r>
  <r>
    <n v="136800"/>
    <n v="88055"/>
    <n v="0.64367690058479532"/>
    <x v="0"/>
    <n v="3387"/>
    <n v="25.997933274284026"/>
    <x v="1"/>
    <s v="USD"/>
    <x v="120"/>
    <x v="95"/>
    <b v="0"/>
    <b v="0"/>
    <x v="13"/>
    <x v="5"/>
    <x v="13"/>
  </r>
  <r>
    <n v="177700"/>
    <n v="33092"/>
    <n v="0.18622397298818233"/>
    <x v="0"/>
    <n v="662"/>
    <n v="49.987915407854985"/>
    <x v="0"/>
    <s v="CAD"/>
    <x v="121"/>
    <x v="118"/>
    <b v="1"/>
    <b v="0"/>
    <x v="3"/>
    <x v="3"/>
    <x v="3"/>
  </r>
  <r>
    <n v="2600"/>
    <n v="9562"/>
    <n v="3.6776923076923076"/>
    <x v="1"/>
    <n v="94"/>
    <n v="101.72340425531915"/>
    <x v="6"/>
    <s v="EUR"/>
    <x v="122"/>
    <x v="119"/>
    <b v="0"/>
    <b v="0"/>
    <x v="14"/>
    <x v="7"/>
    <x v="14"/>
  </r>
  <r>
    <n v="5300"/>
    <n v="8475"/>
    <n v="1.5990566037735849"/>
    <x v="1"/>
    <n v="180"/>
    <n v="47.083333333333336"/>
    <x v="1"/>
    <s v="USD"/>
    <x v="123"/>
    <x v="120"/>
    <b v="0"/>
    <b v="0"/>
    <x v="3"/>
    <x v="3"/>
    <x v="3"/>
  </r>
  <r>
    <n v="180200"/>
    <n v="69617"/>
    <n v="0.38633185349611543"/>
    <x v="0"/>
    <n v="774"/>
    <n v="89.944444444444443"/>
    <x v="1"/>
    <s v="USD"/>
    <x v="124"/>
    <x v="121"/>
    <b v="0"/>
    <b v="1"/>
    <x v="3"/>
    <x v="3"/>
    <x v="3"/>
  </r>
  <r>
    <n v="103200"/>
    <n v="53067"/>
    <n v="0.51421511627906979"/>
    <x v="0"/>
    <n v="672"/>
    <n v="78.96875"/>
    <x v="0"/>
    <s v="CAD"/>
    <x v="125"/>
    <x v="122"/>
    <b v="0"/>
    <b v="0"/>
    <x v="3"/>
    <x v="3"/>
    <x v="3"/>
  </r>
  <r>
    <n v="70600"/>
    <n v="42596"/>
    <n v="0.60334277620396604"/>
    <x v="3"/>
    <n v="532"/>
    <n v="80.067669172932327"/>
    <x v="1"/>
    <s v="USD"/>
    <x v="126"/>
    <x v="123"/>
    <b v="0"/>
    <b v="0"/>
    <x v="1"/>
    <x v="1"/>
    <x v="1"/>
  </r>
  <r>
    <n v="148500"/>
    <n v="4756"/>
    <n v="3.2026936026936029E-2"/>
    <x v="3"/>
    <n v="55"/>
    <n v="86.472727272727269"/>
    <x v="2"/>
    <s v="AUD"/>
    <x v="127"/>
    <x v="97"/>
    <b v="0"/>
    <b v="0"/>
    <x v="0"/>
    <x v="0"/>
    <x v="0"/>
  </r>
  <r>
    <n v="9600"/>
    <n v="14925"/>
    <n v="1.5546875"/>
    <x v="1"/>
    <n v="533"/>
    <n v="28.001876172607879"/>
    <x v="3"/>
    <s v="DKK"/>
    <x v="128"/>
    <x v="124"/>
    <b v="0"/>
    <b v="0"/>
    <x v="6"/>
    <x v="4"/>
    <x v="6"/>
  </r>
  <r>
    <n v="164700"/>
    <n v="166116"/>
    <n v="1.0085974499089254"/>
    <x v="1"/>
    <n v="2443"/>
    <n v="67.996725337699544"/>
    <x v="4"/>
    <s v="GBP"/>
    <x v="129"/>
    <x v="125"/>
    <b v="0"/>
    <b v="0"/>
    <x v="2"/>
    <x v="2"/>
    <x v="2"/>
  </r>
  <r>
    <n v="3300"/>
    <n v="3834"/>
    <n v="1.1618181818181819"/>
    <x v="1"/>
    <n v="89"/>
    <n v="43.078651685393261"/>
    <x v="1"/>
    <s v="USD"/>
    <x v="130"/>
    <x v="126"/>
    <b v="0"/>
    <b v="1"/>
    <x v="3"/>
    <x v="3"/>
    <x v="3"/>
  </r>
  <r>
    <n v="4500"/>
    <n v="13985"/>
    <n v="3.1077777777777778"/>
    <x v="1"/>
    <n v="159"/>
    <n v="87.95597484276729"/>
    <x v="1"/>
    <s v="USD"/>
    <x v="131"/>
    <x v="127"/>
    <b v="0"/>
    <b v="0"/>
    <x v="21"/>
    <x v="1"/>
    <x v="21"/>
  </r>
  <r>
    <n v="99500"/>
    <n v="89288"/>
    <n v="0.89736683417085428"/>
    <x v="0"/>
    <n v="940"/>
    <n v="94.987234042553197"/>
    <x v="5"/>
    <s v="CHF"/>
    <x v="132"/>
    <x v="128"/>
    <b v="0"/>
    <b v="1"/>
    <x v="4"/>
    <x v="4"/>
    <x v="4"/>
  </r>
  <r>
    <n v="7700"/>
    <n v="5488"/>
    <n v="0.71272727272727276"/>
    <x v="0"/>
    <n v="117"/>
    <n v="46.905982905982903"/>
    <x v="1"/>
    <s v="USD"/>
    <x v="133"/>
    <x v="129"/>
    <b v="0"/>
    <b v="1"/>
    <x v="3"/>
    <x v="3"/>
    <x v="3"/>
  </r>
  <r>
    <n v="82800"/>
    <n v="2721"/>
    <n v="3.2862318840579711E-2"/>
    <x v="3"/>
    <n v="58"/>
    <n v="46.913793103448278"/>
    <x v="1"/>
    <s v="USD"/>
    <x v="134"/>
    <x v="130"/>
    <b v="0"/>
    <b v="1"/>
    <x v="6"/>
    <x v="4"/>
    <x v="6"/>
  </r>
  <r>
    <n v="1800"/>
    <n v="4712"/>
    <n v="2.617777777777778"/>
    <x v="1"/>
    <n v="50"/>
    <n v="94.24"/>
    <x v="1"/>
    <s v="USD"/>
    <x v="135"/>
    <x v="131"/>
    <b v="0"/>
    <b v="0"/>
    <x v="9"/>
    <x v="5"/>
    <x v="9"/>
  </r>
  <r>
    <n v="9600"/>
    <n v="9216"/>
    <n v="0.96"/>
    <x v="0"/>
    <n v="115"/>
    <n v="80.139130434782615"/>
    <x v="1"/>
    <s v="USD"/>
    <x v="136"/>
    <x v="132"/>
    <b v="0"/>
    <b v="0"/>
    <x v="20"/>
    <x v="6"/>
    <x v="20"/>
  </r>
  <r>
    <n v="92100"/>
    <n v="19246"/>
    <n v="0.20896851248642778"/>
    <x v="0"/>
    <n v="326"/>
    <n v="59.036809815950917"/>
    <x v="1"/>
    <s v="USD"/>
    <x v="137"/>
    <x v="133"/>
    <b v="0"/>
    <b v="1"/>
    <x v="8"/>
    <x v="2"/>
    <x v="8"/>
  </r>
  <r>
    <n v="5500"/>
    <n v="12274"/>
    <n v="2.2316363636363636"/>
    <x v="1"/>
    <n v="186"/>
    <n v="65.989247311827953"/>
    <x v="1"/>
    <s v="USD"/>
    <x v="138"/>
    <x v="134"/>
    <b v="0"/>
    <b v="0"/>
    <x v="4"/>
    <x v="4"/>
    <x v="4"/>
  </r>
  <r>
    <n v="64300"/>
    <n v="65323"/>
    <n v="1.0159097978227061"/>
    <x v="1"/>
    <n v="1071"/>
    <n v="60.992530345471522"/>
    <x v="1"/>
    <s v="USD"/>
    <x v="139"/>
    <x v="135"/>
    <b v="0"/>
    <b v="0"/>
    <x v="2"/>
    <x v="2"/>
    <x v="2"/>
  </r>
  <r>
    <n v="5000"/>
    <n v="11502"/>
    <n v="2.3003999999999998"/>
    <x v="1"/>
    <n v="117"/>
    <n v="98.307692307692307"/>
    <x v="1"/>
    <s v="USD"/>
    <x v="107"/>
    <x v="136"/>
    <b v="0"/>
    <b v="0"/>
    <x v="2"/>
    <x v="2"/>
    <x v="2"/>
  </r>
  <r>
    <n v="5400"/>
    <n v="7322"/>
    <n v="1.355925925925926"/>
    <x v="1"/>
    <n v="70"/>
    <n v="104.6"/>
    <x v="1"/>
    <s v="USD"/>
    <x v="140"/>
    <x v="137"/>
    <b v="0"/>
    <b v="0"/>
    <x v="7"/>
    <x v="1"/>
    <x v="7"/>
  </r>
  <r>
    <n v="9000"/>
    <n v="11619"/>
    <n v="1.2909999999999999"/>
    <x v="1"/>
    <n v="135"/>
    <n v="86.066666666666663"/>
    <x v="1"/>
    <s v="USD"/>
    <x v="141"/>
    <x v="138"/>
    <b v="0"/>
    <b v="0"/>
    <x v="3"/>
    <x v="3"/>
    <x v="3"/>
  </r>
  <r>
    <n v="25000"/>
    <n v="59128"/>
    <n v="2.3651200000000001"/>
    <x v="1"/>
    <n v="768"/>
    <n v="76.989583333333329"/>
    <x v="5"/>
    <s v="CHF"/>
    <x v="142"/>
    <x v="139"/>
    <b v="0"/>
    <b v="0"/>
    <x v="8"/>
    <x v="2"/>
    <x v="8"/>
  </r>
  <r>
    <n v="8800"/>
    <n v="1518"/>
    <n v="0.17249999999999999"/>
    <x v="3"/>
    <n v="51"/>
    <n v="29.764705882352942"/>
    <x v="1"/>
    <s v="USD"/>
    <x v="143"/>
    <x v="140"/>
    <b v="0"/>
    <b v="0"/>
    <x v="3"/>
    <x v="3"/>
    <x v="3"/>
  </r>
  <r>
    <n v="8300"/>
    <n v="9337"/>
    <n v="1.1249397590361445"/>
    <x v="1"/>
    <n v="199"/>
    <n v="46.91959798994975"/>
    <x v="1"/>
    <s v="USD"/>
    <x v="144"/>
    <x v="141"/>
    <b v="0"/>
    <b v="1"/>
    <x v="3"/>
    <x v="3"/>
    <x v="3"/>
  </r>
  <r>
    <n v="9300"/>
    <n v="11255"/>
    <n v="1.2102150537634409"/>
    <x v="1"/>
    <n v="107"/>
    <n v="105.18691588785046"/>
    <x v="1"/>
    <s v="USD"/>
    <x v="145"/>
    <x v="142"/>
    <b v="0"/>
    <b v="0"/>
    <x v="8"/>
    <x v="2"/>
    <x v="8"/>
  </r>
  <r>
    <n v="6200"/>
    <n v="13632"/>
    <n v="2.1987096774193549"/>
    <x v="1"/>
    <n v="195"/>
    <n v="69.907692307692301"/>
    <x v="1"/>
    <s v="USD"/>
    <x v="146"/>
    <x v="143"/>
    <b v="0"/>
    <b v="0"/>
    <x v="7"/>
    <x v="1"/>
    <x v="7"/>
  </r>
  <r>
    <n v="100"/>
    <n v="1"/>
    <n v="0.01"/>
    <x v="0"/>
    <n v="1"/>
    <n v="1"/>
    <x v="1"/>
    <s v="USD"/>
    <x v="147"/>
    <x v="144"/>
    <b v="0"/>
    <b v="0"/>
    <x v="1"/>
    <x v="1"/>
    <x v="1"/>
  </r>
  <r>
    <n v="137200"/>
    <n v="88037"/>
    <n v="0.64166909620991253"/>
    <x v="0"/>
    <n v="1467"/>
    <n v="60.011588275391958"/>
    <x v="1"/>
    <s v="USD"/>
    <x v="148"/>
    <x v="145"/>
    <b v="0"/>
    <b v="0"/>
    <x v="5"/>
    <x v="1"/>
    <x v="5"/>
  </r>
  <r>
    <n v="41500"/>
    <n v="175573"/>
    <n v="4.2306746987951804"/>
    <x v="1"/>
    <n v="3376"/>
    <n v="52.006220379146917"/>
    <x v="1"/>
    <s v="USD"/>
    <x v="149"/>
    <x v="146"/>
    <b v="0"/>
    <b v="0"/>
    <x v="7"/>
    <x v="1"/>
    <x v="7"/>
  </r>
  <r>
    <n v="189400"/>
    <n v="176112"/>
    <n v="0.92984160506863778"/>
    <x v="0"/>
    <n v="5681"/>
    <n v="31.000176025347649"/>
    <x v="1"/>
    <s v="USD"/>
    <x v="150"/>
    <x v="147"/>
    <b v="0"/>
    <b v="0"/>
    <x v="3"/>
    <x v="3"/>
    <x v="3"/>
  </r>
  <r>
    <n v="171300"/>
    <n v="100650"/>
    <n v="0.58756567425569173"/>
    <x v="0"/>
    <n v="1059"/>
    <n v="95.042492917847028"/>
    <x v="1"/>
    <s v="USD"/>
    <x v="151"/>
    <x v="148"/>
    <b v="0"/>
    <b v="1"/>
    <x v="7"/>
    <x v="1"/>
    <x v="7"/>
  </r>
  <r>
    <n v="139500"/>
    <n v="90706"/>
    <n v="0.65022222222222226"/>
    <x v="0"/>
    <n v="1194"/>
    <n v="75.968174204355108"/>
    <x v="1"/>
    <s v="USD"/>
    <x v="152"/>
    <x v="149"/>
    <b v="0"/>
    <b v="0"/>
    <x v="3"/>
    <x v="3"/>
    <x v="3"/>
  </r>
  <r>
    <n v="36400"/>
    <n v="26914"/>
    <n v="0.73939560439560437"/>
    <x v="3"/>
    <n v="379"/>
    <n v="71.013192612137203"/>
    <x v="2"/>
    <s v="AUD"/>
    <x v="153"/>
    <x v="150"/>
    <b v="0"/>
    <b v="0"/>
    <x v="1"/>
    <x v="1"/>
    <x v="1"/>
  </r>
  <r>
    <n v="4200"/>
    <n v="2212"/>
    <n v="0.52666666666666662"/>
    <x v="0"/>
    <n v="30"/>
    <n v="73.733333333333334"/>
    <x v="2"/>
    <s v="AUD"/>
    <x v="154"/>
    <x v="151"/>
    <b v="0"/>
    <b v="0"/>
    <x v="14"/>
    <x v="7"/>
    <x v="14"/>
  </r>
  <r>
    <n v="2100"/>
    <n v="4640"/>
    <n v="2.2095238095238097"/>
    <x v="1"/>
    <n v="41"/>
    <n v="113.17073170731707"/>
    <x v="1"/>
    <s v="USD"/>
    <x v="155"/>
    <x v="152"/>
    <b v="0"/>
    <b v="0"/>
    <x v="1"/>
    <x v="1"/>
    <x v="1"/>
  </r>
  <r>
    <n v="191200"/>
    <n v="191222"/>
    <n v="1.0001150627615063"/>
    <x v="1"/>
    <n v="1821"/>
    <n v="105.00933552992861"/>
    <x v="1"/>
    <s v="USD"/>
    <x v="156"/>
    <x v="153"/>
    <b v="0"/>
    <b v="1"/>
    <x v="3"/>
    <x v="3"/>
    <x v="3"/>
  </r>
  <r>
    <n v="8000"/>
    <n v="12985"/>
    <n v="1.6231249999999999"/>
    <x v="1"/>
    <n v="164"/>
    <n v="79.176829268292678"/>
    <x v="1"/>
    <s v="USD"/>
    <x v="157"/>
    <x v="154"/>
    <b v="0"/>
    <b v="0"/>
    <x v="8"/>
    <x v="2"/>
    <x v="8"/>
  </r>
  <r>
    <n v="5500"/>
    <n v="4300"/>
    <n v="0.78181818181818186"/>
    <x v="0"/>
    <n v="75"/>
    <n v="57.333333333333336"/>
    <x v="1"/>
    <s v="USD"/>
    <x v="158"/>
    <x v="155"/>
    <b v="0"/>
    <b v="1"/>
    <x v="2"/>
    <x v="2"/>
    <x v="2"/>
  </r>
  <r>
    <n v="6100"/>
    <n v="9134"/>
    <n v="1.4973770491803278"/>
    <x v="1"/>
    <n v="157"/>
    <n v="58.178343949044589"/>
    <x v="5"/>
    <s v="CHF"/>
    <x v="159"/>
    <x v="156"/>
    <b v="0"/>
    <b v="0"/>
    <x v="1"/>
    <x v="1"/>
    <x v="1"/>
  </r>
  <r>
    <n v="3500"/>
    <n v="8864"/>
    <n v="2.5325714285714285"/>
    <x v="1"/>
    <n v="246"/>
    <n v="36.032520325203251"/>
    <x v="1"/>
    <s v="USD"/>
    <x v="160"/>
    <x v="157"/>
    <b v="0"/>
    <b v="1"/>
    <x v="14"/>
    <x v="7"/>
    <x v="14"/>
  </r>
  <r>
    <n v="150500"/>
    <n v="150755"/>
    <n v="1.0016943521594683"/>
    <x v="1"/>
    <n v="1396"/>
    <n v="107.99068767908309"/>
    <x v="1"/>
    <s v="USD"/>
    <x v="161"/>
    <x v="158"/>
    <b v="0"/>
    <b v="0"/>
    <x v="3"/>
    <x v="3"/>
    <x v="3"/>
  </r>
  <r>
    <n v="90400"/>
    <n v="110279"/>
    <n v="1.2199004424778761"/>
    <x v="1"/>
    <n v="2506"/>
    <n v="44.005985634477256"/>
    <x v="1"/>
    <s v="USD"/>
    <x v="162"/>
    <x v="159"/>
    <b v="0"/>
    <b v="0"/>
    <x v="2"/>
    <x v="2"/>
    <x v="2"/>
  </r>
  <r>
    <n v="9800"/>
    <n v="13439"/>
    <n v="1.3713265306122449"/>
    <x v="1"/>
    <n v="244"/>
    <n v="55.077868852459019"/>
    <x v="1"/>
    <s v="USD"/>
    <x v="163"/>
    <x v="160"/>
    <b v="0"/>
    <b v="0"/>
    <x v="14"/>
    <x v="7"/>
    <x v="14"/>
  </r>
  <r>
    <n v="2600"/>
    <n v="10804"/>
    <n v="4.155384615384615"/>
    <x v="1"/>
    <n v="146"/>
    <n v="74"/>
    <x v="2"/>
    <s v="AUD"/>
    <x v="164"/>
    <x v="161"/>
    <b v="0"/>
    <b v="0"/>
    <x v="3"/>
    <x v="3"/>
    <x v="3"/>
  </r>
  <r>
    <n v="128100"/>
    <n v="40107"/>
    <n v="0.3130913348946136"/>
    <x v="0"/>
    <n v="955"/>
    <n v="41.996858638743454"/>
    <x v="3"/>
    <s v="DKK"/>
    <x v="165"/>
    <x v="162"/>
    <b v="0"/>
    <b v="1"/>
    <x v="7"/>
    <x v="1"/>
    <x v="7"/>
  </r>
  <r>
    <n v="23300"/>
    <n v="98811"/>
    <n v="4.240815450643777"/>
    <x v="1"/>
    <n v="1267"/>
    <n v="77.988161010260455"/>
    <x v="1"/>
    <s v="USD"/>
    <x v="166"/>
    <x v="163"/>
    <b v="0"/>
    <b v="1"/>
    <x v="12"/>
    <x v="4"/>
    <x v="12"/>
  </r>
  <r>
    <n v="188100"/>
    <n v="5528"/>
    <n v="2.9388623072833599E-2"/>
    <x v="0"/>
    <n v="67"/>
    <n v="82.507462686567166"/>
    <x v="1"/>
    <s v="USD"/>
    <x v="167"/>
    <x v="164"/>
    <b v="0"/>
    <b v="0"/>
    <x v="7"/>
    <x v="1"/>
    <x v="7"/>
  </r>
  <r>
    <n v="4900"/>
    <n v="521"/>
    <n v="0.1063265306122449"/>
    <x v="0"/>
    <n v="5"/>
    <n v="104.2"/>
    <x v="1"/>
    <s v="USD"/>
    <x v="168"/>
    <x v="165"/>
    <b v="0"/>
    <b v="0"/>
    <x v="18"/>
    <x v="5"/>
    <x v="18"/>
  </r>
  <r>
    <n v="800"/>
    <n v="663"/>
    <n v="0.82874999999999999"/>
    <x v="0"/>
    <n v="26"/>
    <n v="25.5"/>
    <x v="1"/>
    <s v="USD"/>
    <x v="169"/>
    <x v="166"/>
    <b v="0"/>
    <b v="1"/>
    <x v="4"/>
    <x v="4"/>
    <x v="4"/>
  </r>
  <r>
    <n v="96700"/>
    <n v="157635"/>
    <n v="1.6301447776628748"/>
    <x v="1"/>
    <n v="1561"/>
    <n v="100.98334401024984"/>
    <x v="1"/>
    <s v="USD"/>
    <x v="170"/>
    <x v="167"/>
    <b v="0"/>
    <b v="0"/>
    <x v="3"/>
    <x v="3"/>
    <x v="3"/>
  </r>
  <r>
    <n v="600"/>
    <n v="5368"/>
    <n v="8.9466666666666672"/>
    <x v="1"/>
    <n v="48"/>
    <n v="111.83333333333333"/>
    <x v="1"/>
    <s v="USD"/>
    <x v="171"/>
    <x v="168"/>
    <b v="0"/>
    <b v="1"/>
    <x v="8"/>
    <x v="2"/>
    <x v="8"/>
  </r>
  <r>
    <n v="181200"/>
    <n v="47459"/>
    <n v="0.26191501103752757"/>
    <x v="0"/>
    <n v="1130"/>
    <n v="41.999115044247787"/>
    <x v="1"/>
    <s v="USD"/>
    <x v="172"/>
    <x v="169"/>
    <b v="0"/>
    <b v="0"/>
    <x v="3"/>
    <x v="3"/>
    <x v="3"/>
  </r>
  <r>
    <n v="115000"/>
    <n v="86060"/>
    <n v="0.74834782608695649"/>
    <x v="0"/>
    <n v="782"/>
    <n v="110.05115089514067"/>
    <x v="1"/>
    <s v="USD"/>
    <x v="173"/>
    <x v="170"/>
    <b v="0"/>
    <b v="0"/>
    <x v="3"/>
    <x v="3"/>
    <x v="3"/>
  </r>
  <r>
    <n v="38800"/>
    <n v="161593"/>
    <n v="4.1647680412371137"/>
    <x v="1"/>
    <n v="2739"/>
    <n v="58.997079225994888"/>
    <x v="1"/>
    <s v="USD"/>
    <x v="174"/>
    <x v="171"/>
    <b v="0"/>
    <b v="0"/>
    <x v="3"/>
    <x v="3"/>
    <x v="3"/>
  </r>
  <r>
    <n v="7200"/>
    <n v="6927"/>
    <n v="0.96208333333333329"/>
    <x v="0"/>
    <n v="210"/>
    <n v="32.985714285714288"/>
    <x v="1"/>
    <s v="USD"/>
    <x v="175"/>
    <x v="172"/>
    <b v="0"/>
    <b v="0"/>
    <x v="0"/>
    <x v="0"/>
    <x v="0"/>
  </r>
  <r>
    <n v="44500"/>
    <n v="159185"/>
    <n v="3.5771910112359548"/>
    <x v="1"/>
    <n v="3537"/>
    <n v="45.005654509471306"/>
    <x v="0"/>
    <s v="CAD"/>
    <x v="176"/>
    <x v="173"/>
    <b v="0"/>
    <b v="1"/>
    <x v="3"/>
    <x v="3"/>
    <x v="3"/>
  </r>
  <r>
    <n v="56000"/>
    <n v="172736"/>
    <n v="3.0845714285714285"/>
    <x v="1"/>
    <n v="2107"/>
    <n v="81.98196487897485"/>
    <x v="2"/>
    <s v="AUD"/>
    <x v="177"/>
    <x v="174"/>
    <b v="0"/>
    <b v="0"/>
    <x v="8"/>
    <x v="2"/>
    <x v="8"/>
  </r>
  <r>
    <n v="8600"/>
    <n v="5315"/>
    <n v="0.61802325581395345"/>
    <x v="0"/>
    <n v="136"/>
    <n v="39.080882352941174"/>
    <x v="1"/>
    <s v="USD"/>
    <x v="178"/>
    <x v="175"/>
    <b v="0"/>
    <b v="0"/>
    <x v="2"/>
    <x v="2"/>
    <x v="2"/>
  </r>
  <r>
    <n v="27100"/>
    <n v="195750"/>
    <n v="7.2232472324723247"/>
    <x v="1"/>
    <n v="3318"/>
    <n v="58.996383363471971"/>
    <x v="3"/>
    <s v="DKK"/>
    <x v="179"/>
    <x v="176"/>
    <b v="0"/>
    <b v="0"/>
    <x v="3"/>
    <x v="3"/>
    <x v="3"/>
  </r>
  <r>
    <n v="5100"/>
    <n v="3525"/>
    <n v="0.69117647058823528"/>
    <x v="0"/>
    <n v="86"/>
    <n v="40.988372093023258"/>
    <x v="0"/>
    <s v="CAD"/>
    <x v="180"/>
    <x v="177"/>
    <b v="0"/>
    <b v="0"/>
    <x v="1"/>
    <x v="1"/>
    <x v="1"/>
  </r>
  <r>
    <n v="3600"/>
    <n v="10550"/>
    <n v="2.9305555555555554"/>
    <x v="1"/>
    <n v="340"/>
    <n v="31.029411764705884"/>
    <x v="1"/>
    <s v="USD"/>
    <x v="181"/>
    <x v="178"/>
    <b v="0"/>
    <b v="0"/>
    <x v="3"/>
    <x v="3"/>
    <x v="3"/>
  </r>
  <r>
    <n v="1000"/>
    <n v="718"/>
    <n v="0.71799999999999997"/>
    <x v="0"/>
    <n v="19"/>
    <n v="37.789473684210527"/>
    <x v="1"/>
    <s v="USD"/>
    <x v="182"/>
    <x v="179"/>
    <b v="0"/>
    <b v="0"/>
    <x v="19"/>
    <x v="4"/>
    <x v="19"/>
  </r>
  <r>
    <n v="88800"/>
    <n v="28358"/>
    <n v="0.31934684684684683"/>
    <x v="0"/>
    <n v="886"/>
    <n v="32.006772009029348"/>
    <x v="1"/>
    <s v="USD"/>
    <x v="183"/>
    <x v="180"/>
    <b v="0"/>
    <b v="0"/>
    <x v="3"/>
    <x v="3"/>
    <x v="3"/>
  </r>
  <r>
    <n v="60200"/>
    <n v="138384"/>
    <n v="2.2987375415282392"/>
    <x v="1"/>
    <n v="1442"/>
    <n v="95.966712898751737"/>
    <x v="0"/>
    <s v="CAD"/>
    <x v="184"/>
    <x v="181"/>
    <b v="0"/>
    <b v="1"/>
    <x v="12"/>
    <x v="4"/>
    <x v="12"/>
  </r>
  <r>
    <n v="8200"/>
    <n v="2625"/>
    <n v="0.3201219512195122"/>
    <x v="0"/>
    <n v="35"/>
    <n v="75"/>
    <x v="6"/>
    <s v="EUR"/>
    <x v="185"/>
    <x v="182"/>
    <b v="0"/>
    <b v="0"/>
    <x v="3"/>
    <x v="3"/>
    <x v="3"/>
  </r>
  <r>
    <n v="191300"/>
    <n v="45004"/>
    <n v="0.23525352848928385"/>
    <x v="3"/>
    <n v="441"/>
    <n v="102.0498866213152"/>
    <x v="1"/>
    <s v="USD"/>
    <x v="186"/>
    <x v="183"/>
    <b v="0"/>
    <b v="0"/>
    <x v="3"/>
    <x v="3"/>
    <x v="3"/>
  </r>
  <r>
    <n v="3700"/>
    <n v="2538"/>
    <n v="0.68594594594594593"/>
    <x v="0"/>
    <n v="24"/>
    <n v="105.75"/>
    <x v="1"/>
    <s v="USD"/>
    <x v="187"/>
    <x v="184"/>
    <b v="0"/>
    <b v="1"/>
    <x v="3"/>
    <x v="3"/>
    <x v="3"/>
  </r>
  <r>
    <n v="8400"/>
    <n v="3188"/>
    <n v="0.37952380952380954"/>
    <x v="0"/>
    <n v="86"/>
    <n v="37.069767441860463"/>
    <x v="6"/>
    <s v="EUR"/>
    <x v="188"/>
    <x v="185"/>
    <b v="0"/>
    <b v="0"/>
    <x v="3"/>
    <x v="3"/>
    <x v="3"/>
  </r>
  <r>
    <n v="42600"/>
    <n v="8517"/>
    <n v="0.19992957746478873"/>
    <x v="0"/>
    <n v="243"/>
    <n v="35.049382716049379"/>
    <x v="1"/>
    <s v="USD"/>
    <x v="189"/>
    <x v="186"/>
    <b v="0"/>
    <b v="0"/>
    <x v="1"/>
    <x v="1"/>
    <x v="1"/>
  </r>
  <r>
    <n v="6600"/>
    <n v="3012"/>
    <n v="0.45636363636363636"/>
    <x v="0"/>
    <n v="65"/>
    <n v="46.338461538461537"/>
    <x v="1"/>
    <s v="USD"/>
    <x v="190"/>
    <x v="187"/>
    <b v="1"/>
    <b v="0"/>
    <x v="7"/>
    <x v="1"/>
    <x v="7"/>
  </r>
  <r>
    <n v="7100"/>
    <n v="8716"/>
    <n v="1.227605633802817"/>
    <x v="1"/>
    <n v="126"/>
    <n v="69.174603174603178"/>
    <x v="1"/>
    <s v="USD"/>
    <x v="191"/>
    <x v="188"/>
    <b v="0"/>
    <b v="0"/>
    <x v="16"/>
    <x v="1"/>
    <x v="16"/>
  </r>
  <r>
    <n v="15800"/>
    <n v="57157"/>
    <n v="3.61753164556962"/>
    <x v="1"/>
    <n v="524"/>
    <n v="109.07824427480917"/>
    <x v="1"/>
    <s v="USD"/>
    <x v="192"/>
    <x v="189"/>
    <b v="0"/>
    <b v="0"/>
    <x v="5"/>
    <x v="1"/>
    <x v="5"/>
  </r>
  <r>
    <n v="8200"/>
    <n v="5178"/>
    <n v="0.63146341463414635"/>
    <x v="0"/>
    <n v="100"/>
    <n v="51.78"/>
    <x v="3"/>
    <s v="DKK"/>
    <x v="173"/>
    <x v="190"/>
    <b v="0"/>
    <b v="0"/>
    <x v="8"/>
    <x v="2"/>
    <x v="8"/>
  </r>
  <r>
    <n v="54700"/>
    <n v="163118"/>
    <n v="2.9820475319926874"/>
    <x v="1"/>
    <n v="1989"/>
    <n v="82.010055304172951"/>
    <x v="1"/>
    <s v="USD"/>
    <x v="193"/>
    <x v="191"/>
    <b v="0"/>
    <b v="0"/>
    <x v="6"/>
    <x v="4"/>
    <x v="6"/>
  </r>
  <r>
    <n v="63200"/>
    <n v="6041"/>
    <n v="9.5585443037974685E-2"/>
    <x v="0"/>
    <n v="168"/>
    <n v="35.958333333333336"/>
    <x v="1"/>
    <s v="USD"/>
    <x v="194"/>
    <x v="192"/>
    <b v="0"/>
    <b v="0"/>
    <x v="5"/>
    <x v="1"/>
    <x v="5"/>
  </r>
  <r>
    <n v="1800"/>
    <n v="968"/>
    <n v="0.5377777777777778"/>
    <x v="0"/>
    <n v="13"/>
    <n v="74.461538461538467"/>
    <x v="1"/>
    <s v="USD"/>
    <x v="195"/>
    <x v="193"/>
    <b v="0"/>
    <b v="0"/>
    <x v="1"/>
    <x v="1"/>
    <x v="1"/>
  </r>
  <r>
    <n v="100"/>
    <n v="2"/>
    <n v="0.02"/>
    <x v="0"/>
    <n v="1"/>
    <n v="2"/>
    <x v="0"/>
    <s v="CAD"/>
    <x v="152"/>
    <x v="194"/>
    <b v="0"/>
    <b v="0"/>
    <x v="3"/>
    <x v="3"/>
    <x v="3"/>
  </r>
  <r>
    <n v="2100"/>
    <n v="14305"/>
    <n v="6.8119047619047617"/>
    <x v="1"/>
    <n v="157"/>
    <n v="91.114649681528661"/>
    <x v="1"/>
    <s v="USD"/>
    <x v="196"/>
    <x v="195"/>
    <b v="0"/>
    <b v="0"/>
    <x v="2"/>
    <x v="2"/>
    <x v="2"/>
  </r>
  <r>
    <n v="8300"/>
    <n v="6543"/>
    <n v="0.78831325301204824"/>
    <x v="3"/>
    <n v="82"/>
    <n v="79.792682926829272"/>
    <x v="1"/>
    <s v="USD"/>
    <x v="197"/>
    <x v="196"/>
    <b v="0"/>
    <b v="0"/>
    <x v="0"/>
    <x v="0"/>
    <x v="0"/>
  </r>
  <r>
    <n v="143900"/>
    <n v="193413"/>
    <n v="1.3440792216817234"/>
    <x v="1"/>
    <n v="4498"/>
    <n v="42.999777678968428"/>
    <x v="2"/>
    <s v="AUD"/>
    <x v="198"/>
    <x v="197"/>
    <b v="0"/>
    <b v="0"/>
    <x v="3"/>
    <x v="3"/>
    <x v="3"/>
  </r>
  <r>
    <n v="75000"/>
    <n v="2529"/>
    <n v="3.372E-2"/>
    <x v="0"/>
    <n v="40"/>
    <n v="63.225000000000001"/>
    <x v="1"/>
    <s v="USD"/>
    <x v="199"/>
    <x v="198"/>
    <b v="0"/>
    <b v="0"/>
    <x v="17"/>
    <x v="1"/>
    <x v="17"/>
  </r>
  <r>
    <n v="1300"/>
    <n v="5614"/>
    <n v="4.3184615384615386"/>
    <x v="1"/>
    <n v="80"/>
    <n v="70.174999999999997"/>
    <x v="1"/>
    <s v="USD"/>
    <x v="200"/>
    <x v="199"/>
    <b v="1"/>
    <b v="0"/>
    <x v="3"/>
    <x v="3"/>
    <x v="3"/>
  </r>
  <r>
    <n v="9000"/>
    <n v="3496"/>
    <n v="0.38844444444444443"/>
    <x v="3"/>
    <n v="57"/>
    <n v="61.333333333333336"/>
    <x v="1"/>
    <s v="USD"/>
    <x v="201"/>
    <x v="200"/>
    <b v="0"/>
    <b v="0"/>
    <x v="13"/>
    <x v="5"/>
    <x v="13"/>
  </r>
  <r>
    <n v="1000"/>
    <n v="4257"/>
    <n v="4.2569999999999997"/>
    <x v="1"/>
    <n v="43"/>
    <n v="99"/>
    <x v="1"/>
    <s v="USD"/>
    <x v="202"/>
    <x v="201"/>
    <b v="0"/>
    <b v="1"/>
    <x v="1"/>
    <x v="1"/>
    <x v="1"/>
  </r>
  <r>
    <n v="196900"/>
    <n v="199110"/>
    <n v="1.0112239715591671"/>
    <x v="1"/>
    <n v="2053"/>
    <n v="96.984900146127615"/>
    <x v="1"/>
    <s v="USD"/>
    <x v="203"/>
    <x v="202"/>
    <b v="0"/>
    <b v="0"/>
    <x v="4"/>
    <x v="4"/>
    <x v="4"/>
  </r>
  <r>
    <n v="194500"/>
    <n v="41212"/>
    <n v="0.21188688946015424"/>
    <x v="2"/>
    <n v="808"/>
    <n v="51.004950495049506"/>
    <x v="2"/>
    <s v="AUD"/>
    <x v="204"/>
    <x v="203"/>
    <b v="0"/>
    <b v="0"/>
    <x v="4"/>
    <x v="4"/>
    <x v="4"/>
  </r>
  <r>
    <n v="9400"/>
    <n v="6338"/>
    <n v="0.67425531914893622"/>
    <x v="0"/>
    <n v="226"/>
    <n v="28.044247787610619"/>
    <x v="3"/>
    <s v="DKK"/>
    <x v="205"/>
    <x v="204"/>
    <b v="0"/>
    <b v="0"/>
    <x v="22"/>
    <x v="4"/>
    <x v="22"/>
  </r>
  <r>
    <n v="104400"/>
    <n v="99100"/>
    <n v="0.9492337164750958"/>
    <x v="0"/>
    <n v="1625"/>
    <n v="60.984615384615381"/>
    <x v="1"/>
    <s v="USD"/>
    <x v="206"/>
    <x v="205"/>
    <b v="0"/>
    <b v="0"/>
    <x v="3"/>
    <x v="3"/>
    <x v="3"/>
  </r>
  <r>
    <n v="8100"/>
    <n v="12300"/>
    <n v="1.5185185185185186"/>
    <x v="1"/>
    <n v="168"/>
    <n v="73.214285714285708"/>
    <x v="1"/>
    <s v="USD"/>
    <x v="207"/>
    <x v="206"/>
    <b v="0"/>
    <b v="0"/>
    <x v="3"/>
    <x v="3"/>
    <x v="3"/>
  </r>
  <r>
    <n v="87900"/>
    <n v="171549"/>
    <n v="1.9516382252559727"/>
    <x v="1"/>
    <n v="4289"/>
    <n v="39.997435299603637"/>
    <x v="1"/>
    <s v="USD"/>
    <x v="208"/>
    <x v="207"/>
    <b v="0"/>
    <b v="1"/>
    <x v="7"/>
    <x v="1"/>
    <x v="7"/>
  </r>
  <r>
    <n v="1400"/>
    <n v="14324"/>
    <n v="10.231428571428571"/>
    <x v="1"/>
    <n v="165"/>
    <n v="86.812121212121212"/>
    <x v="1"/>
    <s v="USD"/>
    <x v="209"/>
    <x v="208"/>
    <b v="0"/>
    <b v="0"/>
    <x v="1"/>
    <x v="1"/>
    <x v="1"/>
  </r>
  <r>
    <n v="156800"/>
    <n v="6024"/>
    <n v="3.8418367346938778E-2"/>
    <x v="0"/>
    <n v="143"/>
    <n v="42.125874125874127"/>
    <x v="1"/>
    <s v="USD"/>
    <x v="210"/>
    <x v="209"/>
    <b v="0"/>
    <b v="0"/>
    <x v="3"/>
    <x v="3"/>
    <x v="3"/>
  </r>
  <r>
    <n v="121700"/>
    <n v="188721"/>
    <n v="1.5507066557107643"/>
    <x v="1"/>
    <n v="1815"/>
    <n v="103.97851239669421"/>
    <x v="1"/>
    <s v="USD"/>
    <x v="211"/>
    <x v="210"/>
    <b v="0"/>
    <b v="0"/>
    <x v="3"/>
    <x v="3"/>
    <x v="3"/>
  </r>
  <r>
    <n v="129400"/>
    <n v="57911"/>
    <n v="0.44753477588871715"/>
    <x v="0"/>
    <n v="934"/>
    <n v="62.003211991434689"/>
    <x v="1"/>
    <s v="USD"/>
    <x v="212"/>
    <x v="211"/>
    <b v="0"/>
    <b v="0"/>
    <x v="22"/>
    <x v="4"/>
    <x v="22"/>
  </r>
  <r>
    <n v="5700"/>
    <n v="12309"/>
    <n v="2.1594736842105262"/>
    <x v="1"/>
    <n v="397"/>
    <n v="31.005037783375315"/>
    <x v="4"/>
    <s v="GBP"/>
    <x v="213"/>
    <x v="212"/>
    <b v="0"/>
    <b v="1"/>
    <x v="12"/>
    <x v="4"/>
    <x v="12"/>
  </r>
  <r>
    <n v="41700"/>
    <n v="138497"/>
    <n v="3.3212709832134291"/>
    <x v="1"/>
    <n v="1539"/>
    <n v="89.991552956465242"/>
    <x v="1"/>
    <s v="USD"/>
    <x v="214"/>
    <x v="213"/>
    <b v="0"/>
    <b v="0"/>
    <x v="10"/>
    <x v="4"/>
    <x v="10"/>
  </r>
  <r>
    <n v="7900"/>
    <n v="667"/>
    <n v="8.4430379746835441E-2"/>
    <x v="0"/>
    <n v="17"/>
    <n v="39.235294117647058"/>
    <x v="1"/>
    <s v="USD"/>
    <x v="215"/>
    <x v="214"/>
    <b v="1"/>
    <b v="0"/>
    <x v="3"/>
    <x v="3"/>
    <x v="3"/>
  </r>
  <r>
    <n v="121500"/>
    <n v="119830"/>
    <n v="0.9862551440329218"/>
    <x v="0"/>
    <n v="2179"/>
    <n v="54.993116108306566"/>
    <x v="1"/>
    <s v="USD"/>
    <x v="216"/>
    <x v="215"/>
    <b v="1"/>
    <b v="0"/>
    <x v="0"/>
    <x v="0"/>
    <x v="0"/>
  </r>
  <r>
    <n v="4800"/>
    <n v="6623"/>
    <n v="1.3797916666666667"/>
    <x v="1"/>
    <n v="138"/>
    <n v="47.992753623188406"/>
    <x v="1"/>
    <s v="USD"/>
    <x v="217"/>
    <x v="216"/>
    <b v="0"/>
    <b v="0"/>
    <x v="14"/>
    <x v="7"/>
    <x v="14"/>
  </r>
  <r>
    <n v="87300"/>
    <n v="81897"/>
    <n v="0.93810996563573879"/>
    <x v="0"/>
    <n v="931"/>
    <n v="87.966702470461868"/>
    <x v="1"/>
    <s v="USD"/>
    <x v="218"/>
    <x v="217"/>
    <b v="0"/>
    <b v="0"/>
    <x v="3"/>
    <x v="3"/>
    <x v="3"/>
  </r>
  <r>
    <n v="46300"/>
    <n v="186885"/>
    <n v="4.0363930885529156"/>
    <x v="1"/>
    <n v="3594"/>
    <n v="51.999165275459099"/>
    <x v="1"/>
    <s v="USD"/>
    <x v="219"/>
    <x v="218"/>
    <b v="0"/>
    <b v="0"/>
    <x v="22"/>
    <x v="4"/>
    <x v="22"/>
  </r>
  <r>
    <n v="67800"/>
    <n v="176398"/>
    <n v="2.6017404129793511"/>
    <x v="1"/>
    <n v="5880"/>
    <n v="29.999659863945578"/>
    <x v="1"/>
    <s v="USD"/>
    <x v="220"/>
    <x v="219"/>
    <b v="1"/>
    <b v="0"/>
    <x v="1"/>
    <x v="1"/>
    <x v="1"/>
  </r>
  <r>
    <n v="3000"/>
    <n v="10999"/>
    <n v="3.6663333333333332"/>
    <x v="1"/>
    <n v="112"/>
    <n v="98.205357142857139"/>
    <x v="1"/>
    <s v="USD"/>
    <x v="221"/>
    <x v="122"/>
    <b v="0"/>
    <b v="0"/>
    <x v="14"/>
    <x v="7"/>
    <x v="14"/>
  </r>
  <r>
    <n v="60900"/>
    <n v="102751"/>
    <n v="1.687208538587849"/>
    <x v="1"/>
    <n v="943"/>
    <n v="108.96182396606575"/>
    <x v="1"/>
    <s v="USD"/>
    <x v="222"/>
    <x v="220"/>
    <b v="0"/>
    <b v="0"/>
    <x v="20"/>
    <x v="6"/>
    <x v="20"/>
  </r>
  <r>
    <n v="137900"/>
    <n v="165352"/>
    <n v="1.1990717911530093"/>
    <x v="1"/>
    <n v="2468"/>
    <n v="66.998379254457049"/>
    <x v="1"/>
    <s v="USD"/>
    <x v="172"/>
    <x v="221"/>
    <b v="0"/>
    <b v="0"/>
    <x v="10"/>
    <x v="4"/>
    <x v="10"/>
  </r>
  <r>
    <n v="85600"/>
    <n v="165798"/>
    <n v="1.936892523364486"/>
    <x v="1"/>
    <n v="2551"/>
    <n v="64.99333594668758"/>
    <x v="1"/>
    <s v="USD"/>
    <x v="223"/>
    <x v="222"/>
    <b v="0"/>
    <b v="1"/>
    <x v="20"/>
    <x v="6"/>
    <x v="20"/>
  </r>
  <r>
    <n v="2400"/>
    <n v="10084"/>
    <n v="4.2016666666666671"/>
    <x v="1"/>
    <n v="101"/>
    <n v="99.841584158415841"/>
    <x v="1"/>
    <s v="USD"/>
    <x v="224"/>
    <x v="223"/>
    <b v="0"/>
    <b v="0"/>
    <x v="11"/>
    <x v="6"/>
    <x v="11"/>
  </r>
  <r>
    <n v="7200"/>
    <n v="5523"/>
    <n v="0.76708333333333334"/>
    <x v="3"/>
    <n v="67"/>
    <n v="82.432835820895519"/>
    <x v="1"/>
    <s v="USD"/>
    <x v="225"/>
    <x v="224"/>
    <b v="0"/>
    <b v="0"/>
    <x v="3"/>
    <x v="3"/>
    <x v="3"/>
  </r>
  <r>
    <n v="3400"/>
    <n v="5823"/>
    <n v="1.7126470588235294"/>
    <x v="1"/>
    <n v="92"/>
    <n v="63.293478260869563"/>
    <x v="1"/>
    <s v="USD"/>
    <x v="226"/>
    <x v="225"/>
    <b v="0"/>
    <b v="0"/>
    <x v="3"/>
    <x v="3"/>
    <x v="3"/>
  </r>
  <r>
    <n v="3800"/>
    <n v="6000"/>
    <n v="1.5789473684210527"/>
    <x v="1"/>
    <n v="62"/>
    <n v="96.774193548387103"/>
    <x v="1"/>
    <s v="USD"/>
    <x v="227"/>
    <x v="226"/>
    <b v="0"/>
    <b v="0"/>
    <x v="10"/>
    <x v="4"/>
    <x v="10"/>
  </r>
  <r>
    <n v="7500"/>
    <n v="8181"/>
    <n v="1.0908"/>
    <x v="1"/>
    <n v="149"/>
    <n v="54.906040268456373"/>
    <x v="6"/>
    <s v="EUR"/>
    <x v="228"/>
    <x v="227"/>
    <b v="0"/>
    <b v="1"/>
    <x v="11"/>
    <x v="6"/>
    <x v="11"/>
  </r>
  <r>
    <n v="8600"/>
    <n v="3589"/>
    <n v="0.41732558139534881"/>
    <x v="0"/>
    <n v="92"/>
    <n v="39.010869565217391"/>
    <x v="1"/>
    <s v="USD"/>
    <x v="229"/>
    <x v="228"/>
    <b v="0"/>
    <b v="0"/>
    <x v="10"/>
    <x v="4"/>
    <x v="10"/>
  </r>
  <r>
    <n v="39500"/>
    <n v="4323"/>
    <n v="0.10944303797468355"/>
    <x v="0"/>
    <n v="57"/>
    <n v="75.84210526315789"/>
    <x v="2"/>
    <s v="AUD"/>
    <x v="230"/>
    <x v="229"/>
    <b v="0"/>
    <b v="1"/>
    <x v="1"/>
    <x v="1"/>
    <x v="1"/>
  </r>
  <r>
    <n v="9300"/>
    <n v="14822"/>
    <n v="1.593763440860215"/>
    <x v="1"/>
    <n v="329"/>
    <n v="45.051671732522799"/>
    <x v="1"/>
    <s v="USD"/>
    <x v="231"/>
    <x v="230"/>
    <b v="0"/>
    <b v="0"/>
    <x v="10"/>
    <x v="4"/>
    <x v="10"/>
  </r>
  <r>
    <n v="2400"/>
    <n v="10138"/>
    <n v="4.2241666666666671"/>
    <x v="1"/>
    <n v="97"/>
    <n v="104.51546391752578"/>
    <x v="3"/>
    <s v="DKK"/>
    <x v="232"/>
    <x v="231"/>
    <b v="0"/>
    <b v="1"/>
    <x v="3"/>
    <x v="3"/>
    <x v="3"/>
  </r>
  <r>
    <n v="3200"/>
    <n v="3127"/>
    <n v="0.97718749999999999"/>
    <x v="0"/>
    <n v="41"/>
    <n v="76.268292682926827"/>
    <x v="1"/>
    <s v="USD"/>
    <x v="233"/>
    <x v="232"/>
    <b v="0"/>
    <b v="0"/>
    <x v="8"/>
    <x v="2"/>
    <x v="8"/>
  </r>
  <r>
    <n v="29400"/>
    <n v="123124"/>
    <n v="4.1878911564625847"/>
    <x v="1"/>
    <n v="1784"/>
    <n v="69.015695067264573"/>
    <x v="1"/>
    <s v="USD"/>
    <x v="194"/>
    <x v="233"/>
    <b v="0"/>
    <b v="0"/>
    <x v="3"/>
    <x v="3"/>
    <x v="3"/>
  </r>
  <r>
    <n v="168500"/>
    <n v="171729"/>
    <n v="1.0191632047477746"/>
    <x v="1"/>
    <n v="1684"/>
    <n v="101.97684085510689"/>
    <x v="2"/>
    <s v="AUD"/>
    <x v="234"/>
    <x v="234"/>
    <b v="0"/>
    <b v="1"/>
    <x v="9"/>
    <x v="5"/>
    <x v="9"/>
  </r>
  <r>
    <n v="8400"/>
    <n v="10729"/>
    <n v="1.2772619047619047"/>
    <x v="1"/>
    <n v="250"/>
    <n v="42.915999999999997"/>
    <x v="1"/>
    <s v="USD"/>
    <x v="235"/>
    <x v="235"/>
    <b v="0"/>
    <b v="1"/>
    <x v="1"/>
    <x v="1"/>
    <x v="1"/>
  </r>
  <r>
    <n v="2300"/>
    <n v="10240"/>
    <n v="4.4521739130434783"/>
    <x v="1"/>
    <n v="238"/>
    <n v="43.025210084033617"/>
    <x v="1"/>
    <s v="USD"/>
    <x v="236"/>
    <x v="236"/>
    <b v="0"/>
    <b v="0"/>
    <x v="3"/>
    <x v="3"/>
    <x v="3"/>
  </r>
  <r>
    <n v="700"/>
    <n v="3988"/>
    <n v="5.6971428571428575"/>
    <x v="1"/>
    <n v="53"/>
    <n v="75.245283018867923"/>
    <x v="1"/>
    <s v="USD"/>
    <x v="237"/>
    <x v="237"/>
    <b v="0"/>
    <b v="0"/>
    <x v="3"/>
    <x v="3"/>
    <x v="3"/>
  </r>
  <r>
    <n v="2900"/>
    <n v="14771"/>
    <n v="5.0934482758620687"/>
    <x v="1"/>
    <n v="214"/>
    <n v="69.023364485981304"/>
    <x v="1"/>
    <s v="USD"/>
    <x v="238"/>
    <x v="238"/>
    <b v="0"/>
    <b v="0"/>
    <x v="3"/>
    <x v="3"/>
    <x v="3"/>
  </r>
  <r>
    <n v="4500"/>
    <n v="14649"/>
    <n v="3.2553333333333332"/>
    <x v="1"/>
    <n v="222"/>
    <n v="65.986486486486484"/>
    <x v="1"/>
    <s v="USD"/>
    <x v="239"/>
    <x v="239"/>
    <b v="0"/>
    <b v="0"/>
    <x v="2"/>
    <x v="2"/>
    <x v="2"/>
  </r>
  <r>
    <n v="19800"/>
    <n v="184658"/>
    <n v="9.3261616161616168"/>
    <x v="1"/>
    <n v="1884"/>
    <n v="98.013800424628457"/>
    <x v="1"/>
    <s v="USD"/>
    <x v="240"/>
    <x v="240"/>
    <b v="0"/>
    <b v="1"/>
    <x v="13"/>
    <x v="5"/>
    <x v="13"/>
  </r>
  <r>
    <n v="6200"/>
    <n v="13103"/>
    <n v="2.1133870967741935"/>
    <x v="1"/>
    <n v="218"/>
    <n v="60.105504587155963"/>
    <x v="2"/>
    <s v="AUD"/>
    <x v="241"/>
    <x v="241"/>
    <b v="0"/>
    <b v="0"/>
    <x v="20"/>
    <x v="6"/>
    <x v="20"/>
  </r>
  <r>
    <n v="61500"/>
    <n v="168095"/>
    <n v="2.7332520325203253"/>
    <x v="1"/>
    <n v="6465"/>
    <n v="26.000773395204948"/>
    <x v="1"/>
    <s v="USD"/>
    <x v="242"/>
    <x v="242"/>
    <b v="0"/>
    <b v="0"/>
    <x v="18"/>
    <x v="5"/>
    <x v="18"/>
  </r>
  <r>
    <n v="100"/>
    <n v="3"/>
    <n v="0.03"/>
    <x v="0"/>
    <n v="1"/>
    <n v="3"/>
    <x v="1"/>
    <s v="USD"/>
    <x v="67"/>
    <x v="243"/>
    <b v="0"/>
    <b v="0"/>
    <x v="1"/>
    <x v="1"/>
    <x v="1"/>
  </r>
  <r>
    <n v="7100"/>
    <n v="3840"/>
    <n v="0.54084507042253516"/>
    <x v="0"/>
    <n v="101"/>
    <n v="38.019801980198018"/>
    <x v="1"/>
    <s v="USD"/>
    <x v="243"/>
    <x v="244"/>
    <b v="0"/>
    <b v="0"/>
    <x v="3"/>
    <x v="3"/>
    <x v="3"/>
  </r>
  <r>
    <n v="1000"/>
    <n v="6263"/>
    <n v="6.2629999999999999"/>
    <x v="1"/>
    <n v="59"/>
    <n v="106.15254237288136"/>
    <x v="1"/>
    <s v="USD"/>
    <x v="244"/>
    <x v="245"/>
    <b v="0"/>
    <b v="0"/>
    <x v="3"/>
    <x v="3"/>
    <x v="3"/>
  </r>
  <r>
    <n v="121500"/>
    <n v="108161"/>
    <n v="0.8902139917695473"/>
    <x v="0"/>
    <n v="1335"/>
    <n v="81.019475655430711"/>
    <x v="0"/>
    <s v="CAD"/>
    <x v="245"/>
    <x v="246"/>
    <b v="0"/>
    <b v="0"/>
    <x v="6"/>
    <x v="4"/>
    <x v="6"/>
  </r>
  <r>
    <n v="4600"/>
    <n v="8505"/>
    <n v="1.8489130434782608"/>
    <x v="1"/>
    <n v="88"/>
    <n v="96.647727272727266"/>
    <x v="1"/>
    <s v="USD"/>
    <x v="246"/>
    <x v="247"/>
    <b v="0"/>
    <b v="0"/>
    <x v="9"/>
    <x v="5"/>
    <x v="9"/>
  </r>
  <r>
    <n v="80500"/>
    <n v="96735"/>
    <n v="1.2016770186335404"/>
    <x v="1"/>
    <n v="1697"/>
    <n v="57.003535651149086"/>
    <x v="1"/>
    <s v="USD"/>
    <x v="247"/>
    <x v="248"/>
    <b v="0"/>
    <b v="1"/>
    <x v="1"/>
    <x v="1"/>
    <x v="1"/>
  </r>
  <r>
    <n v="4100"/>
    <n v="959"/>
    <n v="0.23390243902439026"/>
    <x v="0"/>
    <n v="15"/>
    <n v="63.93333333333333"/>
    <x v="4"/>
    <s v="GBP"/>
    <x v="248"/>
    <x v="249"/>
    <b v="0"/>
    <b v="0"/>
    <x v="1"/>
    <x v="1"/>
    <x v="1"/>
  </r>
  <r>
    <n v="5700"/>
    <n v="8322"/>
    <n v="1.46"/>
    <x v="1"/>
    <n v="92"/>
    <n v="90.456521739130437"/>
    <x v="1"/>
    <s v="USD"/>
    <x v="249"/>
    <x v="250"/>
    <b v="0"/>
    <b v="0"/>
    <x v="3"/>
    <x v="3"/>
    <x v="3"/>
  </r>
  <r>
    <n v="5000"/>
    <n v="13424"/>
    <n v="2.6848000000000001"/>
    <x v="1"/>
    <n v="186"/>
    <n v="72.172043010752688"/>
    <x v="1"/>
    <s v="USD"/>
    <x v="250"/>
    <x v="251"/>
    <b v="0"/>
    <b v="1"/>
    <x v="3"/>
    <x v="3"/>
    <x v="3"/>
  </r>
  <r>
    <n v="1800"/>
    <n v="10755"/>
    <n v="5.9749999999999996"/>
    <x v="1"/>
    <n v="138"/>
    <n v="77.934782608695656"/>
    <x v="1"/>
    <s v="USD"/>
    <x v="251"/>
    <x v="252"/>
    <b v="1"/>
    <b v="0"/>
    <x v="14"/>
    <x v="7"/>
    <x v="14"/>
  </r>
  <r>
    <n v="6300"/>
    <n v="9935"/>
    <n v="1.5769841269841269"/>
    <x v="1"/>
    <n v="261"/>
    <n v="38.065134099616856"/>
    <x v="1"/>
    <s v="USD"/>
    <x v="136"/>
    <x v="253"/>
    <b v="0"/>
    <b v="0"/>
    <x v="1"/>
    <x v="1"/>
    <x v="1"/>
  </r>
  <r>
    <n v="84300"/>
    <n v="26303"/>
    <n v="0.31201660735468567"/>
    <x v="0"/>
    <n v="454"/>
    <n v="57.936123348017624"/>
    <x v="1"/>
    <s v="USD"/>
    <x v="252"/>
    <x v="254"/>
    <b v="0"/>
    <b v="1"/>
    <x v="1"/>
    <x v="1"/>
    <x v="1"/>
  </r>
  <r>
    <n v="1700"/>
    <n v="5328"/>
    <n v="3.1341176470588237"/>
    <x v="1"/>
    <n v="107"/>
    <n v="49.794392523364486"/>
    <x v="1"/>
    <s v="USD"/>
    <x v="253"/>
    <x v="255"/>
    <b v="0"/>
    <b v="1"/>
    <x v="7"/>
    <x v="1"/>
    <x v="7"/>
  </r>
  <r>
    <n v="2900"/>
    <n v="10756"/>
    <n v="3.7089655172413791"/>
    <x v="1"/>
    <n v="199"/>
    <n v="54.050251256281406"/>
    <x v="1"/>
    <s v="USD"/>
    <x v="254"/>
    <x v="256"/>
    <b v="0"/>
    <b v="0"/>
    <x v="14"/>
    <x v="7"/>
    <x v="14"/>
  </r>
  <r>
    <n v="45600"/>
    <n v="165375"/>
    <n v="3.6266447368421053"/>
    <x v="1"/>
    <n v="5512"/>
    <n v="30.002721335268504"/>
    <x v="1"/>
    <s v="USD"/>
    <x v="255"/>
    <x v="257"/>
    <b v="0"/>
    <b v="0"/>
    <x v="3"/>
    <x v="3"/>
    <x v="3"/>
  </r>
  <r>
    <n v="4900"/>
    <n v="6031"/>
    <n v="1.2308163265306122"/>
    <x v="1"/>
    <n v="86"/>
    <n v="70.127906976744185"/>
    <x v="1"/>
    <s v="USD"/>
    <x v="256"/>
    <x v="258"/>
    <b v="0"/>
    <b v="0"/>
    <x v="3"/>
    <x v="3"/>
    <x v="3"/>
  </r>
  <r>
    <n v="111900"/>
    <n v="85902"/>
    <n v="0.76766756032171579"/>
    <x v="0"/>
    <n v="3182"/>
    <n v="26.996228786926462"/>
    <x v="6"/>
    <s v="EUR"/>
    <x v="257"/>
    <x v="259"/>
    <b v="0"/>
    <b v="1"/>
    <x v="17"/>
    <x v="1"/>
    <x v="17"/>
  </r>
  <r>
    <n v="61600"/>
    <n v="143910"/>
    <n v="2.3362012987012988"/>
    <x v="1"/>
    <n v="2768"/>
    <n v="51.990606936416185"/>
    <x v="2"/>
    <s v="AUD"/>
    <x v="258"/>
    <x v="260"/>
    <b v="0"/>
    <b v="0"/>
    <x v="3"/>
    <x v="3"/>
    <x v="3"/>
  </r>
  <r>
    <n v="1500"/>
    <n v="2708"/>
    <n v="1.8053333333333332"/>
    <x v="1"/>
    <n v="48"/>
    <n v="56.416666666666664"/>
    <x v="1"/>
    <s v="USD"/>
    <x v="259"/>
    <x v="261"/>
    <b v="0"/>
    <b v="0"/>
    <x v="4"/>
    <x v="4"/>
    <x v="4"/>
  </r>
  <r>
    <n v="3500"/>
    <n v="8842"/>
    <n v="2.5262857142857142"/>
    <x v="1"/>
    <n v="87"/>
    <n v="101.63218390804597"/>
    <x v="1"/>
    <s v="USD"/>
    <x v="260"/>
    <x v="262"/>
    <b v="0"/>
    <b v="0"/>
    <x v="19"/>
    <x v="4"/>
    <x v="19"/>
  </r>
  <r>
    <n v="173900"/>
    <n v="47260"/>
    <n v="0.27176538240368026"/>
    <x v="3"/>
    <n v="1890"/>
    <n v="25.005291005291006"/>
    <x v="1"/>
    <s v="USD"/>
    <x v="261"/>
    <x v="263"/>
    <b v="0"/>
    <b v="0"/>
    <x v="11"/>
    <x v="6"/>
    <x v="11"/>
  </r>
  <r>
    <n v="153700"/>
    <n v="1953"/>
    <n v="1.2706571242680547E-2"/>
    <x v="2"/>
    <n v="61"/>
    <n v="32.016393442622949"/>
    <x v="1"/>
    <s v="USD"/>
    <x v="262"/>
    <x v="264"/>
    <b v="0"/>
    <b v="0"/>
    <x v="14"/>
    <x v="7"/>
    <x v="14"/>
  </r>
  <r>
    <n v="51100"/>
    <n v="155349"/>
    <n v="3.0400978473581213"/>
    <x v="1"/>
    <n v="1894"/>
    <n v="82.021647307286173"/>
    <x v="1"/>
    <s v="USD"/>
    <x v="263"/>
    <x v="265"/>
    <b v="0"/>
    <b v="1"/>
    <x v="3"/>
    <x v="3"/>
    <x v="3"/>
  </r>
  <r>
    <n v="7800"/>
    <n v="10704"/>
    <n v="1.3723076923076922"/>
    <x v="1"/>
    <n v="282"/>
    <n v="37.957446808510639"/>
    <x v="0"/>
    <s v="CAD"/>
    <x v="264"/>
    <x v="266"/>
    <b v="0"/>
    <b v="0"/>
    <x v="3"/>
    <x v="3"/>
    <x v="3"/>
  </r>
  <r>
    <n v="2400"/>
    <n v="773"/>
    <n v="0.32208333333333333"/>
    <x v="0"/>
    <n v="15"/>
    <n v="51.533333333333331"/>
    <x v="1"/>
    <s v="USD"/>
    <x v="265"/>
    <x v="267"/>
    <b v="0"/>
    <b v="0"/>
    <x v="3"/>
    <x v="3"/>
    <x v="3"/>
  </r>
  <r>
    <n v="3900"/>
    <n v="9419"/>
    <n v="2.4151282051282053"/>
    <x v="1"/>
    <n v="116"/>
    <n v="81.198275862068968"/>
    <x v="1"/>
    <s v="USD"/>
    <x v="266"/>
    <x v="153"/>
    <b v="0"/>
    <b v="0"/>
    <x v="18"/>
    <x v="5"/>
    <x v="18"/>
  </r>
  <r>
    <n v="5500"/>
    <n v="5324"/>
    <n v="0.96799999999999997"/>
    <x v="0"/>
    <n v="133"/>
    <n v="40.030075187969928"/>
    <x v="1"/>
    <s v="USD"/>
    <x v="267"/>
    <x v="268"/>
    <b v="0"/>
    <b v="1"/>
    <x v="11"/>
    <x v="6"/>
    <x v="11"/>
  </r>
  <r>
    <n v="700"/>
    <n v="7465"/>
    <n v="10.664285714285715"/>
    <x v="1"/>
    <n v="83"/>
    <n v="89.939759036144579"/>
    <x v="1"/>
    <s v="USD"/>
    <x v="268"/>
    <x v="269"/>
    <b v="0"/>
    <b v="0"/>
    <x v="3"/>
    <x v="3"/>
    <x v="3"/>
  </r>
  <r>
    <n v="2700"/>
    <n v="8799"/>
    <n v="3.2588888888888889"/>
    <x v="1"/>
    <n v="91"/>
    <n v="96.692307692307693"/>
    <x v="1"/>
    <s v="USD"/>
    <x v="269"/>
    <x v="270"/>
    <b v="0"/>
    <b v="0"/>
    <x v="2"/>
    <x v="2"/>
    <x v="2"/>
  </r>
  <r>
    <n v="8000"/>
    <n v="13656"/>
    <n v="1.7070000000000001"/>
    <x v="1"/>
    <n v="546"/>
    <n v="25.010989010989011"/>
    <x v="1"/>
    <s v="USD"/>
    <x v="270"/>
    <x v="271"/>
    <b v="0"/>
    <b v="0"/>
    <x v="3"/>
    <x v="3"/>
    <x v="3"/>
  </r>
  <r>
    <n v="2500"/>
    <n v="14536"/>
    <n v="5.8144"/>
    <x v="1"/>
    <n v="393"/>
    <n v="36.987277353689571"/>
    <x v="1"/>
    <s v="USD"/>
    <x v="271"/>
    <x v="272"/>
    <b v="0"/>
    <b v="0"/>
    <x v="10"/>
    <x v="4"/>
    <x v="10"/>
  </r>
  <r>
    <n v="164500"/>
    <n v="150552"/>
    <n v="0.91520972644376897"/>
    <x v="0"/>
    <n v="2062"/>
    <n v="73.012609117361791"/>
    <x v="1"/>
    <s v="USD"/>
    <x v="272"/>
    <x v="273"/>
    <b v="0"/>
    <b v="1"/>
    <x v="3"/>
    <x v="3"/>
    <x v="3"/>
  </r>
  <r>
    <n v="8400"/>
    <n v="9076"/>
    <n v="1.0804761904761904"/>
    <x v="1"/>
    <n v="133"/>
    <n v="68.240601503759393"/>
    <x v="1"/>
    <s v="USD"/>
    <x v="73"/>
    <x v="274"/>
    <b v="0"/>
    <b v="1"/>
    <x v="19"/>
    <x v="4"/>
    <x v="19"/>
  </r>
  <r>
    <n v="8100"/>
    <n v="1517"/>
    <n v="0.18728395061728395"/>
    <x v="0"/>
    <n v="29"/>
    <n v="52.310344827586206"/>
    <x v="3"/>
    <s v="DKK"/>
    <x v="273"/>
    <x v="148"/>
    <b v="0"/>
    <b v="0"/>
    <x v="1"/>
    <x v="1"/>
    <x v="1"/>
  </r>
  <r>
    <n v="9800"/>
    <n v="8153"/>
    <n v="0.83193877551020412"/>
    <x v="0"/>
    <n v="132"/>
    <n v="61.765151515151516"/>
    <x v="1"/>
    <s v="USD"/>
    <x v="274"/>
    <x v="275"/>
    <b v="0"/>
    <b v="0"/>
    <x v="2"/>
    <x v="2"/>
    <x v="2"/>
  </r>
  <r>
    <n v="900"/>
    <n v="6357"/>
    <n v="7.0633333333333335"/>
    <x v="1"/>
    <n v="254"/>
    <n v="25.027559055118111"/>
    <x v="1"/>
    <s v="USD"/>
    <x v="275"/>
    <x v="276"/>
    <b v="0"/>
    <b v="0"/>
    <x v="3"/>
    <x v="3"/>
    <x v="3"/>
  </r>
  <r>
    <n v="112100"/>
    <n v="19557"/>
    <n v="0.17446030330062445"/>
    <x v="3"/>
    <n v="184"/>
    <n v="106.28804347826087"/>
    <x v="1"/>
    <s v="USD"/>
    <x v="276"/>
    <x v="72"/>
    <b v="0"/>
    <b v="0"/>
    <x v="3"/>
    <x v="3"/>
    <x v="3"/>
  </r>
  <r>
    <n v="6300"/>
    <n v="13213"/>
    <n v="2.0973015873015872"/>
    <x v="1"/>
    <n v="176"/>
    <n v="75.07386363636364"/>
    <x v="1"/>
    <s v="USD"/>
    <x v="277"/>
    <x v="277"/>
    <b v="0"/>
    <b v="0"/>
    <x v="5"/>
    <x v="1"/>
    <x v="5"/>
  </r>
  <r>
    <n v="5600"/>
    <n v="5476"/>
    <n v="0.97785714285714287"/>
    <x v="0"/>
    <n v="137"/>
    <n v="39.970802919708028"/>
    <x v="3"/>
    <s v="DKK"/>
    <x v="278"/>
    <x v="278"/>
    <b v="0"/>
    <b v="1"/>
    <x v="16"/>
    <x v="1"/>
    <x v="16"/>
  </r>
  <r>
    <n v="800"/>
    <n v="13474"/>
    <n v="16.842500000000001"/>
    <x v="1"/>
    <n v="337"/>
    <n v="39.982195845697326"/>
    <x v="0"/>
    <s v="CAD"/>
    <x v="279"/>
    <x v="71"/>
    <b v="0"/>
    <b v="0"/>
    <x v="3"/>
    <x v="3"/>
    <x v="3"/>
  </r>
  <r>
    <n v="168600"/>
    <n v="91722"/>
    <n v="0.54402135231316728"/>
    <x v="0"/>
    <n v="908"/>
    <n v="101.01541850220265"/>
    <x v="1"/>
    <s v="USD"/>
    <x v="280"/>
    <x v="279"/>
    <b v="0"/>
    <b v="1"/>
    <x v="4"/>
    <x v="4"/>
    <x v="4"/>
  </r>
  <r>
    <n v="1800"/>
    <n v="8219"/>
    <n v="4.5661111111111108"/>
    <x v="1"/>
    <n v="107"/>
    <n v="76.813084112149539"/>
    <x v="1"/>
    <s v="USD"/>
    <x v="281"/>
    <x v="280"/>
    <b v="1"/>
    <b v="0"/>
    <x v="2"/>
    <x v="2"/>
    <x v="2"/>
  </r>
  <r>
    <n v="7300"/>
    <n v="717"/>
    <n v="9.8219178082191785E-2"/>
    <x v="0"/>
    <n v="10"/>
    <n v="71.7"/>
    <x v="1"/>
    <s v="USD"/>
    <x v="282"/>
    <x v="281"/>
    <b v="0"/>
    <b v="0"/>
    <x v="0"/>
    <x v="0"/>
    <x v="0"/>
  </r>
  <r>
    <n v="6500"/>
    <n v="1065"/>
    <n v="0.16384615384615384"/>
    <x v="3"/>
    <n v="32"/>
    <n v="33.28125"/>
    <x v="6"/>
    <s v="EUR"/>
    <x v="283"/>
    <x v="282"/>
    <b v="0"/>
    <b v="0"/>
    <x v="3"/>
    <x v="3"/>
    <x v="3"/>
  </r>
  <r>
    <n v="600"/>
    <n v="8038"/>
    <n v="13.396666666666667"/>
    <x v="1"/>
    <n v="183"/>
    <n v="43.923497267759565"/>
    <x v="1"/>
    <s v="USD"/>
    <x v="284"/>
    <x v="283"/>
    <b v="0"/>
    <b v="0"/>
    <x v="3"/>
    <x v="3"/>
    <x v="3"/>
  </r>
  <r>
    <n v="192900"/>
    <n v="68769"/>
    <n v="0.35650077760497667"/>
    <x v="0"/>
    <n v="1910"/>
    <n v="36.004712041884815"/>
    <x v="5"/>
    <s v="CHF"/>
    <x v="285"/>
    <x v="284"/>
    <b v="0"/>
    <b v="0"/>
    <x v="3"/>
    <x v="3"/>
    <x v="3"/>
  </r>
  <r>
    <n v="6100"/>
    <n v="3352"/>
    <n v="0.54950819672131146"/>
    <x v="0"/>
    <n v="38"/>
    <n v="88.21052631578948"/>
    <x v="2"/>
    <s v="AUD"/>
    <x v="286"/>
    <x v="285"/>
    <b v="0"/>
    <b v="0"/>
    <x v="3"/>
    <x v="3"/>
    <x v="3"/>
  </r>
  <r>
    <n v="7200"/>
    <n v="6785"/>
    <n v="0.94236111111111109"/>
    <x v="0"/>
    <n v="104"/>
    <n v="65.240384615384613"/>
    <x v="2"/>
    <s v="AUD"/>
    <x v="287"/>
    <x v="286"/>
    <b v="0"/>
    <b v="1"/>
    <x v="3"/>
    <x v="3"/>
    <x v="3"/>
  </r>
  <r>
    <n v="3500"/>
    <n v="5037"/>
    <n v="1.4391428571428571"/>
    <x v="1"/>
    <n v="72"/>
    <n v="69.958333333333329"/>
    <x v="1"/>
    <s v="USD"/>
    <x v="288"/>
    <x v="287"/>
    <b v="0"/>
    <b v="1"/>
    <x v="1"/>
    <x v="1"/>
    <x v="1"/>
  </r>
  <r>
    <n v="3800"/>
    <n v="1954"/>
    <n v="0.51421052631578945"/>
    <x v="0"/>
    <n v="49"/>
    <n v="39.877551020408163"/>
    <x v="1"/>
    <s v="USD"/>
    <x v="289"/>
    <x v="288"/>
    <b v="0"/>
    <b v="0"/>
    <x v="0"/>
    <x v="0"/>
    <x v="0"/>
  </r>
  <r>
    <n v="100"/>
    <n v="5"/>
    <n v="0.05"/>
    <x v="0"/>
    <n v="1"/>
    <n v="5"/>
    <x v="3"/>
    <s v="DKK"/>
    <x v="290"/>
    <x v="289"/>
    <b v="0"/>
    <b v="1"/>
    <x v="9"/>
    <x v="5"/>
    <x v="9"/>
  </r>
  <r>
    <n v="900"/>
    <n v="12102"/>
    <n v="13.446666666666667"/>
    <x v="1"/>
    <n v="295"/>
    <n v="41.023728813559323"/>
    <x v="1"/>
    <s v="USD"/>
    <x v="291"/>
    <x v="290"/>
    <b v="0"/>
    <b v="0"/>
    <x v="4"/>
    <x v="4"/>
    <x v="4"/>
  </r>
  <r>
    <n v="76100"/>
    <n v="24234"/>
    <n v="0.31844940867279897"/>
    <x v="0"/>
    <n v="245"/>
    <n v="98.914285714285711"/>
    <x v="1"/>
    <s v="USD"/>
    <x v="292"/>
    <x v="18"/>
    <b v="0"/>
    <b v="0"/>
    <x v="3"/>
    <x v="3"/>
    <x v="3"/>
  </r>
  <r>
    <n v="3400"/>
    <n v="2809"/>
    <n v="0.82617647058823529"/>
    <x v="0"/>
    <n v="32"/>
    <n v="87.78125"/>
    <x v="1"/>
    <s v="USD"/>
    <x v="293"/>
    <x v="291"/>
    <b v="0"/>
    <b v="0"/>
    <x v="7"/>
    <x v="1"/>
    <x v="7"/>
  </r>
  <r>
    <n v="2100"/>
    <n v="11469"/>
    <n v="5.4614285714285717"/>
    <x v="1"/>
    <n v="142"/>
    <n v="80.767605633802816"/>
    <x v="1"/>
    <s v="USD"/>
    <x v="294"/>
    <x v="292"/>
    <b v="0"/>
    <b v="0"/>
    <x v="4"/>
    <x v="4"/>
    <x v="4"/>
  </r>
  <r>
    <n v="2800"/>
    <n v="8014"/>
    <n v="2.8621428571428571"/>
    <x v="1"/>
    <n v="85"/>
    <n v="94.28235294117647"/>
    <x v="1"/>
    <s v="USD"/>
    <x v="295"/>
    <x v="293"/>
    <b v="0"/>
    <b v="0"/>
    <x v="3"/>
    <x v="3"/>
    <x v="3"/>
  </r>
  <r>
    <n v="6500"/>
    <n v="514"/>
    <n v="7.9076923076923072E-2"/>
    <x v="0"/>
    <n v="7"/>
    <n v="73.428571428571431"/>
    <x v="1"/>
    <s v="USD"/>
    <x v="296"/>
    <x v="294"/>
    <b v="0"/>
    <b v="1"/>
    <x v="3"/>
    <x v="3"/>
    <x v="3"/>
  </r>
  <r>
    <n v="32900"/>
    <n v="43473"/>
    <n v="1.3213677811550153"/>
    <x v="1"/>
    <n v="659"/>
    <n v="65.968133535660087"/>
    <x v="3"/>
    <s v="DKK"/>
    <x v="297"/>
    <x v="295"/>
    <b v="0"/>
    <b v="1"/>
    <x v="13"/>
    <x v="5"/>
    <x v="13"/>
  </r>
  <r>
    <n v="118200"/>
    <n v="87560"/>
    <n v="0.74077834179357027"/>
    <x v="0"/>
    <n v="803"/>
    <n v="109.04109589041096"/>
    <x v="1"/>
    <s v="USD"/>
    <x v="298"/>
    <x v="296"/>
    <b v="0"/>
    <b v="0"/>
    <x v="3"/>
    <x v="3"/>
    <x v="3"/>
  </r>
  <r>
    <n v="4100"/>
    <n v="3087"/>
    <n v="0.75292682926829269"/>
    <x v="3"/>
    <n v="75"/>
    <n v="41.16"/>
    <x v="1"/>
    <s v="USD"/>
    <x v="299"/>
    <x v="297"/>
    <b v="0"/>
    <b v="1"/>
    <x v="7"/>
    <x v="1"/>
    <x v="7"/>
  </r>
  <r>
    <n v="7800"/>
    <n v="1586"/>
    <n v="0.20333333333333334"/>
    <x v="0"/>
    <n v="16"/>
    <n v="99.125"/>
    <x v="1"/>
    <s v="USD"/>
    <x v="300"/>
    <x v="298"/>
    <b v="0"/>
    <b v="0"/>
    <x v="11"/>
    <x v="6"/>
    <x v="11"/>
  </r>
  <r>
    <n v="6300"/>
    <n v="12812"/>
    <n v="2.0336507936507937"/>
    <x v="1"/>
    <n v="121"/>
    <n v="105.88429752066116"/>
    <x v="1"/>
    <s v="USD"/>
    <x v="247"/>
    <x v="299"/>
    <b v="0"/>
    <b v="0"/>
    <x v="3"/>
    <x v="3"/>
    <x v="3"/>
  </r>
  <r>
    <n v="59100"/>
    <n v="183345"/>
    <n v="3.1022842639593908"/>
    <x v="1"/>
    <n v="3742"/>
    <n v="48.996525921966864"/>
    <x v="1"/>
    <s v="USD"/>
    <x v="244"/>
    <x v="300"/>
    <b v="0"/>
    <b v="0"/>
    <x v="3"/>
    <x v="3"/>
    <x v="3"/>
  </r>
  <r>
    <n v="2200"/>
    <n v="8697"/>
    <n v="3.9531818181818181"/>
    <x v="1"/>
    <n v="223"/>
    <n v="39"/>
    <x v="1"/>
    <s v="USD"/>
    <x v="301"/>
    <x v="301"/>
    <b v="0"/>
    <b v="0"/>
    <x v="1"/>
    <x v="1"/>
    <x v="1"/>
  </r>
  <r>
    <n v="1400"/>
    <n v="4126"/>
    <n v="2.9471428571428571"/>
    <x v="1"/>
    <n v="133"/>
    <n v="31.022556390977442"/>
    <x v="1"/>
    <s v="USD"/>
    <x v="188"/>
    <x v="162"/>
    <b v="0"/>
    <b v="1"/>
    <x v="4"/>
    <x v="4"/>
    <x v="4"/>
  </r>
  <r>
    <n v="9500"/>
    <n v="3220"/>
    <n v="0.33894736842105261"/>
    <x v="0"/>
    <n v="31"/>
    <n v="103.87096774193549"/>
    <x v="1"/>
    <s v="USD"/>
    <x v="302"/>
    <x v="302"/>
    <b v="0"/>
    <b v="0"/>
    <x v="3"/>
    <x v="3"/>
    <x v="3"/>
  </r>
  <r>
    <n v="9600"/>
    <n v="6401"/>
    <n v="0.66677083333333331"/>
    <x v="0"/>
    <n v="108"/>
    <n v="59.268518518518519"/>
    <x v="6"/>
    <s v="EUR"/>
    <x v="303"/>
    <x v="303"/>
    <b v="0"/>
    <b v="1"/>
    <x v="0"/>
    <x v="0"/>
    <x v="0"/>
  </r>
  <r>
    <n v="6600"/>
    <n v="1269"/>
    <n v="0.19227272727272726"/>
    <x v="0"/>
    <n v="30"/>
    <n v="42.3"/>
    <x v="1"/>
    <s v="USD"/>
    <x v="304"/>
    <x v="304"/>
    <b v="0"/>
    <b v="0"/>
    <x v="3"/>
    <x v="3"/>
    <x v="3"/>
  </r>
  <r>
    <n v="5700"/>
    <n v="903"/>
    <n v="0.15842105263157893"/>
    <x v="0"/>
    <n v="17"/>
    <n v="53.117647058823529"/>
    <x v="1"/>
    <s v="USD"/>
    <x v="305"/>
    <x v="305"/>
    <b v="0"/>
    <b v="0"/>
    <x v="1"/>
    <x v="1"/>
    <x v="1"/>
  </r>
  <r>
    <n v="8400"/>
    <n v="3251"/>
    <n v="0.38702380952380955"/>
    <x v="3"/>
    <n v="64"/>
    <n v="50.796875"/>
    <x v="1"/>
    <s v="USD"/>
    <x v="306"/>
    <x v="306"/>
    <b v="0"/>
    <b v="0"/>
    <x v="2"/>
    <x v="2"/>
    <x v="2"/>
  </r>
  <r>
    <n v="84400"/>
    <n v="8092"/>
    <n v="9.5876777251184833E-2"/>
    <x v="0"/>
    <n v="80"/>
    <n v="101.15"/>
    <x v="1"/>
    <s v="USD"/>
    <x v="307"/>
    <x v="307"/>
    <b v="0"/>
    <b v="0"/>
    <x v="13"/>
    <x v="5"/>
    <x v="13"/>
  </r>
  <r>
    <n v="170400"/>
    <n v="160422"/>
    <n v="0.94144366197183094"/>
    <x v="0"/>
    <n v="2468"/>
    <n v="65.000810372771468"/>
    <x v="1"/>
    <s v="USD"/>
    <x v="308"/>
    <x v="308"/>
    <b v="0"/>
    <b v="0"/>
    <x v="12"/>
    <x v="4"/>
    <x v="12"/>
  </r>
  <r>
    <n v="117900"/>
    <n v="196377"/>
    <n v="1.6656234096692113"/>
    <x v="1"/>
    <n v="5168"/>
    <n v="37.998645510835914"/>
    <x v="1"/>
    <s v="USD"/>
    <x v="309"/>
    <x v="309"/>
    <b v="0"/>
    <b v="0"/>
    <x v="3"/>
    <x v="3"/>
    <x v="3"/>
  </r>
  <r>
    <n v="8900"/>
    <n v="2148"/>
    <n v="0.24134831460674158"/>
    <x v="0"/>
    <n v="26"/>
    <n v="82.615384615384613"/>
    <x v="4"/>
    <s v="GBP"/>
    <x v="310"/>
    <x v="310"/>
    <b v="0"/>
    <b v="0"/>
    <x v="4"/>
    <x v="4"/>
    <x v="4"/>
  </r>
  <r>
    <n v="7100"/>
    <n v="11648"/>
    <n v="1.6405633802816901"/>
    <x v="1"/>
    <n v="307"/>
    <n v="37.941368078175898"/>
    <x v="1"/>
    <s v="USD"/>
    <x v="311"/>
    <x v="311"/>
    <b v="0"/>
    <b v="1"/>
    <x v="3"/>
    <x v="3"/>
    <x v="3"/>
  </r>
  <r>
    <n v="6500"/>
    <n v="5897"/>
    <n v="0.90723076923076929"/>
    <x v="0"/>
    <n v="73"/>
    <n v="80.780821917808225"/>
    <x v="1"/>
    <s v="USD"/>
    <x v="79"/>
    <x v="312"/>
    <b v="0"/>
    <b v="1"/>
    <x v="3"/>
    <x v="3"/>
    <x v="3"/>
  </r>
  <r>
    <n v="7200"/>
    <n v="3326"/>
    <n v="0.46194444444444444"/>
    <x v="0"/>
    <n v="128"/>
    <n v="25.984375"/>
    <x v="1"/>
    <s v="USD"/>
    <x v="312"/>
    <x v="313"/>
    <b v="0"/>
    <b v="0"/>
    <x v="10"/>
    <x v="4"/>
    <x v="10"/>
  </r>
  <r>
    <n v="2600"/>
    <n v="1002"/>
    <n v="0.38538461538461538"/>
    <x v="0"/>
    <n v="33"/>
    <n v="30.363636363636363"/>
    <x v="1"/>
    <s v="USD"/>
    <x v="313"/>
    <x v="314"/>
    <b v="0"/>
    <b v="1"/>
    <x v="3"/>
    <x v="3"/>
    <x v="3"/>
  </r>
  <r>
    <n v="98700"/>
    <n v="131826"/>
    <n v="1.3356231003039514"/>
    <x v="1"/>
    <n v="2441"/>
    <n v="54.004916018025398"/>
    <x v="1"/>
    <s v="USD"/>
    <x v="314"/>
    <x v="315"/>
    <b v="0"/>
    <b v="0"/>
    <x v="1"/>
    <x v="1"/>
    <x v="1"/>
  </r>
  <r>
    <n v="93800"/>
    <n v="21477"/>
    <n v="0.22896588486140726"/>
    <x v="2"/>
    <n v="211"/>
    <n v="101.78672985781991"/>
    <x v="1"/>
    <s v="USD"/>
    <x v="315"/>
    <x v="316"/>
    <b v="0"/>
    <b v="0"/>
    <x v="11"/>
    <x v="6"/>
    <x v="11"/>
  </r>
  <r>
    <n v="33700"/>
    <n v="62330"/>
    <n v="1.8495548961424333"/>
    <x v="1"/>
    <n v="1385"/>
    <n v="45.003610108303249"/>
    <x v="4"/>
    <s v="GBP"/>
    <x v="316"/>
    <x v="317"/>
    <b v="0"/>
    <b v="0"/>
    <x v="4"/>
    <x v="4"/>
    <x v="4"/>
  </r>
  <r>
    <n v="3300"/>
    <n v="14643"/>
    <n v="4.4372727272727275"/>
    <x v="1"/>
    <n v="190"/>
    <n v="77.068421052631578"/>
    <x v="1"/>
    <s v="USD"/>
    <x v="317"/>
    <x v="318"/>
    <b v="0"/>
    <b v="0"/>
    <x v="0"/>
    <x v="0"/>
    <x v="0"/>
  </r>
  <r>
    <n v="20700"/>
    <n v="41396"/>
    <n v="1.999806763285024"/>
    <x v="1"/>
    <n v="470"/>
    <n v="88.076595744680844"/>
    <x v="1"/>
    <s v="USD"/>
    <x v="318"/>
    <x v="319"/>
    <b v="0"/>
    <b v="0"/>
    <x v="8"/>
    <x v="2"/>
    <x v="8"/>
  </r>
  <r>
    <n v="9600"/>
    <n v="11900"/>
    <n v="1.2395833333333333"/>
    <x v="1"/>
    <n v="253"/>
    <n v="47.035573122529641"/>
    <x v="1"/>
    <s v="USD"/>
    <x v="319"/>
    <x v="320"/>
    <b v="0"/>
    <b v="0"/>
    <x v="3"/>
    <x v="3"/>
    <x v="3"/>
  </r>
  <r>
    <n v="66200"/>
    <n v="123538"/>
    <n v="1.8661329305135952"/>
    <x v="1"/>
    <n v="1113"/>
    <n v="110.99550763701707"/>
    <x v="1"/>
    <s v="USD"/>
    <x v="32"/>
    <x v="321"/>
    <b v="0"/>
    <b v="0"/>
    <x v="1"/>
    <x v="1"/>
    <x v="1"/>
  </r>
  <r>
    <n v="173800"/>
    <n v="198628"/>
    <n v="1.1428538550057536"/>
    <x v="1"/>
    <n v="2283"/>
    <n v="87.003066141042481"/>
    <x v="1"/>
    <s v="USD"/>
    <x v="320"/>
    <x v="322"/>
    <b v="0"/>
    <b v="0"/>
    <x v="1"/>
    <x v="1"/>
    <x v="1"/>
  </r>
  <r>
    <n v="70700"/>
    <n v="68602"/>
    <n v="0.97032531824611035"/>
    <x v="0"/>
    <n v="1072"/>
    <n v="63.994402985074629"/>
    <x v="1"/>
    <s v="USD"/>
    <x v="321"/>
    <x v="323"/>
    <b v="0"/>
    <b v="1"/>
    <x v="1"/>
    <x v="1"/>
    <x v="1"/>
  </r>
  <r>
    <n v="94500"/>
    <n v="116064"/>
    <n v="1.2281904761904763"/>
    <x v="1"/>
    <n v="1095"/>
    <n v="105.9945205479452"/>
    <x v="1"/>
    <s v="USD"/>
    <x v="322"/>
    <x v="324"/>
    <b v="0"/>
    <b v="0"/>
    <x v="3"/>
    <x v="3"/>
    <x v="3"/>
  </r>
  <r>
    <n v="69800"/>
    <n v="125042"/>
    <n v="1.7914326647564469"/>
    <x v="1"/>
    <n v="1690"/>
    <n v="73.989349112426041"/>
    <x v="1"/>
    <s v="USD"/>
    <x v="323"/>
    <x v="325"/>
    <b v="0"/>
    <b v="0"/>
    <x v="3"/>
    <x v="3"/>
    <x v="3"/>
  </r>
  <r>
    <n v="136300"/>
    <n v="108974"/>
    <n v="0.79951577402787966"/>
    <x v="3"/>
    <n v="1297"/>
    <n v="84.02004626060139"/>
    <x v="0"/>
    <s v="CAD"/>
    <x v="324"/>
    <x v="326"/>
    <b v="0"/>
    <b v="0"/>
    <x v="3"/>
    <x v="3"/>
    <x v="3"/>
  </r>
  <r>
    <n v="37100"/>
    <n v="34964"/>
    <n v="0.94242587601078165"/>
    <x v="0"/>
    <n v="393"/>
    <n v="88.966921119592882"/>
    <x v="1"/>
    <s v="USD"/>
    <x v="325"/>
    <x v="327"/>
    <b v="0"/>
    <b v="0"/>
    <x v="14"/>
    <x v="7"/>
    <x v="14"/>
  </r>
  <r>
    <n v="114300"/>
    <n v="96777"/>
    <n v="0.84669291338582675"/>
    <x v="0"/>
    <n v="1257"/>
    <n v="76.990453460620529"/>
    <x v="1"/>
    <s v="USD"/>
    <x v="326"/>
    <x v="328"/>
    <b v="0"/>
    <b v="0"/>
    <x v="7"/>
    <x v="1"/>
    <x v="7"/>
  </r>
  <r>
    <n v="47900"/>
    <n v="31864"/>
    <n v="0.66521920668058454"/>
    <x v="0"/>
    <n v="328"/>
    <n v="97.146341463414629"/>
    <x v="1"/>
    <s v="USD"/>
    <x v="327"/>
    <x v="329"/>
    <b v="0"/>
    <b v="0"/>
    <x v="3"/>
    <x v="3"/>
    <x v="3"/>
  </r>
  <r>
    <n v="9000"/>
    <n v="4853"/>
    <n v="0.53922222222222227"/>
    <x v="0"/>
    <n v="147"/>
    <n v="33.013605442176868"/>
    <x v="1"/>
    <s v="USD"/>
    <x v="328"/>
    <x v="151"/>
    <b v="0"/>
    <b v="0"/>
    <x v="3"/>
    <x v="3"/>
    <x v="3"/>
  </r>
  <r>
    <n v="197600"/>
    <n v="82959"/>
    <n v="0.41983299595141699"/>
    <x v="0"/>
    <n v="830"/>
    <n v="99.950602409638549"/>
    <x v="1"/>
    <s v="USD"/>
    <x v="329"/>
    <x v="330"/>
    <b v="0"/>
    <b v="0"/>
    <x v="11"/>
    <x v="6"/>
    <x v="11"/>
  </r>
  <r>
    <n v="157600"/>
    <n v="23159"/>
    <n v="0.14694796954314721"/>
    <x v="0"/>
    <n v="331"/>
    <n v="69.966767371601208"/>
    <x v="4"/>
    <s v="GBP"/>
    <x v="330"/>
    <x v="331"/>
    <b v="0"/>
    <b v="0"/>
    <x v="6"/>
    <x v="4"/>
    <x v="6"/>
  </r>
  <r>
    <n v="8000"/>
    <n v="2758"/>
    <n v="0.34475"/>
    <x v="0"/>
    <n v="25"/>
    <n v="110.32"/>
    <x v="1"/>
    <s v="USD"/>
    <x v="331"/>
    <x v="332"/>
    <b v="0"/>
    <b v="1"/>
    <x v="7"/>
    <x v="1"/>
    <x v="7"/>
  </r>
  <r>
    <n v="900"/>
    <n v="12607"/>
    <n v="14.007777777777777"/>
    <x v="1"/>
    <n v="191"/>
    <n v="66.005235602094245"/>
    <x v="1"/>
    <s v="USD"/>
    <x v="332"/>
    <x v="333"/>
    <b v="0"/>
    <b v="0"/>
    <x v="2"/>
    <x v="2"/>
    <x v="2"/>
  </r>
  <r>
    <n v="199000"/>
    <n v="142823"/>
    <n v="0.71770351758793971"/>
    <x v="0"/>
    <n v="3483"/>
    <n v="41.005742176284812"/>
    <x v="1"/>
    <s v="USD"/>
    <x v="333"/>
    <x v="334"/>
    <b v="0"/>
    <b v="0"/>
    <x v="0"/>
    <x v="0"/>
    <x v="0"/>
  </r>
  <r>
    <n v="180800"/>
    <n v="95958"/>
    <n v="0.53074115044247783"/>
    <x v="0"/>
    <n v="923"/>
    <n v="103.96316359696641"/>
    <x v="1"/>
    <s v="USD"/>
    <x v="296"/>
    <x v="335"/>
    <b v="0"/>
    <b v="0"/>
    <x v="3"/>
    <x v="3"/>
    <x v="3"/>
  </r>
  <r>
    <n v="100"/>
    <n v="5"/>
    <n v="0.05"/>
    <x v="0"/>
    <n v="1"/>
    <n v="5"/>
    <x v="1"/>
    <s v="USD"/>
    <x v="334"/>
    <x v="336"/>
    <b v="0"/>
    <b v="1"/>
    <x v="17"/>
    <x v="1"/>
    <x v="17"/>
  </r>
  <r>
    <n v="74100"/>
    <n v="94631"/>
    <n v="1.2770715249662619"/>
    <x v="1"/>
    <n v="2013"/>
    <n v="47.009935419771487"/>
    <x v="1"/>
    <s v="USD"/>
    <x v="335"/>
    <x v="337"/>
    <b v="0"/>
    <b v="0"/>
    <x v="1"/>
    <x v="1"/>
    <x v="1"/>
  </r>
  <r>
    <n v="2800"/>
    <n v="977"/>
    <n v="0.34892857142857142"/>
    <x v="0"/>
    <n v="33"/>
    <n v="29.606060606060606"/>
    <x v="0"/>
    <s v="CAD"/>
    <x v="336"/>
    <x v="338"/>
    <b v="0"/>
    <b v="0"/>
    <x v="3"/>
    <x v="3"/>
    <x v="3"/>
  </r>
  <r>
    <n v="33600"/>
    <n v="137961"/>
    <n v="4.105982142857143"/>
    <x v="1"/>
    <n v="1703"/>
    <n v="81.010569583088667"/>
    <x v="1"/>
    <s v="USD"/>
    <x v="337"/>
    <x v="339"/>
    <b v="0"/>
    <b v="0"/>
    <x v="3"/>
    <x v="3"/>
    <x v="3"/>
  </r>
  <r>
    <n v="6100"/>
    <n v="7548"/>
    <n v="1.2373770491803278"/>
    <x v="1"/>
    <n v="80"/>
    <n v="94.35"/>
    <x v="3"/>
    <s v="DKK"/>
    <x v="338"/>
    <x v="340"/>
    <b v="0"/>
    <b v="0"/>
    <x v="4"/>
    <x v="4"/>
    <x v="4"/>
  </r>
  <r>
    <n v="3800"/>
    <n v="2241"/>
    <n v="0.58973684210526311"/>
    <x v="2"/>
    <n v="86"/>
    <n v="26.058139534883722"/>
    <x v="1"/>
    <s v="USD"/>
    <x v="339"/>
    <x v="341"/>
    <b v="0"/>
    <b v="0"/>
    <x v="8"/>
    <x v="2"/>
    <x v="8"/>
  </r>
  <r>
    <n v="9300"/>
    <n v="3431"/>
    <n v="0.36892473118279567"/>
    <x v="0"/>
    <n v="40"/>
    <n v="85.775000000000006"/>
    <x v="6"/>
    <s v="EUR"/>
    <x v="340"/>
    <x v="342"/>
    <b v="0"/>
    <b v="0"/>
    <x v="3"/>
    <x v="3"/>
    <x v="3"/>
  </r>
  <r>
    <n v="2300"/>
    <n v="4253"/>
    <n v="1.8491304347826087"/>
    <x v="1"/>
    <n v="41"/>
    <n v="103.73170731707317"/>
    <x v="1"/>
    <s v="USD"/>
    <x v="341"/>
    <x v="343"/>
    <b v="0"/>
    <b v="0"/>
    <x v="11"/>
    <x v="6"/>
    <x v="11"/>
  </r>
  <r>
    <n v="9700"/>
    <n v="1146"/>
    <n v="0.11814432989690722"/>
    <x v="0"/>
    <n v="23"/>
    <n v="49.826086956521742"/>
    <x v="0"/>
    <s v="CAD"/>
    <x v="342"/>
    <x v="344"/>
    <b v="1"/>
    <b v="0"/>
    <x v="14"/>
    <x v="7"/>
    <x v="14"/>
  </r>
  <r>
    <n v="4000"/>
    <n v="11948"/>
    <n v="2.9870000000000001"/>
    <x v="1"/>
    <n v="187"/>
    <n v="63.893048128342244"/>
    <x v="1"/>
    <s v="USD"/>
    <x v="343"/>
    <x v="127"/>
    <b v="0"/>
    <b v="0"/>
    <x v="10"/>
    <x v="4"/>
    <x v="10"/>
  </r>
  <r>
    <n v="59700"/>
    <n v="135132"/>
    <n v="2.2635175879396985"/>
    <x v="1"/>
    <n v="2875"/>
    <n v="47.002434782608695"/>
    <x v="4"/>
    <s v="GBP"/>
    <x v="344"/>
    <x v="345"/>
    <b v="0"/>
    <b v="1"/>
    <x v="3"/>
    <x v="3"/>
    <x v="3"/>
  </r>
  <r>
    <n v="5500"/>
    <n v="9546"/>
    <n v="1.7356363636363636"/>
    <x v="1"/>
    <n v="88"/>
    <n v="108.47727272727273"/>
    <x v="1"/>
    <s v="USD"/>
    <x v="345"/>
    <x v="346"/>
    <b v="0"/>
    <b v="0"/>
    <x v="3"/>
    <x v="3"/>
    <x v="3"/>
  </r>
  <r>
    <n v="3700"/>
    <n v="13755"/>
    <n v="3.7175675675675675"/>
    <x v="1"/>
    <n v="191"/>
    <n v="72.015706806282722"/>
    <x v="1"/>
    <s v="USD"/>
    <x v="65"/>
    <x v="347"/>
    <b v="0"/>
    <b v="0"/>
    <x v="1"/>
    <x v="1"/>
    <x v="1"/>
  </r>
  <r>
    <n v="5200"/>
    <n v="8330"/>
    <n v="1.601923076923077"/>
    <x v="1"/>
    <n v="139"/>
    <n v="59.928057553956833"/>
    <x v="1"/>
    <s v="USD"/>
    <x v="346"/>
    <x v="348"/>
    <b v="0"/>
    <b v="0"/>
    <x v="1"/>
    <x v="1"/>
    <x v="1"/>
  </r>
  <r>
    <n v="900"/>
    <n v="14547"/>
    <n v="16.163333333333334"/>
    <x v="1"/>
    <n v="186"/>
    <n v="78.209677419354833"/>
    <x v="1"/>
    <s v="USD"/>
    <x v="347"/>
    <x v="349"/>
    <b v="0"/>
    <b v="0"/>
    <x v="7"/>
    <x v="1"/>
    <x v="7"/>
  </r>
  <r>
    <n v="1600"/>
    <n v="11735"/>
    <n v="7.3343749999999996"/>
    <x v="1"/>
    <n v="112"/>
    <n v="104.77678571428571"/>
    <x v="2"/>
    <s v="AUD"/>
    <x v="348"/>
    <x v="350"/>
    <b v="0"/>
    <b v="0"/>
    <x v="3"/>
    <x v="3"/>
    <x v="3"/>
  </r>
  <r>
    <n v="1800"/>
    <n v="10658"/>
    <n v="5.9211111111111112"/>
    <x v="1"/>
    <n v="101"/>
    <n v="105.52475247524752"/>
    <x v="1"/>
    <s v="USD"/>
    <x v="349"/>
    <x v="351"/>
    <b v="0"/>
    <b v="1"/>
    <x v="3"/>
    <x v="3"/>
    <x v="3"/>
  </r>
  <r>
    <n v="9900"/>
    <n v="1870"/>
    <n v="0.18888888888888888"/>
    <x v="0"/>
    <n v="75"/>
    <n v="24.933333333333334"/>
    <x v="1"/>
    <s v="USD"/>
    <x v="350"/>
    <x v="33"/>
    <b v="0"/>
    <b v="1"/>
    <x v="3"/>
    <x v="3"/>
    <x v="3"/>
  </r>
  <r>
    <n v="5200"/>
    <n v="14394"/>
    <n v="2.7680769230769231"/>
    <x v="1"/>
    <n v="206"/>
    <n v="69.873786407766985"/>
    <x v="4"/>
    <s v="GBP"/>
    <x v="351"/>
    <x v="352"/>
    <b v="0"/>
    <b v="1"/>
    <x v="4"/>
    <x v="4"/>
    <x v="4"/>
  </r>
  <r>
    <n v="5400"/>
    <n v="14743"/>
    <n v="2.730185185185185"/>
    <x v="1"/>
    <n v="154"/>
    <n v="95.733766233766232"/>
    <x v="1"/>
    <s v="USD"/>
    <x v="352"/>
    <x v="353"/>
    <b v="0"/>
    <b v="1"/>
    <x v="19"/>
    <x v="4"/>
    <x v="19"/>
  </r>
  <r>
    <n v="112300"/>
    <n v="178965"/>
    <n v="1.593633125556545"/>
    <x v="1"/>
    <n v="5966"/>
    <n v="29.997485752598056"/>
    <x v="1"/>
    <s v="USD"/>
    <x v="353"/>
    <x v="354"/>
    <b v="0"/>
    <b v="0"/>
    <x v="3"/>
    <x v="3"/>
    <x v="3"/>
  </r>
  <r>
    <n v="189200"/>
    <n v="128410"/>
    <n v="0.67869978858350954"/>
    <x v="0"/>
    <n v="2176"/>
    <n v="59.011948529411768"/>
    <x v="1"/>
    <s v="USD"/>
    <x v="354"/>
    <x v="355"/>
    <b v="0"/>
    <b v="0"/>
    <x v="3"/>
    <x v="3"/>
    <x v="3"/>
  </r>
  <r>
    <n v="900"/>
    <n v="14324"/>
    <n v="15.915555555555555"/>
    <x v="1"/>
    <n v="169"/>
    <n v="84.757396449704146"/>
    <x v="1"/>
    <s v="USD"/>
    <x v="355"/>
    <x v="356"/>
    <b v="0"/>
    <b v="1"/>
    <x v="4"/>
    <x v="4"/>
    <x v="4"/>
  </r>
  <r>
    <n v="22500"/>
    <n v="164291"/>
    <n v="7.3018222222222224"/>
    <x v="1"/>
    <n v="2106"/>
    <n v="78.010921177587846"/>
    <x v="1"/>
    <s v="USD"/>
    <x v="356"/>
    <x v="357"/>
    <b v="0"/>
    <b v="0"/>
    <x v="3"/>
    <x v="3"/>
    <x v="3"/>
  </r>
  <r>
    <n v="167400"/>
    <n v="22073"/>
    <n v="0.13185782556750297"/>
    <x v="0"/>
    <n v="441"/>
    <n v="50.05215419501134"/>
    <x v="1"/>
    <s v="USD"/>
    <x v="357"/>
    <x v="358"/>
    <b v="0"/>
    <b v="1"/>
    <x v="4"/>
    <x v="4"/>
    <x v="4"/>
  </r>
  <r>
    <n v="2700"/>
    <n v="1479"/>
    <n v="0.54777777777777781"/>
    <x v="0"/>
    <n v="25"/>
    <n v="59.16"/>
    <x v="1"/>
    <s v="USD"/>
    <x v="358"/>
    <x v="359"/>
    <b v="0"/>
    <b v="0"/>
    <x v="7"/>
    <x v="1"/>
    <x v="7"/>
  </r>
  <r>
    <n v="3400"/>
    <n v="12275"/>
    <n v="3.6102941176470589"/>
    <x v="1"/>
    <n v="131"/>
    <n v="93.702290076335885"/>
    <x v="1"/>
    <s v="USD"/>
    <x v="359"/>
    <x v="360"/>
    <b v="0"/>
    <b v="0"/>
    <x v="1"/>
    <x v="1"/>
    <x v="1"/>
  </r>
  <r>
    <n v="49700"/>
    <n v="5098"/>
    <n v="0.10257545271629778"/>
    <x v="0"/>
    <n v="127"/>
    <n v="40.14173228346457"/>
    <x v="1"/>
    <s v="USD"/>
    <x v="12"/>
    <x v="361"/>
    <b v="0"/>
    <b v="0"/>
    <x v="3"/>
    <x v="3"/>
    <x v="3"/>
  </r>
  <r>
    <n v="178200"/>
    <n v="24882"/>
    <n v="0.13962962962962963"/>
    <x v="0"/>
    <n v="355"/>
    <n v="70.090140845070422"/>
    <x v="1"/>
    <s v="USD"/>
    <x v="360"/>
    <x v="362"/>
    <b v="0"/>
    <b v="0"/>
    <x v="4"/>
    <x v="4"/>
    <x v="4"/>
  </r>
  <r>
    <n v="7200"/>
    <n v="2912"/>
    <n v="0.40444444444444444"/>
    <x v="0"/>
    <n v="44"/>
    <n v="66.181818181818187"/>
    <x v="4"/>
    <s v="GBP"/>
    <x v="361"/>
    <x v="363"/>
    <b v="0"/>
    <b v="0"/>
    <x v="3"/>
    <x v="3"/>
    <x v="3"/>
  </r>
  <r>
    <n v="2500"/>
    <n v="4008"/>
    <n v="1.6032"/>
    <x v="1"/>
    <n v="84"/>
    <n v="47.714285714285715"/>
    <x v="1"/>
    <s v="USD"/>
    <x v="362"/>
    <x v="364"/>
    <b v="0"/>
    <b v="0"/>
    <x v="3"/>
    <x v="3"/>
    <x v="3"/>
  </r>
  <r>
    <n v="5300"/>
    <n v="9749"/>
    <n v="1.8394339622641509"/>
    <x v="1"/>
    <n v="155"/>
    <n v="62.896774193548389"/>
    <x v="1"/>
    <s v="USD"/>
    <x v="363"/>
    <x v="365"/>
    <b v="0"/>
    <b v="0"/>
    <x v="3"/>
    <x v="3"/>
    <x v="3"/>
  </r>
  <r>
    <n v="9100"/>
    <n v="5803"/>
    <n v="0.63769230769230767"/>
    <x v="0"/>
    <n v="67"/>
    <n v="86.611940298507463"/>
    <x v="1"/>
    <s v="USD"/>
    <x v="364"/>
    <x v="366"/>
    <b v="0"/>
    <b v="0"/>
    <x v="14"/>
    <x v="7"/>
    <x v="14"/>
  </r>
  <r>
    <n v="6300"/>
    <n v="14199"/>
    <n v="2.2538095238095237"/>
    <x v="1"/>
    <n v="189"/>
    <n v="75.126984126984127"/>
    <x v="1"/>
    <s v="USD"/>
    <x v="210"/>
    <x v="285"/>
    <b v="0"/>
    <b v="1"/>
    <x v="0"/>
    <x v="0"/>
    <x v="0"/>
  </r>
  <r>
    <n v="114400"/>
    <n v="196779"/>
    <n v="1.7200961538461539"/>
    <x v="1"/>
    <n v="4799"/>
    <n v="41.004167534903104"/>
    <x v="1"/>
    <s v="USD"/>
    <x v="365"/>
    <x v="367"/>
    <b v="1"/>
    <b v="1"/>
    <x v="4"/>
    <x v="4"/>
    <x v="4"/>
  </r>
  <r>
    <n v="38900"/>
    <n v="56859"/>
    <n v="1.4616709511568124"/>
    <x v="1"/>
    <n v="1137"/>
    <n v="50.007915567282325"/>
    <x v="1"/>
    <s v="USD"/>
    <x v="366"/>
    <x v="368"/>
    <b v="0"/>
    <b v="0"/>
    <x v="9"/>
    <x v="5"/>
    <x v="9"/>
  </r>
  <r>
    <n v="135500"/>
    <n v="103554"/>
    <n v="0.76423616236162362"/>
    <x v="0"/>
    <n v="1068"/>
    <n v="96.960674157303373"/>
    <x v="1"/>
    <s v="USD"/>
    <x v="367"/>
    <x v="369"/>
    <b v="0"/>
    <b v="0"/>
    <x v="3"/>
    <x v="3"/>
    <x v="3"/>
  </r>
  <r>
    <n v="109000"/>
    <n v="42795"/>
    <n v="0.39261467889908258"/>
    <x v="0"/>
    <n v="424"/>
    <n v="100.93160377358491"/>
    <x v="1"/>
    <s v="USD"/>
    <x v="368"/>
    <x v="370"/>
    <b v="0"/>
    <b v="0"/>
    <x v="8"/>
    <x v="2"/>
    <x v="8"/>
  </r>
  <r>
    <n v="114800"/>
    <n v="12938"/>
    <n v="0.11270034843205574"/>
    <x v="3"/>
    <n v="145"/>
    <n v="89.227586206896547"/>
    <x v="5"/>
    <s v="CHF"/>
    <x v="369"/>
    <x v="371"/>
    <b v="0"/>
    <b v="0"/>
    <x v="7"/>
    <x v="1"/>
    <x v="7"/>
  </r>
  <r>
    <n v="83000"/>
    <n v="101352"/>
    <n v="1.2211084337349398"/>
    <x v="1"/>
    <n v="1152"/>
    <n v="87.979166666666671"/>
    <x v="1"/>
    <s v="USD"/>
    <x v="370"/>
    <x v="372"/>
    <b v="0"/>
    <b v="0"/>
    <x v="3"/>
    <x v="3"/>
    <x v="3"/>
  </r>
  <r>
    <n v="2400"/>
    <n v="4477"/>
    <n v="1.8654166666666667"/>
    <x v="1"/>
    <n v="50"/>
    <n v="89.54"/>
    <x v="1"/>
    <s v="USD"/>
    <x v="371"/>
    <x v="373"/>
    <b v="0"/>
    <b v="0"/>
    <x v="14"/>
    <x v="7"/>
    <x v="14"/>
  </r>
  <r>
    <n v="60400"/>
    <n v="4393"/>
    <n v="7.27317880794702E-2"/>
    <x v="0"/>
    <n v="151"/>
    <n v="29.09271523178808"/>
    <x v="1"/>
    <s v="USD"/>
    <x v="287"/>
    <x v="374"/>
    <b v="0"/>
    <b v="0"/>
    <x v="9"/>
    <x v="5"/>
    <x v="9"/>
  </r>
  <r>
    <n v="102900"/>
    <n v="67546"/>
    <n v="0.65642371234207963"/>
    <x v="0"/>
    <n v="1608"/>
    <n v="42.006218905472636"/>
    <x v="1"/>
    <s v="USD"/>
    <x v="372"/>
    <x v="375"/>
    <b v="0"/>
    <b v="0"/>
    <x v="8"/>
    <x v="2"/>
    <x v="8"/>
  </r>
  <r>
    <n v="62800"/>
    <n v="143788"/>
    <n v="2.2896178343949045"/>
    <x v="1"/>
    <n v="3059"/>
    <n v="47.004903563255965"/>
    <x v="0"/>
    <s v="CAD"/>
    <x v="373"/>
    <x v="376"/>
    <b v="0"/>
    <b v="0"/>
    <x v="17"/>
    <x v="1"/>
    <x v="17"/>
  </r>
  <r>
    <n v="800"/>
    <n v="3755"/>
    <n v="4.6937499999999996"/>
    <x v="1"/>
    <n v="34"/>
    <n v="110.44117647058823"/>
    <x v="1"/>
    <s v="USD"/>
    <x v="374"/>
    <x v="377"/>
    <b v="0"/>
    <b v="1"/>
    <x v="4"/>
    <x v="4"/>
    <x v="4"/>
  </r>
  <r>
    <n v="7100"/>
    <n v="9238"/>
    <n v="1.3011267605633803"/>
    <x v="1"/>
    <n v="220"/>
    <n v="41.990909090909092"/>
    <x v="1"/>
    <s v="USD"/>
    <x v="375"/>
    <x v="378"/>
    <b v="1"/>
    <b v="0"/>
    <x v="3"/>
    <x v="3"/>
    <x v="3"/>
  </r>
  <r>
    <n v="46100"/>
    <n v="77012"/>
    <n v="1.6705422993492407"/>
    <x v="1"/>
    <n v="1604"/>
    <n v="48.012468827930178"/>
    <x v="2"/>
    <s v="AUD"/>
    <x v="376"/>
    <x v="379"/>
    <b v="0"/>
    <b v="0"/>
    <x v="6"/>
    <x v="4"/>
    <x v="6"/>
  </r>
  <r>
    <n v="8100"/>
    <n v="14083"/>
    <n v="1.738641975308642"/>
    <x v="1"/>
    <n v="454"/>
    <n v="31.019823788546255"/>
    <x v="1"/>
    <s v="USD"/>
    <x v="377"/>
    <x v="380"/>
    <b v="0"/>
    <b v="0"/>
    <x v="1"/>
    <x v="1"/>
    <x v="1"/>
  </r>
  <r>
    <n v="1700"/>
    <n v="12202"/>
    <n v="7.1776470588235295"/>
    <x v="1"/>
    <n v="123"/>
    <n v="99.203252032520325"/>
    <x v="6"/>
    <s v="EUR"/>
    <x v="378"/>
    <x v="103"/>
    <b v="0"/>
    <b v="1"/>
    <x v="10"/>
    <x v="4"/>
    <x v="10"/>
  </r>
  <r>
    <n v="97300"/>
    <n v="62127"/>
    <n v="0.63850976361767731"/>
    <x v="0"/>
    <n v="941"/>
    <n v="66.022316684378325"/>
    <x v="1"/>
    <s v="USD"/>
    <x v="379"/>
    <x v="381"/>
    <b v="0"/>
    <b v="0"/>
    <x v="7"/>
    <x v="1"/>
    <x v="7"/>
  </r>
  <r>
    <n v="100"/>
    <n v="2"/>
    <n v="0.02"/>
    <x v="0"/>
    <n v="1"/>
    <n v="2"/>
    <x v="1"/>
    <s v="USD"/>
    <x v="380"/>
    <x v="382"/>
    <b v="0"/>
    <b v="1"/>
    <x v="14"/>
    <x v="7"/>
    <x v="14"/>
  </r>
  <r>
    <n v="900"/>
    <n v="13772"/>
    <n v="15.302222222222222"/>
    <x v="1"/>
    <n v="299"/>
    <n v="46.060200668896321"/>
    <x v="1"/>
    <s v="USD"/>
    <x v="381"/>
    <x v="383"/>
    <b v="0"/>
    <b v="0"/>
    <x v="3"/>
    <x v="3"/>
    <x v="3"/>
  </r>
  <r>
    <n v="7300"/>
    <n v="2946"/>
    <n v="0.40356164383561643"/>
    <x v="0"/>
    <n v="40"/>
    <n v="73.650000000000006"/>
    <x v="1"/>
    <s v="USD"/>
    <x v="382"/>
    <x v="384"/>
    <b v="0"/>
    <b v="1"/>
    <x v="12"/>
    <x v="4"/>
    <x v="12"/>
  </r>
  <r>
    <n v="195800"/>
    <n v="168820"/>
    <n v="0.86220633299284988"/>
    <x v="0"/>
    <n v="3015"/>
    <n v="55.99336650082919"/>
    <x v="0"/>
    <s v="CAD"/>
    <x v="125"/>
    <x v="385"/>
    <b v="0"/>
    <b v="1"/>
    <x v="3"/>
    <x v="3"/>
    <x v="3"/>
  </r>
  <r>
    <n v="48900"/>
    <n v="154321"/>
    <n v="3.1558486707566464"/>
    <x v="1"/>
    <n v="2237"/>
    <n v="68.985695127402778"/>
    <x v="1"/>
    <s v="USD"/>
    <x v="383"/>
    <x v="386"/>
    <b v="0"/>
    <b v="0"/>
    <x v="3"/>
    <x v="3"/>
    <x v="3"/>
  </r>
  <r>
    <n v="29600"/>
    <n v="26527"/>
    <n v="0.89618243243243245"/>
    <x v="0"/>
    <n v="435"/>
    <n v="60.981609195402299"/>
    <x v="1"/>
    <s v="USD"/>
    <x v="384"/>
    <x v="387"/>
    <b v="0"/>
    <b v="0"/>
    <x v="3"/>
    <x v="3"/>
    <x v="3"/>
  </r>
  <r>
    <n v="39300"/>
    <n v="71583"/>
    <n v="1.8214503816793892"/>
    <x v="1"/>
    <n v="645"/>
    <n v="110.98139534883721"/>
    <x v="1"/>
    <s v="USD"/>
    <x v="385"/>
    <x v="388"/>
    <b v="1"/>
    <b v="0"/>
    <x v="4"/>
    <x v="4"/>
    <x v="4"/>
  </r>
  <r>
    <n v="3400"/>
    <n v="12100"/>
    <n v="3.5588235294117645"/>
    <x v="1"/>
    <n v="484"/>
    <n v="25"/>
    <x v="3"/>
    <s v="DKK"/>
    <x v="386"/>
    <x v="389"/>
    <b v="0"/>
    <b v="0"/>
    <x v="3"/>
    <x v="3"/>
    <x v="3"/>
  </r>
  <r>
    <n v="9200"/>
    <n v="12129"/>
    <n v="1.3183695652173912"/>
    <x v="1"/>
    <n v="154"/>
    <n v="78.759740259740255"/>
    <x v="0"/>
    <s v="CAD"/>
    <x v="387"/>
    <x v="390"/>
    <b v="0"/>
    <b v="0"/>
    <x v="4"/>
    <x v="4"/>
    <x v="4"/>
  </r>
  <r>
    <n v="135600"/>
    <n v="62804"/>
    <n v="0.46315634218289087"/>
    <x v="0"/>
    <n v="714"/>
    <n v="87.960784313725483"/>
    <x v="1"/>
    <s v="USD"/>
    <x v="388"/>
    <x v="391"/>
    <b v="0"/>
    <b v="0"/>
    <x v="1"/>
    <x v="1"/>
    <x v="1"/>
  </r>
  <r>
    <n v="153700"/>
    <n v="55536"/>
    <n v="0.36132726089785294"/>
    <x v="2"/>
    <n v="1111"/>
    <n v="49.987398739873989"/>
    <x v="1"/>
    <s v="USD"/>
    <x v="277"/>
    <x v="277"/>
    <b v="0"/>
    <b v="0"/>
    <x v="20"/>
    <x v="6"/>
    <x v="20"/>
  </r>
  <r>
    <n v="7800"/>
    <n v="8161"/>
    <n v="1.0462820512820512"/>
    <x v="1"/>
    <n v="82"/>
    <n v="99.524390243902445"/>
    <x v="1"/>
    <s v="USD"/>
    <x v="389"/>
    <x v="392"/>
    <b v="0"/>
    <b v="0"/>
    <x v="3"/>
    <x v="3"/>
    <x v="3"/>
  </r>
  <r>
    <n v="2100"/>
    <n v="14046"/>
    <n v="6.6885714285714286"/>
    <x v="1"/>
    <n v="134"/>
    <n v="104.82089552238806"/>
    <x v="1"/>
    <s v="USD"/>
    <x v="390"/>
    <x v="393"/>
    <b v="0"/>
    <b v="0"/>
    <x v="13"/>
    <x v="5"/>
    <x v="13"/>
  </r>
  <r>
    <n v="189500"/>
    <n v="117628"/>
    <n v="0.62072823218997364"/>
    <x v="2"/>
    <n v="1089"/>
    <n v="108.01469237832875"/>
    <x v="1"/>
    <s v="USD"/>
    <x v="391"/>
    <x v="394"/>
    <b v="0"/>
    <b v="0"/>
    <x v="10"/>
    <x v="4"/>
    <x v="10"/>
  </r>
  <r>
    <n v="188200"/>
    <n v="159405"/>
    <n v="0.84699787460148779"/>
    <x v="0"/>
    <n v="5497"/>
    <n v="28.998544660724033"/>
    <x v="1"/>
    <s v="USD"/>
    <x v="392"/>
    <x v="395"/>
    <b v="0"/>
    <b v="1"/>
    <x v="0"/>
    <x v="0"/>
    <x v="0"/>
  </r>
  <r>
    <n v="113500"/>
    <n v="12552"/>
    <n v="0.11059030837004405"/>
    <x v="0"/>
    <n v="418"/>
    <n v="30.028708133971293"/>
    <x v="1"/>
    <s v="USD"/>
    <x v="393"/>
    <x v="396"/>
    <b v="0"/>
    <b v="0"/>
    <x v="3"/>
    <x v="3"/>
    <x v="3"/>
  </r>
  <r>
    <n v="134600"/>
    <n v="59007"/>
    <n v="0.43838781575037145"/>
    <x v="0"/>
    <n v="1439"/>
    <n v="41.005559416261292"/>
    <x v="1"/>
    <s v="USD"/>
    <x v="394"/>
    <x v="397"/>
    <b v="0"/>
    <b v="1"/>
    <x v="4"/>
    <x v="4"/>
    <x v="4"/>
  </r>
  <r>
    <n v="1700"/>
    <n v="943"/>
    <n v="0.55470588235294116"/>
    <x v="0"/>
    <n v="15"/>
    <n v="62.866666666666667"/>
    <x v="1"/>
    <s v="USD"/>
    <x v="395"/>
    <x v="398"/>
    <b v="0"/>
    <b v="0"/>
    <x v="3"/>
    <x v="3"/>
    <x v="3"/>
  </r>
  <r>
    <n v="163700"/>
    <n v="93963"/>
    <n v="0.57399511301160655"/>
    <x v="0"/>
    <n v="1999"/>
    <n v="47.005002501250623"/>
    <x v="0"/>
    <s v="CAD"/>
    <x v="396"/>
    <x v="399"/>
    <b v="0"/>
    <b v="0"/>
    <x v="4"/>
    <x v="4"/>
    <x v="4"/>
  </r>
  <r>
    <n v="113800"/>
    <n v="140469"/>
    <n v="1.2343497363796134"/>
    <x v="1"/>
    <n v="5203"/>
    <n v="26.997693638285604"/>
    <x v="1"/>
    <s v="USD"/>
    <x v="397"/>
    <x v="348"/>
    <b v="0"/>
    <b v="0"/>
    <x v="2"/>
    <x v="2"/>
    <x v="2"/>
  </r>
  <r>
    <n v="5000"/>
    <n v="6423"/>
    <n v="1.2846"/>
    <x v="1"/>
    <n v="94"/>
    <n v="68.329787234042556"/>
    <x v="1"/>
    <s v="USD"/>
    <x v="398"/>
    <x v="400"/>
    <b v="0"/>
    <b v="0"/>
    <x v="3"/>
    <x v="3"/>
    <x v="3"/>
  </r>
  <r>
    <n v="9400"/>
    <n v="6015"/>
    <n v="0.63989361702127656"/>
    <x v="0"/>
    <n v="118"/>
    <n v="50.974576271186443"/>
    <x v="1"/>
    <s v="USD"/>
    <x v="399"/>
    <x v="401"/>
    <b v="0"/>
    <b v="1"/>
    <x v="8"/>
    <x v="2"/>
    <x v="8"/>
  </r>
  <r>
    <n v="8700"/>
    <n v="11075"/>
    <n v="1.2729885057471264"/>
    <x v="1"/>
    <n v="205"/>
    <n v="54.024390243902438"/>
    <x v="1"/>
    <s v="USD"/>
    <x v="400"/>
    <x v="402"/>
    <b v="0"/>
    <b v="1"/>
    <x v="3"/>
    <x v="3"/>
    <x v="3"/>
  </r>
  <r>
    <n v="147800"/>
    <n v="15723"/>
    <n v="0.10638024357239513"/>
    <x v="0"/>
    <n v="162"/>
    <n v="97.055555555555557"/>
    <x v="1"/>
    <s v="USD"/>
    <x v="116"/>
    <x v="403"/>
    <b v="0"/>
    <b v="1"/>
    <x v="0"/>
    <x v="0"/>
    <x v="0"/>
  </r>
  <r>
    <n v="5100"/>
    <n v="2064"/>
    <n v="0.40470588235294119"/>
    <x v="0"/>
    <n v="83"/>
    <n v="24.867469879518072"/>
    <x v="1"/>
    <s v="USD"/>
    <x v="401"/>
    <x v="404"/>
    <b v="0"/>
    <b v="0"/>
    <x v="7"/>
    <x v="1"/>
    <x v="7"/>
  </r>
  <r>
    <n v="2700"/>
    <n v="7767"/>
    <n v="2.8766666666666665"/>
    <x v="1"/>
    <n v="92"/>
    <n v="84.423913043478265"/>
    <x v="1"/>
    <s v="USD"/>
    <x v="402"/>
    <x v="405"/>
    <b v="0"/>
    <b v="0"/>
    <x v="14"/>
    <x v="7"/>
    <x v="14"/>
  </r>
  <r>
    <n v="1800"/>
    <n v="10313"/>
    <n v="5.7294444444444448"/>
    <x v="1"/>
    <n v="219"/>
    <n v="47.091324200913242"/>
    <x v="1"/>
    <s v="USD"/>
    <x v="403"/>
    <x v="406"/>
    <b v="0"/>
    <b v="0"/>
    <x v="3"/>
    <x v="3"/>
    <x v="3"/>
  </r>
  <r>
    <n v="174500"/>
    <n v="197018"/>
    <n v="1.1290429799426933"/>
    <x v="1"/>
    <n v="2526"/>
    <n v="77.996041171813147"/>
    <x v="1"/>
    <s v="USD"/>
    <x v="404"/>
    <x v="407"/>
    <b v="0"/>
    <b v="1"/>
    <x v="3"/>
    <x v="3"/>
    <x v="3"/>
  </r>
  <r>
    <n v="101400"/>
    <n v="47037"/>
    <n v="0.46387573964497042"/>
    <x v="0"/>
    <n v="747"/>
    <n v="62.967871485943775"/>
    <x v="1"/>
    <s v="USD"/>
    <x v="405"/>
    <x v="408"/>
    <b v="0"/>
    <b v="0"/>
    <x v="10"/>
    <x v="4"/>
    <x v="10"/>
  </r>
  <r>
    <n v="191000"/>
    <n v="173191"/>
    <n v="0.90675916230366493"/>
    <x v="3"/>
    <n v="2138"/>
    <n v="81.006080449017773"/>
    <x v="1"/>
    <s v="USD"/>
    <x v="406"/>
    <x v="409"/>
    <b v="0"/>
    <b v="1"/>
    <x v="14"/>
    <x v="7"/>
    <x v="14"/>
  </r>
  <r>
    <n v="8100"/>
    <n v="5487"/>
    <n v="0.67740740740740746"/>
    <x v="0"/>
    <n v="84"/>
    <n v="65.321428571428569"/>
    <x v="1"/>
    <s v="USD"/>
    <x v="407"/>
    <x v="410"/>
    <b v="0"/>
    <b v="0"/>
    <x v="3"/>
    <x v="3"/>
    <x v="3"/>
  </r>
  <r>
    <n v="5100"/>
    <n v="9817"/>
    <n v="1.9249019607843136"/>
    <x v="1"/>
    <n v="94"/>
    <n v="104.43617021276596"/>
    <x v="1"/>
    <s v="USD"/>
    <x v="408"/>
    <x v="312"/>
    <b v="1"/>
    <b v="0"/>
    <x v="3"/>
    <x v="3"/>
    <x v="3"/>
  </r>
  <r>
    <n v="7700"/>
    <n v="6369"/>
    <n v="0.82714285714285718"/>
    <x v="0"/>
    <n v="91"/>
    <n v="69.989010989010993"/>
    <x v="1"/>
    <s v="USD"/>
    <x v="409"/>
    <x v="411"/>
    <b v="0"/>
    <b v="0"/>
    <x v="3"/>
    <x v="3"/>
    <x v="3"/>
  </r>
  <r>
    <n v="121400"/>
    <n v="65755"/>
    <n v="0.54163920922570019"/>
    <x v="0"/>
    <n v="792"/>
    <n v="83.023989898989896"/>
    <x v="1"/>
    <s v="USD"/>
    <x v="410"/>
    <x v="412"/>
    <b v="0"/>
    <b v="1"/>
    <x v="4"/>
    <x v="4"/>
    <x v="4"/>
  </r>
  <r>
    <n v="5400"/>
    <n v="903"/>
    <n v="0.16722222222222222"/>
    <x v="3"/>
    <n v="10"/>
    <n v="90.3"/>
    <x v="0"/>
    <s v="CAD"/>
    <x v="411"/>
    <x v="413"/>
    <b v="1"/>
    <b v="0"/>
    <x v="3"/>
    <x v="3"/>
    <x v="3"/>
  </r>
  <r>
    <n v="152400"/>
    <n v="178120"/>
    <n v="1.168766404199475"/>
    <x v="1"/>
    <n v="1713"/>
    <n v="103.98131932282546"/>
    <x v="6"/>
    <s v="EUR"/>
    <x v="412"/>
    <x v="414"/>
    <b v="0"/>
    <b v="1"/>
    <x v="3"/>
    <x v="3"/>
    <x v="3"/>
  </r>
  <r>
    <n v="1300"/>
    <n v="13678"/>
    <n v="10.521538461538462"/>
    <x v="1"/>
    <n v="249"/>
    <n v="54.931726907630519"/>
    <x v="1"/>
    <s v="USD"/>
    <x v="413"/>
    <x v="354"/>
    <b v="0"/>
    <b v="0"/>
    <x v="17"/>
    <x v="1"/>
    <x v="17"/>
  </r>
  <r>
    <n v="8100"/>
    <n v="9969"/>
    <n v="1.2307407407407407"/>
    <x v="1"/>
    <n v="192"/>
    <n v="51.921875"/>
    <x v="1"/>
    <s v="USD"/>
    <x v="414"/>
    <x v="415"/>
    <b v="0"/>
    <b v="1"/>
    <x v="10"/>
    <x v="4"/>
    <x v="10"/>
  </r>
  <r>
    <n v="8300"/>
    <n v="14827"/>
    <n v="1.7863855421686747"/>
    <x v="1"/>
    <n v="247"/>
    <n v="60.02834008097166"/>
    <x v="1"/>
    <s v="USD"/>
    <x v="415"/>
    <x v="416"/>
    <b v="0"/>
    <b v="0"/>
    <x v="3"/>
    <x v="3"/>
    <x v="3"/>
  </r>
  <r>
    <n v="28400"/>
    <n v="100900"/>
    <n v="3.5528169014084505"/>
    <x v="1"/>
    <n v="2293"/>
    <n v="44.003488879197555"/>
    <x v="1"/>
    <s v="USD"/>
    <x v="416"/>
    <x v="417"/>
    <b v="0"/>
    <b v="0"/>
    <x v="22"/>
    <x v="4"/>
    <x v="22"/>
  </r>
  <r>
    <n v="102500"/>
    <n v="165954"/>
    <n v="1.6190634146341463"/>
    <x v="1"/>
    <n v="3131"/>
    <n v="53.003513254551258"/>
    <x v="1"/>
    <s v="USD"/>
    <x v="417"/>
    <x v="418"/>
    <b v="0"/>
    <b v="0"/>
    <x v="19"/>
    <x v="4"/>
    <x v="19"/>
  </r>
  <r>
    <n v="7000"/>
    <n v="1744"/>
    <n v="0.24914285714285714"/>
    <x v="0"/>
    <n v="32"/>
    <n v="54.5"/>
    <x v="1"/>
    <s v="USD"/>
    <x v="418"/>
    <x v="419"/>
    <b v="0"/>
    <b v="0"/>
    <x v="8"/>
    <x v="2"/>
    <x v="8"/>
  </r>
  <r>
    <n v="5400"/>
    <n v="10731"/>
    <n v="1.9872222222222222"/>
    <x v="1"/>
    <n v="143"/>
    <n v="75.04195804195804"/>
    <x v="6"/>
    <s v="EUR"/>
    <x v="419"/>
    <x v="420"/>
    <b v="0"/>
    <b v="0"/>
    <x v="3"/>
    <x v="3"/>
    <x v="3"/>
  </r>
  <r>
    <n v="9300"/>
    <n v="3232"/>
    <n v="0.34752688172043011"/>
    <x v="3"/>
    <n v="90"/>
    <n v="35.911111111111111"/>
    <x v="1"/>
    <s v="USD"/>
    <x v="420"/>
    <x v="421"/>
    <b v="0"/>
    <b v="0"/>
    <x v="3"/>
    <x v="3"/>
    <x v="3"/>
  </r>
  <r>
    <n v="6200"/>
    <n v="10938"/>
    <n v="1.7641935483870967"/>
    <x v="1"/>
    <n v="296"/>
    <n v="36.952702702702702"/>
    <x v="1"/>
    <s v="USD"/>
    <x v="421"/>
    <x v="422"/>
    <b v="0"/>
    <b v="1"/>
    <x v="7"/>
    <x v="1"/>
    <x v="7"/>
  </r>
  <r>
    <n v="2100"/>
    <n v="10739"/>
    <n v="5.1138095238095236"/>
    <x v="1"/>
    <n v="170"/>
    <n v="63.170588235294119"/>
    <x v="1"/>
    <s v="USD"/>
    <x v="422"/>
    <x v="423"/>
    <b v="0"/>
    <b v="1"/>
    <x v="3"/>
    <x v="3"/>
    <x v="3"/>
  </r>
  <r>
    <n v="6800"/>
    <n v="5579"/>
    <n v="0.82044117647058823"/>
    <x v="0"/>
    <n v="186"/>
    <n v="29.99462365591398"/>
    <x v="1"/>
    <s v="USD"/>
    <x v="423"/>
    <x v="424"/>
    <b v="0"/>
    <b v="0"/>
    <x v="8"/>
    <x v="2"/>
    <x v="8"/>
  </r>
  <r>
    <n v="155200"/>
    <n v="37754"/>
    <n v="0.24326030927835052"/>
    <x v="3"/>
    <n v="439"/>
    <n v="86"/>
    <x v="4"/>
    <s v="GBP"/>
    <x v="424"/>
    <x v="425"/>
    <b v="0"/>
    <b v="0"/>
    <x v="19"/>
    <x v="4"/>
    <x v="19"/>
  </r>
  <r>
    <n v="89900"/>
    <n v="45384"/>
    <n v="0.50482758620689661"/>
    <x v="0"/>
    <n v="605"/>
    <n v="75.014876033057845"/>
    <x v="1"/>
    <s v="USD"/>
    <x v="425"/>
    <x v="426"/>
    <b v="0"/>
    <b v="1"/>
    <x v="11"/>
    <x v="6"/>
    <x v="11"/>
  </r>
  <r>
    <n v="900"/>
    <n v="8703"/>
    <n v="9.67"/>
    <x v="1"/>
    <n v="86"/>
    <n v="101.19767441860465"/>
    <x v="3"/>
    <s v="DKK"/>
    <x v="426"/>
    <x v="427"/>
    <b v="0"/>
    <b v="0"/>
    <x v="11"/>
    <x v="6"/>
    <x v="11"/>
  </r>
  <r>
    <n v="100"/>
    <n v="4"/>
    <n v="0.04"/>
    <x v="0"/>
    <n v="1"/>
    <n v="4"/>
    <x v="0"/>
    <s v="CAD"/>
    <x v="427"/>
    <x v="428"/>
    <b v="0"/>
    <b v="0"/>
    <x v="10"/>
    <x v="4"/>
    <x v="10"/>
  </r>
  <r>
    <n v="148400"/>
    <n v="182302"/>
    <n v="1.2284501347708894"/>
    <x v="1"/>
    <n v="6286"/>
    <n v="29.001272669424118"/>
    <x v="1"/>
    <s v="USD"/>
    <x v="428"/>
    <x v="429"/>
    <b v="0"/>
    <b v="0"/>
    <x v="1"/>
    <x v="1"/>
    <x v="1"/>
  </r>
  <r>
    <n v="4800"/>
    <n v="3045"/>
    <n v="0.63437500000000002"/>
    <x v="0"/>
    <n v="31"/>
    <n v="98.225806451612897"/>
    <x v="1"/>
    <s v="USD"/>
    <x v="429"/>
    <x v="430"/>
    <b v="0"/>
    <b v="0"/>
    <x v="6"/>
    <x v="4"/>
    <x v="6"/>
  </r>
  <r>
    <n v="182400"/>
    <n v="102749"/>
    <n v="0.56331688596491225"/>
    <x v="0"/>
    <n v="1181"/>
    <n v="87.001693480101608"/>
    <x v="1"/>
    <s v="USD"/>
    <x v="411"/>
    <x v="431"/>
    <b v="0"/>
    <b v="0"/>
    <x v="22"/>
    <x v="4"/>
    <x v="22"/>
  </r>
  <r>
    <n v="4000"/>
    <n v="1763"/>
    <n v="0.44074999999999998"/>
    <x v="0"/>
    <n v="39"/>
    <n v="45.205128205128204"/>
    <x v="1"/>
    <s v="USD"/>
    <x v="430"/>
    <x v="432"/>
    <b v="0"/>
    <b v="1"/>
    <x v="6"/>
    <x v="4"/>
    <x v="6"/>
  </r>
  <r>
    <n v="116500"/>
    <n v="137904"/>
    <n v="1.1837253218884121"/>
    <x v="1"/>
    <n v="3727"/>
    <n v="37.001341561577675"/>
    <x v="1"/>
    <s v="USD"/>
    <x v="431"/>
    <x v="433"/>
    <b v="0"/>
    <b v="0"/>
    <x v="3"/>
    <x v="3"/>
    <x v="3"/>
  </r>
  <r>
    <n v="146400"/>
    <n v="152438"/>
    <n v="1.041243169398907"/>
    <x v="1"/>
    <n v="1605"/>
    <n v="94.976947040498445"/>
    <x v="1"/>
    <s v="USD"/>
    <x v="432"/>
    <x v="434"/>
    <b v="0"/>
    <b v="1"/>
    <x v="7"/>
    <x v="1"/>
    <x v="7"/>
  </r>
  <r>
    <n v="5000"/>
    <n v="1332"/>
    <n v="0.26640000000000003"/>
    <x v="0"/>
    <n v="46"/>
    <n v="28.956521739130434"/>
    <x v="1"/>
    <s v="USD"/>
    <x v="433"/>
    <x v="435"/>
    <b v="0"/>
    <b v="0"/>
    <x v="3"/>
    <x v="3"/>
    <x v="3"/>
  </r>
  <r>
    <n v="33800"/>
    <n v="118706"/>
    <n v="3.5120118343195266"/>
    <x v="1"/>
    <n v="2120"/>
    <n v="55.993396226415094"/>
    <x v="1"/>
    <s v="USD"/>
    <x v="434"/>
    <x v="436"/>
    <b v="0"/>
    <b v="0"/>
    <x v="3"/>
    <x v="3"/>
    <x v="3"/>
  </r>
  <r>
    <n v="6300"/>
    <n v="5674"/>
    <n v="0.90063492063492068"/>
    <x v="0"/>
    <n v="105"/>
    <n v="54.038095238095238"/>
    <x v="1"/>
    <s v="USD"/>
    <x v="435"/>
    <x v="437"/>
    <b v="0"/>
    <b v="0"/>
    <x v="4"/>
    <x v="4"/>
    <x v="4"/>
  </r>
  <r>
    <n v="2400"/>
    <n v="4119"/>
    <n v="1.7162500000000001"/>
    <x v="1"/>
    <n v="50"/>
    <n v="82.38"/>
    <x v="1"/>
    <s v="USD"/>
    <x v="8"/>
    <x v="438"/>
    <b v="0"/>
    <b v="0"/>
    <x v="3"/>
    <x v="3"/>
    <x v="3"/>
  </r>
  <r>
    <n v="98800"/>
    <n v="139354"/>
    <n v="1.4104655870445344"/>
    <x v="1"/>
    <n v="2080"/>
    <n v="66.997115384615384"/>
    <x v="1"/>
    <s v="USD"/>
    <x v="436"/>
    <x v="439"/>
    <b v="0"/>
    <b v="0"/>
    <x v="6"/>
    <x v="4"/>
    <x v="6"/>
  </r>
  <r>
    <n v="188800"/>
    <n v="57734"/>
    <n v="0.30579449152542371"/>
    <x v="0"/>
    <n v="535"/>
    <n v="107.91401869158878"/>
    <x v="1"/>
    <s v="USD"/>
    <x v="385"/>
    <x v="440"/>
    <b v="0"/>
    <b v="0"/>
    <x v="20"/>
    <x v="6"/>
    <x v="20"/>
  </r>
  <r>
    <n v="134300"/>
    <n v="145265"/>
    <n v="1.0816455696202532"/>
    <x v="1"/>
    <n v="2105"/>
    <n v="69.009501187648453"/>
    <x v="1"/>
    <s v="USD"/>
    <x v="437"/>
    <x v="441"/>
    <b v="0"/>
    <b v="0"/>
    <x v="10"/>
    <x v="4"/>
    <x v="10"/>
  </r>
  <r>
    <n v="71200"/>
    <n v="95020"/>
    <n v="1.3345505617977529"/>
    <x v="1"/>
    <n v="2436"/>
    <n v="39.006568144499177"/>
    <x v="1"/>
    <s v="USD"/>
    <x v="438"/>
    <x v="442"/>
    <b v="0"/>
    <b v="0"/>
    <x v="3"/>
    <x v="3"/>
    <x v="3"/>
  </r>
  <r>
    <n v="4700"/>
    <n v="8829"/>
    <n v="1.8785106382978722"/>
    <x v="1"/>
    <n v="80"/>
    <n v="110.3625"/>
    <x v="1"/>
    <s v="USD"/>
    <x v="439"/>
    <x v="443"/>
    <b v="0"/>
    <b v="0"/>
    <x v="18"/>
    <x v="5"/>
    <x v="18"/>
  </r>
  <r>
    <n v="1200"/>
    <n v="3984"/>
    <n v="3.32"/>
    <x v="1"/>
    <n v="42"/>
    <n v="94.857142857142861"/>
    <x v="1"/>
    <s v="USD"/>
    <x v="440"/>
    <x v="444"/>
    <b v="0"/>
    <b v="1"/>
    <x v="8"/>
    <x v="2"/>
    <x v="8"/>
  </r>
  <r>
    <n v="1400"/>
    <n v="8053"/>
    <n v="5.7521428571428572"/>
    <x v="1"/>
    <n v="139"/>
    <n v="57.935251798561154"/>
    <x v="0"/>
    <s v="CAD"/>
    <x v="441"/>
    <x v="445"/>
    <b v="0"/>
    <b v="1"/>
    <x v="2"/>
    <x v="2"/>
    <x v="2"/>
  </r>
  <r>
    <n v="4000"/>
    <n v="1620"/>
    <n v="0.40500000000000003"/>
    <x v="0"/>
    <n v="16"/>
    <n v="101.25"/>
    <x v="1"/>
    <s v="USD"/>
    <x v="442"/>
    <x v="368"/>
    <b v="0"/>
    <b v="0"/>
    <x v="3"/>
    <x v="3"/>
    <x v="3"/>
  </r>
  <r>
    <n v="5600"/>
    <n v="10328"/>
    <n v="1.8442857142857143"/>
    <x v="1"/>
    <n v="159"/>
    <n v="64.95597484276729"/>
    <x v="1"/>
    <s v="USD"/>
    <x v="443"/>
    <x v="446"/>
    <b v="0"/>
    <b v="0"/>
    <x v="6"/>
    <x v="4"/>
    <x v="6"/>
  </r>
  <r>
    <n v="3600"/>
    <n v="10289"/>
    <n v="2.8580555555555556"/>
    <x v="1"/>
    <n v="381"/>
    <n v="27.00524934383202"/>
    <x v="1"/>
    <s v="USD"/>
    <x v="315"/>
    <x v="447"/>
    <b v="0"/>
    <b v="0"/>
    <x v="8"/>
    <x v="2"/>
    <x v="8"/>
  </r>
  <r>
    <n v="3100"/>
    <n v="9889"/>
    <n v="3.19"/>
    <x v="1"/>
    <n v="194"/>
    <n v="50.97422680412371"/>
    <x v="4"/>
    <s v="GBP"/>
    <x v="444"/>
    <x v="448"/>
    <b v="0"/>
    <b v="1"/>
    <x v="0"/>
    <x v="0"/>
    <x v="0"/>
  </r>
  <r>
    <n v="153800"/>
    <n v="60342"/>
    <n v="0.39234070221066319"/>
    <x v="0"/>
    <n v="575"/>
    <n v="104.94260869565217"/>
    <x v="1"/>
    <s v="USD"/>
    <x v="445"/>
    <x v="178"/>
    <b v="0"/>
    <b v="0"/>
    <x v="1"/>
    <x v="1"/>
    <x v="1"/>
  </r>
  <r>
    <n v="5000"/>
    <n v="8907"/>
    <n v="1.7814000000000001"/>
    <x v="1"/>
    <n v="106"/>
    <n v="84.028301886792448"/>
    <x v="1"/>
    <s v="USD"/>
    <x v="446"/>
    <x v="449"/>
    <b v="0"/>
    <b v="0"/>
    <x v="5"/>
    <x v="1"/>
    <x v="5"/>
  </r>
  <r>
    <n v="4000"/>
    <n v="14606"/>
    <n v="3.6515"/>
    <x v="1"/>
    <n v="142"/>
    <n v="102.85915492957747"/>
    <x v="1"/>
    <s v="USD"/>
    <x v="447"/>
    <x v="450"/>
    <b v="0"/>
    <b v="0"/>
    <x v="19"/>
    <x v="4"/>
    <x v="19"/>
  </r>
  <r>
    <n v="7400"/>
    <n v="8432"/>
    <n v="1.1394594594594594"/>
    <x v="1"/>
    <n v="211"/>
    <n v="39.962085308056871"/>
    <x v="1"/>
    <s v="USD"/>
    <x v="448"/>
    <x v="451"/>
    <b v="0"/>
    <b v="1"/>
    <x v="18"/>
    <x v="5"/>
    <x v="18"/>
  </r>
  <r>
    <n v="191500"/>
    <n v="57122"/>
    <n v="0.29828720626631855"/>
    <x v="0"/>
    <n v="1120"/>
    <n v="51.001785714285717"/>
    <x v="1"/>
    <s v="USD"/>
    <x v="342"/>
    <x v="452"/>
    <b v="0"/>
    <b v="0"/>
    <x v="13"/>
    <x v="5"/>
    <x v="13"/>
  </r>
  <r>
    <n v="8500"/>
    <n v="4613"/>
    <n v="0.54270588235294115"/>
    <x v="0"/>
    <n v="113"/>
    <n v="40.823008849557525"/>
    <x v="1"/>
    <s v="USD"/>
    <x v="449"/>
    <x v="453"/>
    <b v="0"/>
    <b v="0"/>
    <x v="22"/>
    <x v="4"/>
    <x v="22"/>
  </r>
  <r>
    <n v="68800"/>
    <n v="162603"/>
    <n v="2.3634156976744185"/>
    <x v="1"/>
    <n v="2756"/>
    <n v="58.999637155297535"/>
    <x v="1"/>
    <s v="USD"/>
    <x v="450"/>
    <x v="454"/>
    <b v="0"/>
    <b v="0"/>
    <x v="8"/>
    <x v="2"/>
    <x v="8"/>
  </r>
  <r>
    <n v="2400"/>
    <n v="12310"/>
    <n v="5.1291666666666664"/>
    <x v="1"/>
    <n v="173"/>
    <n v="71.156069364161851"/>
    <x v="4"/>
    <s v="GBP"/>
    <x v="451"/>
    <x v="455"/>
    <b v="0"/>
    <b v="0"/>
    <x v="0"/>
    <x v="0"/>
    <x v="0"/>
  </r>
  <r>
    <n v="8600"/>
    <n v="8656"/>
    <n v="1.0065116279069768"/>
    <x v="1"/>
    <n v="87"/>
    <n v="99.494252873563212"/>
    <x v="1"/>
    <s v="USD"/>
    <x v="452"/>
    <x v="456"/>
    <b v="0"/>
    <b v="1"/>
    <x v="14"/>
    <x v="7"/>
    <x v="14"/>
  </r>
  <r>
    <n v="196600"/>
    <n v="159931"/>
    <n v="0.81348423194303154"/>
    <x v="0"/>
    <n v="1538"/>
    <n v="103.98634590377114"/>
    <x v="1"/>
    <s v="USD"/>
    <x v="453"/>
    <x v="457"/>
    <b v="0"/>
    <b v="1"/>
    <x v="3"/>
    <x v="3"/>
    <x v="3"/>
  </r>
  <r>
    <n v="4200"/>
    <n v="689"/>
    <n v="0.16404761904761905"/>
    <x v="0"/>
    <n v="9"/>
    <n v="76.555555555555557"/>
    <x v="1"/>
    <s v="USD"/>
    <x v="454"/>
    <x v="458"/>
    <b v="0"/>
    <b v="1"/>
    <x v="13"/>
    <x v="5"/>
    <x v="13"/>
  </r>
  <r>
    <n v="91400"/>
    <n v="48236"/>
    <n v="0.52774617067833696"/>
    <x v="0"/>
    <n v="554"/>
    <n v="87.068592057761734"/>
    <x v="1"/>
    <s v="USD"/>
    <x v="455"/>
    <x v="459"/>
    <b v="0"/>
    <b v="0"/>
    <x v="3"/>
    <x v="3"/>
    <x v="3"/>
  </r>
  <r>
    <n v="29600"/>
    <n v="77021"/>
    <n v="2.6020608108108108"/>
    <x v="1"/>
    <n v="1572"/>
    <n v="48.99554707379135"/>
    <x v="4"/>
    <s v="GBP"/>
    <x v="456"/>
    <x v="460"/>
    <b v="0"/>
    <b v="1"/>
    <x v="0"/>
    <x v="0"/>
    <x v="0"/>
  </r>
  <r>
    <n v="90600"/>
    <n v="27844"/>
    <n v="0.30732891832229581"/>
    <x v="0"/>
    <n v="648"/>
    <n v="42.969135802469133"/>
    <x v="4"/>
    <s v="GBP"/>
    <x v="457"/>
    <x v="461"/>
    <b v="0"/>
    <b v="0"/>
    <x v="3"/>
    <x v="3"/>
    <x v="3"/>
  </r>
  <r>
    <n v="5200"/>
    <n v="702"/>
    <n v="0.13500000000000001"/>
    <x v="0"/>
    <n v="21"/>
    <n v="33.428571428571431"/>
    <x v="4"/>
    <s v="GBP"/>
    <x v="458"/>
    <x v="462"/>
    <b v="0"/>
    <b v="1"/>
    <x v="18"/>
    <x v="5"/>
    <x v="18"/>
  </r>
  <r>
    <n v="110300"/>
    <n v="197024"/>
    <n v="1.7862556663644606"/>
    <x v="1"/>
    <n v="2346"/>
    <n v="83.982949701619773"/>
    <x v="1"/>
    <s v="USD"/>
    <x v="459"/>
    <x v="463"/>
    <b v="0"/>
    <b v="0"/>
    <x v="3"/>
    <x v="3"/>
    <x v="3"/>
  </r>
  <r>
    <n v="5300"/>
    <n v="11663"/>
    <n v="2.2005660377358489"/>
    <x v="1"/>
    <n v="115"/>
    <n v="101.41739130434783"/>
    <x v="1"/>
    <s v="USD"/>
    <x v="460"/>
    <x v="464"/>
    <b v="0"/>
    <b v="0"/>
    <x v="3"/>
    <x v="3"/>
    <x v="3"/>
  </r>
  <r>
    <n v="9200"/>
    <n v="9339"/>
    <n v="1.015108695652174"/>
    <x v="1"/>
    <n v="85"/>
    <n v="109.87058823529412"/>
    <x v="6"/>
    <s v="EUR"/>
    <x v="461"/>
    <x v="465"/>
    <b v="0"/>
    <b v="0"/>
    <x v="8"/>
    <x v="2"/>
    <x v="8"/>
  </r>
  <r>
    <n v="2400"/>
    <n v="4596"/>
    <n v="1.915"/>
    <x v="1"/>
    <n v="144"/>
    <n v="31.916666666666668"/>
    <x v="1"/>
    <s v="USD"/>
    <x v="462"/>
    <x v="466"/>
    <b v="0"/>
    <b v="0"/>
    <x v="23"/>
    <x v="8"/>
    <x v="23"/>
  </r>
  <r>
    <n v="56800"/>
    <n v="173437"/>
    <n v="3.0534683098591549"/>
    <x v="1"/>
    <n v="2443"/>
    <n v="70.993450675399103"/>
    <x v="1"/>
    <s v="USD"/>
    <x v="463"/>
    <x v="467"/>
    <b v="0"/>
    <b v="1"/>
    <x v="0"/>
    <x v="0"/>
    <x v="0"/>
  </r>
  <r>
    <n v="191000"/>
    <n v="45831"/>
    <n v="0.23995287958115183"/>
    <x v="3"/>
    <n v="595"/>
    <n v="77.026890756302521"/>
    <x v="1"/>
    <s v="USD"/>
    <x v="464"/>
    <x v="468"/>
    <b v="1"/>
    <b v="1"/>
    <x v="12"/>
    <x v="4"/>
    <x v="12"/>
  </r>
  <r>
    <n v="900"/>
    <n v="6514"/>
    <n v="7.2377777777777776"/>
    <x v="1"/>
    <n v="64"/>
    <n v="101.78125"/>
    <x v="1"/>
    <s v="USD"/>
    <x v="465"/>
    <x v="469"/>
    <b v="0"/>
    <b v="0"/>
    <x v="14"/>
    <x v="7"/>
    <x v="14"/>
  </r>
  <r>
    <n v="2500"/>
    <n v="13684"/>
    <n v="5.4736000000000002"/>
    <x v="1"/>
    <n v="268"/>
    <n v="51.059701492537314"/>
    <x v="1"/>
    <s v="USD"/>
    <x v="466"/>
    <x v="470"/>
    <b v="0"/>
    <b v="0"/>
    <x v="8"/>
    <x v="2"/>
    <x v="8"/>
  </r>
  <r>
    <n v="3200"/>
    <n v="13264"/>
    <n v="4.1449999999999996"/>
    <x v="1"/>
    <n v="195"/>
    <n v="68.02051282051282"/>
    <x v="3"/>
    <s v="DKK"/>
    <x v="467"/>
    <x v="471"/>
    <b v="0"/>
    <b v="0"/>
    <x v="3"/>
    <x v="3"/>
    <x v="3"/>
  </r>
  <r>
    <n v="183800"/>
    <n v="1667"/>
    <n v="9.0696409140369975E-3"/>
    <x v="0"/>
    <n v="54"/>
    <n v="30.87037037037037"/>
    <x v="1"/>
    <s v="USD"/>
    <x v="468"/>
    <x v="472"/>
    <b v="0"/>
    <b v="0"/>
    <x v="10"/>
    <x v="4"/>
    <x v="10"/>
  </r>
  <r>
    <n v="9800"/>
    <n v="3349"/>
    <n v="0.34173469387755101"/>
    <x v="0"/>
    <n v="120"/>
    <n v="27.908333333333335"/>
    <x v="1"/>
    <s v="USD"/>
    <x v="469"/>
    <x v="473"/>
    <b v="0"/>
    <b v="1"/>
    <x v="8"/>
    <x v="2"/>
    <x v="8"/>
  </r>
  <r>
    <n v="193400"/>
    <n v="46317"/>
    <n v="0.239488107549121"/>
    <x v="0"/>
    <n v="579"/>
    <n v="79.994818652849744"/>
    <x v="3"/>
    <s v="DKK"/>
    <x v="470"/>
    <x v="474"/>
    <b v="0"/>
    <b v="0"/>
    <x v="2"/>
    <x v="2"/>
    <x v="2"/>
  </r>
  <r>
    <n v="163800"/>
    <n v="78743"/>
    <n v="0.48072649572649573"/>
    <x v="0"/>
    <n v="2072"/>
    <n v="38.003378378378379"/>
    <x v="1"/>
    <s v="USD"/>
    <x v="471"/>
    <x v="475"/>
    <b v="0"/>
    <b v="1"/>
    <x v="4"/>
    <x v="4"/>
    <x v="4"/>
  </r>
  <r>
    <n v="100"/>
    <n v="0"/>
    <n v="0"/>
    <x v="0"/>
    <n v="0"/>
    <e v="#DIV/0!"/>
    <x v="1"/>
    <s v="USD"/>
    <x v="472"/>
    <x v="380"/>
    <b v="0"/>
    <b v="1"/>
    <x v="3"/>
    <x v="3"/>
    <x v="3"/>
  </r>
  <r>
    <n v="153600"/>
    <n v="107743"/>
    <n v="0.70145182291666663"/>
    <x v="0"/>
    <n v="1796"/>
    <n v="59.990534521158132"/>
    <x v="1"/>
    <s v="USD"/>
    <x v="473"/>
    <x v="353"/>
    <b v="0"/>
    <b v="0"/>
    <x v="4"/>
    <x v="4"/>
    <x v="4"/>
  </r>
  <r>
    <n v="1300"/>
    <n v="6889"/>
    <n v="5.2992307692307694"/>
    <x v="1"/>
    <n v="186"/>
    <n v="37.037634408602152"/>
    <x v="2"/>
    <s v="AUD"/>
    <x v="474"/>
    <x v="476"/>
    <b v="0"/>
    <b v="1"/>
    <x v="11"/>
    <x v="6"/>
    <x v="11"/>
  </r>
  <r>
    <n v="25500"/>
    <n v="45983"/>
    <n v="1.8032549019607844"/>
    <x v="1"/>
    <n v="460"/>
    <n v="99.963043478260872"/>
    <x v="1"/>
    <s v="USD"/>
    <x v="72"/>
    <x v="477"/>
    <b v="0"/>
    <b v="0"/>
    <x v="6"/>
    <x v="4"/>
    <x v="6"/>
  </r>
  <r>
    <n v="7500"/>
    <n v="6924"/>
    <n v="0.92320000000000002"/>
    <x v="0"/>
    <n v="62"/>
    <n v="111.6774193548387"/>
    <x v="6"/>
    <s v="EUR"/>
    <x v="443"/>
    <x v="478"/>
    <b v="0"/>
    <b v="0"/>
    <x v="1"/>
    <x v="1"/>
    <x v="1"/>
  </r>
  <r>
    <n v="89900"/>
    <n v="12497"/>
    <n v="0.13901001112347053"/>
    <x v="0"/>
    <n v="347"/>
    <n v="36.014409221902014"/>
    <x v="1"/>
    <s v="USD"/>
    <x v="475"/>
    <x v="479"/>
    <b v="0"/>
    <b v="1"/>
    <x v="15"/>
    <x v="5"/>
    <x v="15"/>
  </r>
  <r>
    <n v="18000"/>
    <n v="166874"/>
    <n v="9.2707777777777771"/>
    <x v="1"/>
    <n v="2528"/>
    <n v="66.010284810126578"/>
    <x v="1"/>
    <s v="USD"/>
    <x v="81"/>
    <x v="480"/>
    <b v="0"/>
    <b v="1"/>
    <x v="3"/>
    <x v="3"/>
    <x v="3"/>
  </r>
  <r>
    <n v="2100"/>
    <n v="837"/>
    <n v="0.39857142857142858"/>
    <x v="0"/>
    <n v="19"/>
    <n v="44.05263157894737"/>
    <x v="1"/>
    <s v="USD"/>
    <x v="476"/>
    <x v="481"/>
    <b v="0"/>
    <b v="1"/>
    <x v="2"/>
    <x v="2"/>
    <x v="2"/>
  </r>
  <r>
    <n v="172700"/>
    <n v="193820"/>
    <n v="1.1222929936305732"/>
    <x v="1"/>
    <n v="3657"/>
    <n v="52.999726551818434"/>
    <x v="1"/>
    <s v="USD"/>
    <x v="192"/>
    <x v="482"/>
    <b v="0"/>
    <b v="0"/>
    <x v="3"/>
    <x v="3"/>
    <x v="3"/>
  </r>
  <r>
    <n v="168500"/>
    <n v="119510"/>
    <n v="0.70925816023738875"/>
    <x v="0"/>
    <n v="1258"/>
    <n v="95"/>
    <x v="1"/>
    <s v="USD"/>
    <x v="477"/>
    <x v="483"/>
    <b v="0"/>
    <b v="0"/>
    <x v="3"/>
    <x v="3"/>
    <x v="3"/>
  </r>
  <r>
    <n v="7800"/>
    <n v="9289"/>
    <n v="1.1908974358974358"/>
    <x v="1"/>
    <n v="131"/>
    <n v="70.908396946564892"/>
    <x v="2"/>
    <s v="AUD"/>
    <x v="478"/>
    <x v="484"/>
    <b v="0"/>
    <b v="0"/>
    <x v="6"/>
    <x v="4"/>
    <x v="6"/>
  </r>
  <r>
    <n v="147800"/>
    <n v="35498"/>
    <n v="0.24017591339648173"/>
    <x v="0"/>
    <n v="362"/>
    <n v="98.060773480662988"/>
    <x v="1"/>
    <s v="USD"/>
    <x v="479"/>
    <x v="265"/>
    <b v="0"/>
    <b v="0"/>
    <x v="3"/>
    <x v="3"/>
    <x v="3"/>
  </r>
  <r>
    <n v="9100"/>
    <n v="12678"/>
    <n v="1.3931868131868133"/>
    <x v="1"/>
    <n v="239"/>
    <n v="53.046025104602514"/>
    <x v="1"/>
    <s v="USD"/>
    <x v="480"/>
    <x v="485"/>
    <b v="0"/>
    <b v="1"/>
    <x v="11"/>
    <x v="6"/>
    <x v="11"/>
  </r>
  <r>
    <n v="8300"/>
    <n v="3260"/>
    <n v="0.39277108433734942"/>
    <x v="3"/>
    <n v="35"/>
    <n v="93.142857142857139"/>
    <x v="1"/>
    <s v="USD"/>
    <x v="180"/>
    <x v="486"/>
    <b v="0"/>
    <b v="0"/>
    <x v="19"/>
    <x v="4"/>
    <x v="19"/>
  </r>
  <r>
    <n v="138700"/>
    <n v="31123"/>
    <n v="0.22439077144917088"/>
    <x v="3"/>
    <n v="528"/>
    <n v="58.945075757575758"/>
    <x v="5"/>
    <s v="CHF"/>
    <x v="481"/>
    <x v="412"/>
    <b v="0"/>
    <b v="1"/>
    <x v="1"/>
    <x v="1"/>
    <x v="1"/>
  </r>
  <r>
    <n v="8600"/>
    <n v="4797"/>
    <n v="0.55779069767441858"/>
    <x v="0"/>
    <n v="133"/>
    <n v="36.067669172932334"/>
    <x v="0"/>
    <s v="CAD"/>
    <x v="482"/>
    <x v="487"/>
    <b v="0"/>
    <b v="1"/>
    <x v="3"/>
    <x v="3"/>
    <x v="3"/>
  </r>
  <r>
    <n v="125400"/>
    <n v="53324"/>
    <n v="0.42523125996810207"/>
    <x v="0"/>
    <n v="846"/>
    <n v="63.030732860520096"/>
    <x v="1"/>
    <s v="USD"/>
    <x v="194"/>
    <x v="488"/>
    <b v="0"/>
    <b v="0"/>
    <x v="9"/>
    <x v="5"/>
    <x v="9"/>
  </r>
  <r>
    <n v="5900"/>
    <n v="6608"/>
    <n v="1.1200000000000001"/>
    <x v="1"/>
    <n v="78"/>
    <n v="84.717948717948715"/>
    <x v="1"/>
    <s v="USD"/>
    <x v="483"/>
    <x v="489"/>
    <b v="0"/>
    <b v="0"/>
    <x v="0"/>
    <x v="0"/>
    <x v="0"/>
  </r>
  <r>
    <n v="8800"/>
    <n v="622"/>
    <n v="7.0681818181818179E-2"/>
    <x v="0"/>
    <n v="10"/>
    <n v="62.2"/>
    <x v="1"/>
    <s v="USD"/>
    <x v="484"/>
    <x v="442"/>
    <b v="0"/>
    <b v="1"/>
    <x v="10"/>
    <x v="4"/>
    <x v="10"/>
  </r>
  <r>
    <n v="177700"/>
    <n v="180802"/>
    <n v="1.0174563871693867"/>
    <x v="1"/>
    <n v="1773"/>
    <n v="101.97518330513255"/>
    <x v="1"/>
    <s v="USD"/>
    <x v="355"/>
    <x v="437"/>
    <b v="0"/>
    <b v="1"/>
    <x v="1"/>
    <x v="1"/>
    <x v="1"/>
  </r>
  <r>
    <n v="800"/>
    <n v="3406"/>
    <n v="4.2575000000000003"/>
    <x v="1"/>
    <n v="32"/>
    <n v="106.4375"/>
    <x v="1"/>
    <s v="USD"/>
    <x v="485"/>
    <x v="490"/>
    <b v="0"/>
    <b v="0"/>
    <x v="3"/>
    <x v="3"/>
    <x v="3"/>
  </r>
  <r>
    <n v="7600"/>
    <n v="11061"/>
    <n v="1.4553947368421052"/>
    <x v="1"/>
    <n v="369"/>
    <n v="29.975609756097562"/>
    <x v="1"/>
    <s v="USD"/>
    <x v="486"/>
    <x v="491"/>
    <b v="0"/>
    <b v="1"/>
    <x v="6"/>
    <x v="4"/>
    <x v="6"/>
  </r>
  <r>
    <n v="50500"/>
    <n v="16389"/>
    <n v="0.32453465346534655"/>
    <x v="0"/>
    <n v="191"/>
    <n v="85.806282722513089"/>
    <x v="1"/>
    <s v="USD"/>
    <x v="487"/>
    <x v="163"/>
    <b v="0"/>
    <b v="0"/>
    <x v="12"/>
    <x v="4"/>
    <x v="12"/>
  </r>
  <r>
    <n v="900"/>
    <n v="6303"/>
    <n v="7.003333333333333"/>
    <x v="1"/>
    <n v="89"/>
    <n v="70.82022471910112"/>
    <x v="1"/>
    <s v="USD"/>
    <x v="488"/>
    <x v="492"/>
    <b v="0"/>
    <b v="0"/>
    <x v="12"/>
    <x v="4"/>
    <x v="12"/>
  </r>
  <r>
    <n v="96700"/>
    <n v="81136"/>
    <n v="0.83904860392967939"/>
    <x v="0"/>
    <n v="1979"/>
    <n v="40.998484082870135"/>
    <x v="1"/>
    <s v="USD"/>
    <x v="489"/>
    <x v="493"/>
    <b v="0"/>
    <b v="0"/>
    <x v="3"/>
    <x v="3"/>
    <x v="3"/>
  </r>
  <r>
    <n v="2100"/>
    <n v="1768"/>
    <n v="0.84190476190476193"/>
    <x v="0"/>
    <n v="63"/>
    <n v="28.063492063492063"/>
    <x v="1"/>
    <s v="USD"/>
    <x v="490"/>
    <x v="494"/>
    <b v="0"/>
    <b v="0"/>
    <x v="8"/>
    <x v="2"/>
    <x v="8"/>
  </r>
  <r>
    <n v="8300"/>
    <n v="12944"/>
    <n v="1.5595180722891566"/>
    <x v="1"/>
    <n v="147"/>
    <n v="88.054421768707485"/>
    <x v="1"/>
    <s v="USD"/>
    <x v="312"/>
    <x v="495"/>
    <b v="0"/>
    <b v="1"/>
    <x v="3"/>
    <x v="3"/>
    <x v="3"/>
  </r>
  <r>
    <n v="189200"/>
    <n v="188480"/>
    <n v="0.99619450317124736"/>
    <x v="0"/>
    <n v="6080"/>
    <n v="31"/>
    <x v="0"/>
    <s v="CAD"/>
    <x v="491"/>
    <x v="496"/>
    <b v="0"/>
    <b v="0"/>
    <x v="10"/>
    <x v="4"/>
    <x v="10"/>
  </r>
  <r>
    <n v="9000"/>
    <n v="7227"/>
    <n v="0.80300000000000005"/>
    <x v="0"/>
    <n v="80"/>
    <n v="90.337500000000006"/>
    <x v="4"/>
    <s v="GBP"/>
    <x v="492"/>
    <x v="497"/>
    <b v="0"/>
    <b v="0"/>
    <x v="7"/>
    <x v="1"/>
    <x v="7"/>
  </r>
  <r>
    <n v="5100"/>
    <n v="574"/>
    <n v="0.11254901960784314"/>
    <x v="0"/>
    <n v="9"/>
    <n v="63.777777777777779"/>
    <x v="1"/>
    <s v="USD"/>
    <x v="493"/>
    <x v="180"/>
    <b v="0"/>
    <b v="0"/>
    <x v="11"/>
    <x v="6"/>
    <x v="11"/>
  </r>
  <r>
    <n v="105000"/>
    <n v="96328"/>
    <n v="0.91740952380952379"/>
    <x v="0"/>
    <n v="1784"/>
    <n v="53.995515695067262"/>
    <x v="1"/>
    <s v="USD"/>
    <x v="494"/>
    <x v="498"/>
    <b v="0"/>
    <b v="1"/>
    <x v="13"/>
    <x v="5"/>
    <x v="13"/>
  </r>
  <r>
    <n v="186700"/>
    <n v="178338"/>
    <n v="0.95521156936261387"/>
    <x v="2"/>
    <n v="3640"/>
    <n v="48.993956043956047"/>
    <x v="5"/>
    <s v="CHF"/>
    <x v="495"/>
    <x v="499"/>
    <b v="0"/>
    <b v="0"/>
    <x v="11"/>
    <x v="6"/>
    <x v="11"/>
  </r>
  <r>
    <n v="1600"/>
    <n v="8046"/>
    <n v="5.0287499999999996"/>
    <x v="1"/>
    <n v="126"/>
    <n v="63.857142857142854"/>
    <x v="0"/>
    <s v="CAD"/>
    <x v="496"/>
    <x v="500"/>
    <b v="0"/>
    <b v="0"/>
    <x v="3"/>
    <x v="3"/>
    <x v="3"/>
  </r>
  <r>
    <n v="115600"/>
    <n v="184086"/>
    <n v="1.5924394463667819"/>
    <x v="1"/>
    <n v="2218"/>
    <n v="82.996393146979258"/>
    <x v="4"/>
    <s v="GBP"/>
    <x v="497"/>
    <x v="50"/>
    <b v="0"/>
    <b v="0"/>
    <x v="7"/>
    <x v="1"/>
    <x v="7"/>
  </r>
  <r>
    <n v="89100"/>
    <n v="13385"/>
    <n v="0.15022446689113356"/>
    <x v="0"/>
    <n v="243"/>
    <n v="55.08230452674897"/>
    <x v="1"/>
    <s v="USD"/>
    <x v="498"/>
    <x v="501"/>
    <b v="0"/>
    <b v="1"/>
    <x v="6"/>
    <x v="4"/>
    <x v="6"/>
  </r>
  <r>
    <n v="2600"/>
    <n v="12533"/>
    <n v="4.820384615384615"/>
    <x v="1"/>
    <n v="202"/>
    <n v="62.044554455445542"/>
    <x v="6"/>
    <s v="EUR"/>
    <x v="499"/>
    <x v="502"/>
    <b v="0"/>
    <b v="1"/>
    <x v="3"/>
    <x v="3"/>
    <x v="3"/>
  </r>
  <r>
    <n v="9800"/>
    <n v="14697"/>
    <n v="1.4996938775510205"/>
    <x v="1"/>
    <n v="140"/>
    <n v="104.97857142857143"/>
    <x v="6"/>
    <s v="EUR"/>
    <x v="500"/>
    <x v="52"/>
    <b v="0"/>
    <b v="0"/>
    <x v="13"/>
    <x v="5"/>
    <x v="13"/>
  </r>
  <r>
    <n v="84400"/>
    <n v="98935"/>
    <n v="1.1722156398104266"/>
    <x v="1"/>
    <n v="1052"/>
    <n v="94.044676806083643"/>
    <x v="3"/>
    <s v="DKK"/>
    <x v="501"/>
    <x v="503"/>
    <b v="1"/>
    <b v="1"/>
    <x v="4"/>
    <x v="4"/>
    <x v="4"/>
  </r>
  <r>
    <n v="151300"/>
    <n v="57034"/>
    <n v="0.37695968274950431"/>
    <x v="0"/>
    <n v="1296"/>
    <n v="44.007716049382715"/>
    <x v="1"/>
    <s v="USD"/>
    <x v="502"/>
    <x v="504"/>
    <b v="0"/>
    <b v="0"/>
    <x v="20"/>
    <x v="6"/>
    <x v="20"/>
  </r>
  <r>
    <n v="9800"/>
    <n v="7120"/>
    <n v="0.72653061224489801"/>
    <x v="0"/>
    <n v="77"/>
    <n v="92.467532467532465"/>
    <x v="1"/>
    <s v="USD"/>
    <x v="503"/>
    <x v="505"/>
    <b v="0"/>
    <b v="1"/>
    <x v="0"/>
    <x v="0"/>
    <x v="0"/>
  </r>
  <r>
    <n v="5300"/>
    <n v="14097"/>
    <n v="2.6598113207547169"/>
    <x v="1"/>
    <n v="247"/>
    <n v="57.072874493927124"/>
    <x v="1"/>
    <s v="USD"/>
    <x v="504"/>
    <x v="506"/>
    <b v="0"/>
    <b v="0"/>
    <x v="14"/>
    <x v="7"/>
    <x v="14"/>
  </r>
  <r>
    <n v="178000"/>
    <n v="43086"/>
    <n v="0.24205617977528091"/>
    <x v="0"/>
    <n v="395"/>
    <n v="109.07848101265823"/>
    <x v="6"/>
    <s v="EUR"/>
    <x v="505"/>
    <x v="507"/>
    <b v="0"/>
    <b v="0"/>
    <x v="20"/>
    <x v="6"/>
    <x v="20"/>
  </r>
  <r>
    <n v="77000"/>
    <n v="1930"/>
    <n v="2.5064935064935064E-2"/>
    <x v="0"/>
    <n v="49"/>
    <n v="39.387755102040813"/>
    <x v="4"/>
    <s v="GBP"/>
    <x v="506"/>
    <x v="508"/>
    <b v="0"/>
    <b v="0"/>
    <x v="7"/>
    <x v="1"/>
    <x v="7"/>
  </r>
  <r>
    <n v="84900"/>
    <n v="13864"/>
    <n v="0.1632979976442874"/>
    <x v="0"/>
    <n v="180"/>
    <n v="77.022222222222226"/>
    <x v="1"/>
    <s v="USD"/>
    <x v="507"/>
    <x v="509"/>
    <b v="0"/>
    <b v="0"/>
    <x v="11"/>
    <x v="6"/>
    <x v="11"/>
  </r>
  <r>
    <n v="2800"/>
    <n v="7742"/>
    <n v="2.7650000000000001"/>
    <x v="1"/>
    <n v="84"/>
    <n v="92.166666666666671"/>
    <x v="1"/>
    <s v="USD"/>
    <x v="508"/>
    <x v="510"/>
    <b v="0"/>
    <b v="0"/>
    <x v="1"/>
    <x v="1"/>
    <x v="1"/>
  </r>
  <r>
    <n v="184800"/>
    <n v="164109"/>
    <n v="0.88803571428571426"/>
    <x v="0"/>
    <n v="2690"/>
    <n v="61.007063197026021"/>
    <x v="1"/>
    <s v="USD"/>
    <x v="509"/>
    <x v="511"/>
    <b v="0"/>
    <b v="0"/>
    <x v="3"/>
    <x v="3"/>
    <x v="3"/>
  </r>
  <r>
    <n v="4200"/>
    <n v="6870"/>
    <n v="1.6357142857142857"/>
    <x v="1"/>
    <n v="88"/>
    <n v="78.068181818181813"/>
    <x v="1"/>
    <s v="USD"/>
    <x v="510"/>
    <x v="512"/>
    <b v="0"/>
    <b v="1"/>
    <x v="3"/>
    <x v="3"/>
    <x v="3"/>
  </r>
  <r>
    <n v="1300"/>
    <n v="12597"/>
    <n v="9.69"/>
    <x v="1"/>
    <n v="156"/>
    <n v="80.75"/>
    <x v="1"/>
    <s v="USD"/>
    <x v="511"/>
    <x v="513"/>
    <b v="0"/>
    <b v="0"/>
    <x v="6"/>
    <x v="4"/>
    <x v="6"/>
  </r>
  <r>
    <n v="66100"/>
    <n v="179074"/>
    <n v="2.7091376701966716"/>
    <x v="1"/>
    <n v="2985"/>
    <n v="59.991289782244557"/>
    <x v="1"/>
    <s v="USD"/>
    <x v="512"/>
    <x v="514"/>
    <b v="0"/>
    <b v="0"/>
    <x v="3"/>
    <x v="3"/>
    <x v="3"/>
  </r>
  <r>
    <n v="29500"/>
    <n v="83843"/>
    <n v="2.8421355932203389"/>
    <x v="1"/>
    <n v="762"/>
    <n v="110.03018372703411"/>
    <x v="1"/>
    <s v="USD"/>
    <x v="513"/>
    <x v="515"/>
    <b v="0"/>
    <b v="0"/>
    <x v="8"/>
    <x v="2"/>
    <x v="8"/>
  </r>
  <r>
    <n v="100"/>
    <n v="4"/>
    <n v="0.04"/>
    <x v="3"/>
    <n v="1"/>
    <n v="4"/>
    <x v="5"/>
    <s v="CHF"/>
    <x v="514"/>
    <x v="516"/>
    <b v="0"/>
    <b v="0"/>
    <x v="7"/>
    <x v="1"/>
    <x v="7"/>
  </r>
  <r>
    <n v="180100"/>
    <n v="105598"/>
    <n v="0.58632981676846196"/>
    <x v="0"/>
    <n v="2779"/>
    <n v="37.99856063332134"/>
    <x v="2"/>
    <s v="AUD"/>
    <x v="515"/>
    <x v="517"/>
    <b v="0"/>
    <b v="1"/>
    <x v="2"/>
    <x v="2"/>
    <x v="2"/>
  </r>
  <r>
    <n v="9000"/>
    <n v="8866"/>
    <n v="0.98511111111111116"/>
    <x v="0"/>
    <n v="92"/>
    <n v="96.369565217391298"/>
    <x v="1"/>
    <s v="USD"/>
    <x v="516"/>
    <x v="518"/>
    <b v="0"/>
    <b v="0"/>
    <x v="3"/>
    <x v="3"/>
    <x v="3"/>
  </r>
  <r>
    <n v="170600"/>
    <n v="75022"/>
    <n v="0.43975381008206332"/>
    <x v="0"/>
    <n v="1028"/>
    <n v="72.978599221789878"/>
    <x v="1"/>
    <s v="USD"/>
    <x v="517"/>
    <x v="519"/>
    <b v="0"/>
    <b v="0"/>
    <x v="1"/>
    <x v="1"/>
    <x v="1"/>
  </r>
  <r>
    <n v="9500"/>
    <n v="14408"/>
    <n v="1.5166315789473683"/>
    <x v="1"/>
    <n v="554"/>
    <n v="26.007220216606498"/>
    <x v="0"/>
    <s v="CAD"/>
    <x v="518"/>
    <x v="520"/>
    <b v="0"/>
    <b v="0"/>
    <x v="7"/>
    <x v="1"/>
    <x v="7"/>
  </r>
  <r>
    <n v="6300"/>
    <n v="14089"/>
    <n v="2.2363492063492063"/>
    <x v="1"/>
    <n v="135"/>
    <n v="104.36296296296297"/>
    <x v="3"/>
    <s v="DKK"/>
    <x v="519"/>
    <x v="219"/>
    <b v="0"/>
    <b v="0"/>
    <x v="1"/>
    <x v="1"/>
    <x v="1"/>
  </r>
  <r>
    <n v="5200"/>
    <n v="12467"/>
    <n v="2.3975"/>
    <x v="1"/>
    <n v="122"/>
    <n v="102.18852459016394"/>
    <x v="1"/>
    <s v="USD"/>
    <x v="520"/>
    <x v="521"/>
    <b v="0"/>
    <b v="1"/>
    <x v="18"/>
    <x v="5"/>
    <x v="18"/>
  </r>
  <r>
    <n v="6000"/>
    <n v="11960"/>
    <n v="1.9933333333333334"/>
    <x v="1"/>
    <n v="221"/>
    <n v="54.117647058823529"/>
    <x v="1"/>
    <s v="USD"/>
    <x v="521"/>
    <x v="522"/>
    <b v="0"/>
    <b v="1"/>
    <x v="22"/>
    <x v="4"/>
    <x v="22"/>
  </r>
  <r>
    <n v="5800"/>
    <n v="7966"/>
    <n v="1.373448275862069"/>
    <x v="1"/>
    <n v="126"/>
    <n v="63.222222222222221"/>
    <x v="1"/>
    <s v="USD"/>
    <x v="522"/>
    <x v="523"/>
    <b v="0"/>
    <b v="0"/>
    <x v="3"/>
    <x v="3"/>
    <x v="3"/>
  </r>
  <r>
    <n v="105300"/>
    <n v="106321"/>
    <n v="1.009696106362773"/>
    <x v="1"/>
    <n v="1022"/>
    <n v="104.03228962818004"/>
    <x v="1"/>
    <s v="USD"/>
    <x v="523"/>
    <x v="524"/>
    <b v="0"/>
    <b v="0"/>
    <x v="3"/>
    <x v="3"/>
    <x v="3"/>
  </r>
  <r>
    <n v="20000"/>
    <n v="158832"/>
    <n v="7.9416000000000002"/>
    <x v="1"/>
    <n v="3177"/>
    <n v="49.994334277620396"/>
    <x v="1"/>
    <s v="USD"/>
    <x v="524"/>
    <x v="348"/>
    <b v="0"/>
    <b v="0"/>
    <x v="10"/>
    <x v="4"/>
    <x v="10"/>
  </r>
  <r>
    <n v="3000"/>
    <n v="11091"/>
    <n v="3.6970000000000001"/>
    <x v="1"/>
    <n v="198"/>
    <n v="56.015151515151516"/>
    <x v="5"/>
    <s v="CHF"/>
    <x v="525"/>
    <x v="280"/>
    <b v="0"/>
    <b v="0"/>
    <x v="3"/>
    <x v="3"/>
    <x v="3"/>
  </r>
  <r>
    <n v="9900"/>
    <n v="1269"/>
    <n v="0.12818181818181817"/>
    <x v="0"/>
    <n v="26"/>
    <n v="48.807692307692307"/>
    <x v="5"/>
    <s v="CHF"/>
    <x v="188"/>
    <x v="525"/>
    <b v="0"/>
    <b v="0"/>
    <x v="1"/>
    <x v="1"/>
    <x v="1"/>
  </r>
  <r>
    <n v="3700"/>
    <n v="5107"/>
    <n v="1.3802702702702703"/>
    <x v="1"/>
    <n v="85"/>
    <n v="60.082352941176474"/>
    <x v="2"/>
    <s v="AUD"/>
    <x v="526"/>
    <x v="526"/>
    <b v="0"/>
    <b v="0"/>
    <x v="4"/>
    <x v="4"/>
    <x v="4"/>
  </r>
  <r>
    <n v="168700"/>
    <n v="141393"/>
    <n v="0.83813278008298753"/>
    <x v="0"/>
    <n v="1790"/>
    <n v="78.990502793296088"/>
    <x v="1"/>
    <s v="USD"/>
    <x v="527"/>
    <x v="527"/>
    <b v="0"/>
    <b v="0"/>
    <x v="3"/>
    <x v="3"/>
    <x v="3"/>
  </r>
  <r>
    <n v="94900"/>
    <n v="194166"/>
    <n v="2.0460063224446787"/>
    <x v="1"/>
    <n v="3596"/>
    <n v="53.99499443826474"/>
    <x v="1"/>
    <s v="USD"/>
    <x v="528"/>
    <x v="528"/>
    <b v="0"/>
    <b v="0"/>
    <x v="3"/>
    <x v="3"/>
    <x v="3"/>
  </r>
  <r>
    <n v="9300"/>
    <n v="4124"/>
    <n v="0.44344086021505374"/>
    <x v="0"/>
    <n v="37"/>
    <n v="111.45945945945945"/>
    <x v="1"/>
    <s v="USD"/>
    <x v="522"/>
    <x v="529"/>
    <b v="0"/>
    <b v="1"/>
    <x v="5"/>
    <x v="1"/>
    <x v="5"/>
  </r>
  <r>
    <n v="6800"/>
    <n v="14865"/>
    <n v="2.1860294117647059"/>
    <x v="1"/>
    <n v="244"/>
    <n v="60.922131147540981"/>
    <x v="1"/>
    <s v="USD"/>
    <x v="529"/>
    <x v="360"/>
    <b v="0"/>
    <b v="0"/>
    <x v="1"/>
    <x v="1"/>
    <x v="1"/>
  </r>
  <r>
    <n v="72400"/>
    <n v="134688"/>
    <n v="1.8603314917127072"/>
    <x v="1"/>
    <n v="5180"/>
    <n v="26.0015444015444"/>
    <x v="1"/>
    <s v="USD"/>
    <x v="530"/>
    <x v="254"/>
    <b v="0"/>
    <b v="0"/>
    <x v="3"/>
    <x v="3"/>
    <x v="3"/>
  </r>
  <r>
    <n v="20100"/>
    <n v="47705"/>
    <n v="2.3733830845771142"/>
    <x v="1"/>
    <n v="589"/>
    <n v="80.993208828522924"/>
    <x v="6"/>
    <s v="EUR"/>
    <x v="531"/>
    <x v="530"/>
    <b v="0"/>
    <b v="0"/>
    <x v="10"/>
    <x v="4"/>
    <x v="10"/>
  </r>
  <r>
    <n v="31200"/>
    <n v="95364"/>
    <n v="3.0565384615384614"/>
    <x v="1"/>
    <n v="2725"/>
    <n v="34.995963302752294"/>
    <x v="1"/>
    <s v="USD"/>
    <x v="515"/>
    <x v="531"/>
    <b v="0"/>
    <b v="1"/>
    <x v="1"/>
    <x v="1"/>
    <x v="1"/>
  </r>
  <r>
    <n v="3500"/>
    <n v="3295"/>
    <n v="0.94142857142857139"/>
    <x v="0"/>
    <n v="35"/>
    <n v="94.142857142857139"/>
    <x v="6"/>
    <s v="EUR"/>
    <x v="532"/>
    <x v="532"/>
    <b v="0"/>
    <b v="0"/>
    <x v="12"/>
    <x v="4"/>
    <x v="12"/>
  </r>
  <r>
    <n v="9000"/>
    <n v="4896"/>
    <n v="0.54400000000000004"/>
    <x v="3"/>
    <n v="94"/>
    <n v="52.085106382978722"/>
    <x v="1"/>
    <s v="USD"/>
    <x v="533"/>
    <x v="533"/>
    <b v="0"/>
    <b v="1"/>
    <x v="1"/>
    <x v="1"/>
    <x v="1"/>
  </r>
  <r>
    <n v="6700"/>
    <n v="7496"/>
    <n v="1.1188059701492536"/>
    <x v="1"/>
    <n v="300"/>
    <n v="24.986666666666668"/>
    <x v="1"/>
    <s v="USD"/>
    <x v="409"/>
    <x v="534"/>
    <b v="0"/>
    <b v="0"/>
    <x v="23"/>
    <x v="8"/>
    <x v="23"/>
  </r>
  <r>
    <n v="2700"/>
    <n v="9967"/>
    <n v="3.6914814814814814"/>
    <x v="1"/>
    <n v="144"/>
    <n v="69.215277777777771"/>
    <x v="1"/>
    <s v="USD"/>
    <x v="534"/>
    <x v="535"/>
    <b v="0"/>
    <b v="1"/>
    <x v="0"/>
    <x v="0"/>
    <x v="0"/>
  </r>
  <r>
    <n v="83300"/>
    <n v="52421"/>
    <n v="0.62930372148859548"/>
    <x v="0"/>
    <n v="558"/>
    <n v="93.944444444444443"/>
    <x v="1"/>
    <s v="USD"/>
    <x v="53"/>
    <x v="536"/>
    <b v="0"/>
    <b v="1"/>
    <x v="3"/>
    <x v="3"/>
    <x v="3"/>
  </r>
  <r>
    <n v="9700"/>
    <n v="6298"/>
    <n v="0.6492783505154639"/>
    <x v="0"/>
    <n v="64"/>
    <n v="98.40625"/>
    <x v="1"/>
    <s v="USD"/>
    <x v="535"/>
    <x v="537"/>
    <b v="0"/>
    <b v="0"/>
    <x v="3"/>
    <x v="3"/>
    <x v="3"/>
  </r>
  <r>
    <n v="8200"/>
    <n v="1546"/>
    <n v="0.18853658536585366"/>
    <x v="3"/>
    <n v="37"/>
    <n v="41.783783783783782"/>
    <x v="1"/>
    <s v="USD"/>
    <x v="536"/>
    <x v="538"/>
    <b v="0"/>
    <b v="0"/>
    <x v="17"/>
    <x v="1"/>
    <x v="17"/>
  </r>
  <r>
    <n v="96500"/>
    <n v="16168"/>
    <n v="0.1675440414507772"/>
    <x v="0"/>
    <n v="245"/>
    <n v="65.991836734693877"/>
    <x v="1"/>
    <s v="USD"/>
    <x v="537"/>
    <x v="539"/>
    <b v="0"/>
    <b v="0"/>
    <x v="22"/>
    <x v="4"/>
    <x v="22"/>
  </r>
  <r>
    <n v="6200"/>
    <n v="6269"/>
    <n v="1.0111290322580646"/>
    <x v="1"/>
    <n v="87"/>
    <n v="72.05747126436782"/>
    <x v="1"/>
    <s v="USD"/>
    <x v="538"/>
    <x v="540"/>
    <b v="0"/>
    <b v="0"/>
    <x v="17"/>
    <x v="1"/>
    <x v="17"/>
  </r>
  <r>
    <n v="43800"/>
    <n v="149578"/>
    <n v="3.4150228310502282"/>
    <x v="1"/>
    <n v="3116"/>
    <n v="48.003209242618745"/>
    <x v="1"/>
    <s v="USD"/>
    <x v="539"/>
    <x v="541"/>
    <b v="0"/>
    <b v="0"/>
    <x v="3"/>
    <x v="3"/>
    <x v="3"/>
  </r>
  <r>
    <n v="6000"/>
    <n v="3841"/>
    <n v="0.64016666666666666"/>
    <x v="0"/>
    <n v="71"/>
    <n v="54.098591549295776"/>
    <x v="1"/>
    <s v="USD"/>
    <x v="540"/>
    <x v="542"/>
    <b v="0"/>
    <b v="0"/>
    <x v="2"/>
    <x v="2"/>
    <x v="2"/>
  </r>
  <r>
    <n v="8700"/>
    <n v="4531"/>
    <n v="0.5208045977011494"/>
    <x v="0"/>
    <n v="42"/>
    <n v="107.88095238095238"/>
    <x v="1"/>
    <s v="USD"/>
    <x v="505"/>
    <x v="543"/>
    <b v="0"/>
    <b v="1"/>
    <x v="11"/>
    <x v="6"/>
    <x v="11"/>
  </r>
  <r>
    <n v="18900"/>
    <n v="60934"/>
    <n v="3.2240211640211642"/>
    <x v="1"/>
    <n v="909"/>
    <n v="67.034103410341032"/>
    <x v="1"/>
    <s v="USD"/>
    <x v="541"/>
    <x v="544"/>
    <b v="0"/>
    <b v="0"/>
    <x v="4"/>
    <x v="4"/>
    <x v="4"/>
  </r>
  <r>
    <n v="86400"/>
    <n v="103255"/>
    <n v="1.1950810185185186"/>
    <x v="1"/>
    <n v="1613"/>
    <n v="64.01425914445133"/>
    <x v="1"/>
    <s v="USD"/>
    <x v="542"/>
    <x v="545"/>
    <b v="0"/>
    <b v="0"/>
    <x v="2"/>
    <x v="2"/>
    <x v="2"/>
  </r>
  <r>
    <n v="8900"/>
    <n v="13065"/>
    <n v="1.4679775280898877"/>
    <x v="1"/>
    <n v="136"/>
    <n v="96.066176470588232"/>
    <x v="1"/>
    <s v="USD"/>
    <x v="543"/>
    <x v="546"/>
    <b v="0"/>
    <b v="0"/>
    <x v="18"/>
    <x v="5"/>
    <x v="18"/>
  </r>
  <r>
    <n v="700"/>
    <n v="6654"/>
    <n v="9.5057142857142853"/>
    <x v="1"/>
    <n v="130"/>
    <n v="51.184615384615384"/>
    <x v="1"/>
    <s v="USD"/>
    <x v="544"/>
    <x v="547"/>
    <b v="0"/>
    <b v="0"/>
    <x v="1"/>
    <x v="1"/>
    <x v="1"/>
  </r>
  <r>
    <n v="9400"/>
    <n v="6852"/>
    <n v="0.72893617021276591"/>
    <x v="0"/>
    <n v="156"/>
    <n v="43.92307692307692"/>
    <x v="0"/>
    <s v="CAD"/>
    <x v="35"/>
    <x v="548"/>
    <b v="0"/>
    <b v="1"/>
    <x v="0"/>
    <x v="0"/>
    <x v="0"/>
  </r>
  <r>
    <n v="157600"/>
    <n v="124517"/>
    <n v="0.7900824873096447"/>
    <x v="0"/>
    <n v="1368"/>
    <n v="91.021198830409361"/>
    <x v="4"/>
    <s v="GBP"/>
    <x v="152"/>
    <x v="298"/>
    <b v="0"/>
    <b v="0"/>
    <x v="3"/>
    <x v="3"/>
    <x v="3"/>
  </r>
  <r>
    <n v="7900"/>
    <n v="5113"/>
    <n v="0.64721518987341775"/>
    <x v="0"/>
    <n v="102"/>
    <n v="50.127450980392155"/>
    <x v="1"/>
    <s v="USD"/>
    <x v="545"/>
    <x v="549"/>
    <b v="0"/>
    <b v="0"/>
    <x v="4"/>
    <x v="4"/>
    <x v="4"/>
  </r>
  <r>
    <n v="7100"/>
    <n v="5824"/>
    <n v="0.82028169014084507"/>
    <x v="0"/>
    <n v="86"/>
    <n v="67.720930232558146"/>
    <x v="2"/>
    <s v="AUD"/>
    <x v="546"/>
    <x v="550"/>
    <b v="0"/>
    <b v="0"/>
    <x v="15"/>
    <x v="5"/>
    <x v="15"/>
  </r>
  <r>
    <n v="600"/>
    <n v="6226"/>
    <n v="10.376666666666667"/>
    <x v="1"/>
    <n v="102"/>
    <n v="61.03921568627451"/>
    <x v="1"/>
    <s v="USD"/>
    <x v="547"/>
    <x v="551"/>
    <b v="0"/>
    <b v="0"/>
    <x v="11"/>
    <x v="6"/>
    <x v="11"/>
  </r>
  <r>
    <n v="156800"/>
    <n v="20243"/>
    <n v="0.12910076530612244"/>
    <x v="0"/>
    <n v="253"/>
    <n v="80.011857707509876"/>
    <x v="1"/>
    <s v="USD"/>
    <x v="548"/>
    <x v="552"/>
    <b v="0"/>
    <b v="0"/>
    <x v="3"/>
    <x v="3"/>
    <x v="3"/>
  </r>
  <r>
    <n v="121600"/>
    <n v="188288"/>
    <n v="1.5484210526315789"/>
    <x v="1"/>
    <n v="4006"/>
    <n v="47.001497753369947"/>
    <x v="1"/>
    <s v="USD"/>
    <x v="549"/>
    <x v="238"/>
    <b v="0"/>
    <b v="0"/>
    <x v="10"/>
    <x v="4"/>
    <x v="10"/>
  </r>
  <r>
    <n v="157300"/>
    <n v="11167"/>
    <n v="7.0991735537190084E-2"/>
    <x v="0"/>
    <n v="157"/>
    <n v="71.127388535031841"/>
    <x v="1"/>
    <s v="USD"/>
    <x v="550"/>
    <x v="553"/>
    <b v="0"/>
    <b v="1"/>
    <x v="3"/>
    <x v="3"/>
    <x v="3"/>
  </r>
  <r>
    <n v="70300"/>
    <n v="146595"/>
    <n v="2.0852773826458035"/>
    <x v="1"/>
    <n v="1629"/>
    <n v="89.99079189686924"/>
    <x v="1"/>
    <s v="USD"/>
    <x v="551"/>
    <x v="554"/>
    <b v="0"/>
    <b v="1"/>
    <x v="3"/>
    <x v="3"/>
    <x v="3"/>
  </r>
  <r>
    <n v="7900"/>
    <n v="7875"/>
    <n v="0.99683544303797467"/>
    <x v="0"/>
    <n v="183"/>
    <n v="43.032786885245905"/>
    <x v="1"/>
    <s v="USD"/>
    <x v="552"/>
    <x v="496"/>
    <b v="0"/>
    <b v="1"/>
    <x v="6"/>
    <x v="4"/>
    <x v="6"/>
  </r>
  <r>
    <n v="73800"/>
    <n v="148779"/>
    <n v="2.0159756097560977"/>
    <x v="1"/>
    <n v="2188"/>
    <n v="67.997714808043881"/>
    <x v="1"/>
    <s v="USD"/>
    <x v="462"/>
    <x v="555"/>
    <b v="0"/>
    <b v="0"/>
    <x v="3"/>
    <x v="3"/>
    <x v="3"/>
  </r>
  <r>
    <n v="108500"/>
    <n v="175868"/>
    <n v="1.6209032258064515"/>
    <x v="1"/>
    <n v="2409"/>
    <n v="73.004566210045667"/>
    <x v="6"/>
    <s v="EUR"/>
    <x v="553"/>
    <x v="556"/>
    <b v="0"/>
    <b v="0"/>
    <x v="1"/>
    <x v="1"/>
    <x v="1"/>
  </r>
  <r>
    <n v="140300"/>
    <n v="5112"/>
    <n v="3.6436208125445471E-2"/>
    <x v="0"/>
    <n v="82"/>
    <n v="62.341463414634148"/>
    <x v="3"/>
    <s v="DKK"/>
    <x v="554"/>
    <x v="557"/>
    <b v="0"/>
    <b v="0"/>
    <x v="4"/>
    <x v="4"/>
    <x v="4"/>
  </r>
  <r>
    <n v="100"/>
    <n v="5"/>
    <n v="0.05"/>
    <x v="0"/>
    <n v="1"/>
    <n v="5"/>
    <x v="4"/>
    <s v="GBP"/>
    <x v="555"/>
    <x v="558"/>
    <b v="0"/>
    <b v="0"/>
    <x v="0"/>
    <x v="0"/>
    <x v="0"/>
  </r>
  <r>
    <n v="6300"/>
    <n v="13018"/>
    <n v="2.0663492063492064"/>
    <x v="1"/>
    <n v="194"/>
    <n v="67.103092783505161"/>
    <x v="1"/>
    <s v="USD"/>
    <x v="548"/>
    <x v="559"/>
    <b v="1"/>
    <b v="0"/>
    <x v="8"/>
    <x v="2"/>
    <x v="8"/>
  </r>
  <r>
    <n v="71100"/>
    <n v="91176"/>
    <n v="1.2823628691983122"/>
    <x v="1"/>
    <n v="1140"/>
    <n v="79.978947368421046"/>
    <x v="1"/>
    <s v="USD"/>
    <x v="62"/>
    <x v="560"/>
    <b v="0"/>
    <b v="0"/>
    <x v="3"/>
    <x v="3"/>
    <x v="3"/>
  </r>
  <r>
    <n v="5300"/>
    <n v="6342"/>
    <n v="1.1966037735849056"/>
    <x v="1"/>
    <n v="102"/>
    <n v="62.176470588235297"/>
    <x v="1"/>
    <s v="USD"/>
    <x v="556"/>
    <x v="561"/>
    <b v="0"/>
    <b v="0"/>
    <x v="3"/>
    <x v="3"/>
    <x v="3"/>
  </r>
  <r>
    <n v="88700"/>
    <n v="151438"/>
    <n v="1.7073055242390078"/>
    <x v="1"/>
    <n v="2857"/>
    <n v="53.005950297514879"/>
    <x v="1"/>
    <s v="USD"/>
    <x v="557"/>
    <x v="562"/>
    <b v="0"/>
    <b v="0"/>
    <x v="3"/>
    <x v="3"/>
    <x v="3"/>
  </r>
  <r>
    <n v="3300"/>
    <n v="6178"/>
    <n v="1.8721212121212121"/>
    <x v="1"/>
    <n v="107"/>
    <n v="57.738317757009348"/>
    <x v="1"/>
    <s v="USD"/>
    <x v="27"/>
    <x v="563"/>
    <b v="0"/>
    <b v="0"/>
    <x v="9"/>
    <x v="5"/>
    <x v="9"/>
  </r>
  <r>
    <n v="3400"/>
    <n v="6405"/>
    <n v="1.8838235294117647"/>
    <x v="1"/>
    <n v="160"/>
    <n v="40.03125"/>
    <x v="4"/>
    <s v="GBP"/>
    <x v="558"/>
    <x v="529"/>
    <b v="0"/>
    <b v="0"/>
    <x v="1"/>
    <x v="1"/>
    <x v="1"/>
  </r>
  <r>
    <n v="137600"/>
    <n v="180667"/>
    <n v="1.3129869186046512"/>
    <x v="1"/>
    <n v="2230"/>
    <n v="81.016591928251117"/>
    <x v="1"/>
    <s v="USD"/>
    <x v="559"/>
    <x v="564"/>
    <b v="0"/>
    <b v="0"/>
    <x v="0"/>
    <x v="0"/>
    <x v="0"/>
  </r>
  <r>
    <n v="3900"/>
    <n v="11075"/>
    <n v="2.8397435897435899"/>
    <x v="1"/>
    <n v="316"/>
    <n v="35.047468354430379"/>
    <x v="1"/>
    <s v="USD"/>
    <x v="426"/>
    <x v="565"/>
    <b v="0"/>
    <b v="1"/>
    <x v="17"/>
    <x v="1"/>
    <x v="17"/>
  </r>
  <r>
    <n v="10000"/>
    <n v="12042"/>
    <n v="1.2041999999999999"/>
    <x v="1"/>
    <n v="117"/>
    <n v="102.92307692307692"/>
    <x v="1"/>
    <s v="USD"/>
    <x v="560"/>
    <x v="566"/>
    <b v="0"/>
    <b v="0"/>
    <x v="22"/>
    <x v="4"/>
    <x v="22"/>
  </r>
  <r>
    <n v="42800"/>
    <n v="179356"/>
    <n v="4.1905607476635511"/>
    <x v="1"/>
    <n v="6406"/>
    <n v="27.998126756166094"/>
    <x v="1"/>
    <s v="USD"/>
    <x v="561"/>
    <x v="567"/>
    <b v="0"/>
    <b v="0"/>
    <x v="3"/>
    <x v="3"/>
    <x v="3"/>
  </r>
  <r>
    <n v="8200"/>
    <n v="1136"/>
    <n v="0.13853658536585367"/>
    <x v="3"/>
    <n v="15"/>
    <n v="75.733333333333334"/>
    <x v="1"/>
    <s v="USD"/>
    <x v="562"/>
    <x v="568"/>
    <b v="0"/>
    <b v="0"/>
    <x v="3"/>
    <x v="3"/>
    <x v="3"/>
  </r>
  <r>
    <n v="6200"/>
    <n v="8645"/>
    <n v="1.3943548387096774"/>
    <x v="1"/>
    <n v="192"/>
    <n v="45.026041666666664"/>
    <x v="1"/>
    <s v="USD"/>
    <x v="563"/>
    <x v="569"/>
    <b v="0"/>
    <b v="0"/>
    <x v="5"/>
    <x v="1"/>
    <x v="5"/>
  </r>
  <r>
    <n v="1100"/>
    <n v="1914"/>
    <n v="1.74"/>
    <x v="1"/>
    <n v="26"/>
    <n v="73.615384615384613"/>
    <x v="0"/>
    <s v="CAD"/>
    <x v="564"/>
    <x v="570"/>
    <b v="0"/>
    <b v="0"/>
    <x v="3"/>
    <x v="3"/>
    <x v="3"/>
  </r>
  <r>
    <n v="26500"/>
    <n v="41205"/>
    <n v="1.5549056603773586"/>
    <x v="1"/>
    <n v="723"/>
    <n v="56.991701244813278"/>
    <x v="1"/>
    <s v="USD"/>
    <x v="565"/>
    <x v="571"/>
    <b v="0"/>
    <b v="0"/>
    <x v="3"/>
    <x v="3"/>
    <x v="3"/>
  </r>
  <r>
    <n v="8500"/>
    <n v="14488"/>
    <n v="1.7044705882352942"/>
    <x v="1"/>
    <n v="170"/>
    <n v="85.223529411764702"/>
    <x v="6"/>
    <s v="EUR"/>
    <x v="566"/>
    <x v="572"/>
    <b v="0"/>
    <b v="0"/>
    <x v="3"/>
    <x v="3"/>
    <x v="3"/>
  </r>
  <r>
    <n v="6400"/>
    <n v="12129"/>
    <n v="1.8951562500000001"/>
    <x v="1"/>
    <n v="238"/>
    <n v="50.962184873949582"/>
    <x v="4"/>
    <s v="GBP"/>
    <x v="567"/>
    <x v="573"/>
    <b v="0"/>
    <b v="1"/>
    <x v="7"/>
    <x v="1"/>
    <x v="7"/>
  </r>
  <r>
    <n v="1400"/>
    <n v="3496"/>
    <n v="2.4971428571428573"/>
    <x v="1"/>
    <n v="55"/>
    <n v="63.563636363636363"/>
    <x v="1"/>
    <s v="USD"/>
    <x v="568"/>
    <x v="471"/>
    <b v="0"/>
    <b v="0"/>
    <x v="3"/>
    <x v="3"/>
    <x v="3"/>
  </r>
  <r>
    <n v="198600"/>
    <n v="97037"/>
    <n v="0.48860523665659616"/>
    <x v="0"/>
    <n v="1198"/>
    <n v="80.999165275459092"/>
    <x v="1"/>
    <s v="USD"/>
    <x v="569"/>
    <x v="574"/>
    <b v="0"/>
    <b v="0"/>
    <x v="9"/>
    <x v="5"/>
    <x v="9"/>
  </r>
  <r>
    <n v="195900"/>
    <n v="55757"/>
    <n v="0.28461970393057684"/>
    <x v="0"/>
    <n v="648"/>
    <n v="86.044753086419746"/>
    <x v="1"/>
    <s v="USD"/>
    <x v="570"/>
    <x v="575"/>
    <b v="1"/>
    <b v="1"/>
    <x v="3"/>
    <x v="3"/>
    <x v="3"/>
  </r>
  <r>
    <n v="4300"/>
    <n v="11525"/>
    <n v="2.6802325581395348"/>
    <x v="1"/>
    <n v="128"/>
    <n v="90.0390625"/>
    <x v="2"/>
    <s v="AUD"/>
    <x v="571"/>
    <x v="576"/>
    <b v="0"/>
    <b v="0"/>
    <x v="14"/>
    <x v="7"/>
    <x v="14"/>
  </r>
  <r>
    <n v="25600"/>
    <n v="158669"/>
    <n v="6.1980078125000002"/>
    <x v="1"/>
    <n v="2144"/>
    <n v="74.006063432835816"/>
    <x v="1"/>
    <s v="USD"/>
    <x v="572"/>
    <x v="577"/>
    <b v="0"/>
    <b v="0"/>
    <x v="3"/>
    <x v="3"/>
    <x v="3"/>
  </r>
  <r>
    <n v="189000"/>
    <n v="5916"/>
    <n v="3.1301587301587303E-2"/>
    <x v="0"/>
    <n v="64"/>
    <n v="92.4375"/>
    <x v="1"/>
    <s v="USD"/>
    <x v="573"/>
    <x v="578"/>
    <b v="0"/>
    <b v="0"/>
    <x v="7"/>
    <x v="1"/>
    <x v="7"/>
  </r>
  <r>
    <n v="94300"/>
    <n v="150806"/>
    <n v="1.5992152704135738"/>
    <x v="1"/>
    <n v="2693"/>
    <n v="55.999257333828446"/>
    <x v="4"/>
    <s v="GBP"/>
    <x v="574"/>
    <x v="477"/>
    <b v="0"/>
    <b v="0"/>
    <x v="3"/>
    <x v="3"/>
    <x v="3"/>
  </r>
  <r>
    <n v="5100"/>
    <n v="14249"/>
    <n v="2.793921568627451"/>
    <x v="1"/>
    <n v="432"/>
    <n v="32.983796296296298"/>
    <x v="1"/>
    <s v="USD"/>
    <x v="511"/>
    <x v="579"/>
    <b v="0"/>
    <b v="0"/>
    <x v="14"/>
    <x v="7"/>
    <x v="14"/>
  </r>
  <r>
    <n v="7500"/>
    <n v="5803"/>
    <n v="0.77373333333333338"/>
    <x v="0"/>
    <n v="62"/>
    <n v="93.596774193548384"/>
    <x v="1"/>
    <s v="USD"/>
    <x v="575"/>
    <x v="580"/>
    <b v="0"/>
    <b v="0"/>
    <x v="3"/>
    <x v="3"/>
    <x v="3"/>
  </r>
  <r>
    <n v="6400"/>
    <n v="13205"/>
    <n v="2.0632812500000002"/>
    <x v="1"/>
    <n v="189"/>
    <n v="69.867724867724874"/>
    <x v="1"/>
    <s v="USD"/>
    <x v="576"/>
    <x v="581"/>
    <b v="0"/>
    <b v="1"/>
    <x v="3"/>
    <x v="3"/>
    <x v="3"/>
  </r>
  <r>
    <n v="1600"/>
    <n v="11108"/>
    <n v="6.9424999999999999"/>
    <x v="1"/>
    <n v="154"/>
    <n v="72.129870129870127"/>
    <x v="4"/>
    <s v="GBP"/>
    <x v="577"/>
    <x v="582"/>
    <b v="1"/>
    <b v="0"/>
    <x v="0"/>
    <x v="0"/>
    <x v="0"/>
  </r>
  <r>
    <n v="1900"/>
    <n v="2884"/>
    <n v="1.5178947368421052"/>
    <x v="1"/>
    <n v="96"/>
    <n v="30.041666666666668"/>
    <x v="1"/>
    <s v="USD"/>
    <x v="578"/>
    <x v="581"/>
    <b v="0"/>
    <b v="0"/>
    <x v="7"/>
    <x v="1"/>
    <x v="7"/>
  </r>
  <r>
    <n v="85900"/>
    <n v="55476"/>
    <n v="0.64582072176949945"/>
    <x v="0"/>
    <n v="750"/>
    <n v="73.968000000000004"/>
    <x v="1"/>
    <s v="USD"/>
    <x v="579"/>
    <x v="583"/>
    <b v="0"/>
    <b v="1"/>
    <x v="3"/>
    <x v="3"/>
    <x v="3"/>
  </r>
  <r>
    <n v="9500"/>
    <n v="5973"/>
    <n v="0.62873684210526315"/>
    <x v="3"/>
    <n v="87"/>
    <n v="68.65517241379311"/>
    <x v="1"/>
    <s v="USD"/>
    <x v="580"/>
    <x v="584"/>
    <b v="0"/>
    <b v="1"/>
    <x v="3"/>
    <x v="3"/>
    <x v="3"/>
  </r>
  <r>
    <n v="59200"/>
    <n v="183756"/>
    <n v="3.1039864864864866"/>
    <x v="1"/>
    <n v="3063"/>
    <n v="59.992164544564154"/>
    <x v="1"/>
    <s v="USD"/>
    <x v="581"/>
    <x v="585"/>
    <b v="0"/>
    <b v="0"/>
    <x v="3"/>
    <x v="3"/>
    <x v="3"/>
  </r>
  <r>
    <n v="72100"/>
    <n v="30902"/>
    <n v="0.42859916782246882"/>
    <x v="2"/>
    <n v="278"/>
    <n v="111.15827338129496"/>
    <x v="1"/>
    <s v="USD"/>
    <x v="582"/>
    <x v="586"/>
    <b v="0"/>
    <b v="0"/>
    <x v="3"/>
    <x v="3"/>
    <x v="3"/>
  </r>
  <r>
    <n v="6700"/>
    <n v="5569"/>
    <n v="0.83119402985074631"/>
    <x v="0"/>
    <n v="105"/>
    <n v="53.038095238095238"/>
    <x v="1"/>
    <s v="USD"/>
    <x v="336"/>
    <x v="587"/>
    <b v="0"/>
    <b v="0"/>
    <x v="10"/>
    <x v="4"/>
    <x v="10"/>
  </r>
  <r>
    <n v="118200"/>
    <n v="92824"/>
    <n v="0.78531302876480547"/>
    <x v="3"/>
    <n v="1658"/>
    <n v="55.985524728588658"/>
    <x v="1"/>
    <s v="USD"/>
    <x v="583"/>
    <x v="588"/>
    <b v="0"/>
    <b v="0"/>
    <x v="19"/>
    <x v="4"/>
    <x v="19"/>
  </r>
  <r>
    <n v="139000"/>
    <n v="158590"/>
    <n v="1.1409352517985611"/>
    <x v="1"/>
    <n v="2266"/>
    <n v="69.986760812003524"/>
    <x v="1"/>
    <s v="USD"/>
    <x v="584"/>
    <x v="589"/>
    <b v="0"/>
    <b v="0"/>
    <x v="19"/>
    <x v="4"/>
    <x v="19"/>
  </r>
  <r>
    <n v="197700"/>
    <n v="127591"/>
    <n v="0.64537683358624176"/>
    <x v="0"/>
    <n v="2604"/>
    <n v="48.998079877112133"/>
    <x v="3"/>
    <s v="DKK"/>
    <x v="585"/>
    <x v="590"/>
    <b v="0"/>
    <b v="1"/>
    <x v="10"/>
    <x v="4"/>
    <x v="10"/>
  </r>
  <r>
    <n v="8500"/>
    <n v="6750"/>
    <n v="0.79411764705882348"/>
    <x v="0"/>
    <n v="65"/>
    <n v="103.84615384615384"/>
    <x v="1"/>
    <s v="USD"/>
    <x v="586"/>
    <x v="591"/>
    <b v="0"/>
    <b v="0"/>
    <x v="3"/>
    <x v="3"/>
    <x v="3"/>
  </r>
  <r>
    <n v="81600"/>
    <n v="9318"/>
    <n v="0.11419117647058824"/>
    <x v="0"/>
    <n v="94"/>
    <n v="99.127659574468083"/>
    <x v="1"/>
    <s v="USD"/>
    <x v="587"/>
    <x v="592"/>
    <b v="0"/>
    <b v="1"/>
    <x v="3"/>
    <x v="3"/>
    <x v="3"/>
  </r>
  <r>
    <n v="8600"/>
    <n v="4832"/>
    <n v="0.56186046511627907"/>
    <x v="2"/>
    <n v="45"/>
    <n v="107.37777777777778"/>
    <x v="1"/>
    <s v="USD"/>
    <x v="588"/>
    <x v="593"/>
    <b v="0"/>
    <b v="1"/>
    <x v="6"/>
    <x v="4"/>
    <x v="6"/>
  </r>
  <r>
    <n v="119800"/>
    <n v="19769"/>
    <n v="0.16501669449081802"/>
    <x v="0"/>
    <n v="257"/>
    <n v="76.922178988326849"/>
    <x v="1"/>
    <s v="USD"/>
    <x v="589"/>
    <x v="510"/>
    <b v="0"/>
    <b v="0"/>
    <x v="3"/>
    <x v="3"/>
    <x v="3"/>
  </r>
  <r>
    <n v="9400"/>
    <n v="11277"/>
    <n v="1.1996808510638297"/>
    <x v="1"/>
    <n v="194"/>
    <n v="58.128865979381445"/>
    <x v="5"/>
    <s v="CHF"/>
    <x v="590"/>
    <x v="594"/>
    <b v="0"/>
    <b v="0"/>
    <x v="3"/>
    <x v="3"/>
    <x v="3"/>
  </r>
  <r>
    <n v="9200"/>
    <n v="13382"/>
    <n v="1.4545652173913044"/>
    <x v="1"/>
    <n v="129"/>
    <n v="103.73643410852713"/>
    <x v="0"/>
    <s v="CAD"/>
    <x v="591"/>
    <x v="595"/>
    <b v="0"/>
    <b v="0"/>
    <x v="8"/>
    <x v="2"/>
    <x v="8"/>
  </r>
  <r>
    <n v="14900"/>
    <n v="32986"/>
    <n v="2.2138255033557046"/>
    <x v="1"/>
    <n v="375"/>
    <n v="87.962666666666664"/>
    <x v="1"/>
    <s v="USD"/>
    <x v="592"/>
    <x v="596"/>
    <b v="0"/>
    <b v="0"/>
    <x v="3"/>
    <x v="3"/>
    <x v="3"/>
  </r>
  <r>
    <n v="169400"/>
    <n v="81984"/>
    <n v="0.48396694214876035"/>
    <x v="0"/>
    <n v="2928"/>
    <n v="28"/>
    <x v="0"/>
    <s v="CAD"/>
    <x v="593"/>
    <x v="597"/>
    <b v="0"/>
    <b v="0"/>
    <x v="3"/>
    <x v="3"/>
    <x v="3"/>
  </r>
  <r>
    <n v="192100"/>
    <n v="178483"/>
    <n v="0.92911504424778757"/>
    <x v="0"/>
    <n v="4697"/>
    <n v="37.999361294443261"/>
    <x v="1"/>
    <s v="USD"/>
    <x v="594"/>
    <x v="598"/>
    <b v="0"/>
    <b v="1"/>
    <x v="1"/>
    <x v="1"/>
    <x v="1"/>
  </r>
  <r>
    <n v="98700"/>
    <n v="87448"/>
    <n v="0.88599797365754818"/>
    <x v="0"/>
    <n v="2915"/>
    <n v="29.999313893653515"/>
    <x v="1"/>
    <s v="USD"/>
    <x v="595"/>
    <x v="599"/>
    <b v="0"/>
    <b v="0"/>
    <x v="11"/>
    <x v="6"/>
    <x v="11"/>
  </r>
  <r>
    <n v="4500"/>
    <n v="1863"/>
    <n v="0.41399999999999998"/>
    <x v="0"/>
    <n v="18"/>
    <n v="103.5"/>
    <x v="1"/>
    <s v="USD"/>
    <x v="596"/>
    <x v="600"/>
    <b v="0"/>
    <b v="0"/>
    <x v="18"/>
    <x v="5"/>
    <x v="18"/>
  </r>
  <r>
    <n v="98600"/>
    <n v="62174"/>
    <n v="0.63056795131845844"/>
    <x v="3"/>
    <n v="723"/>
    <n v="85.994467496542185"/>
    <x v="1"/>
    <s v="USD"/>
    <x v="597"/>
    <x v="601"/>
    <b v="1"/>
    <b v="0"/>
    <x v="0"/>
    <x v="0"/>
    <x v="0"/>
  </r>
  <r>
    <n v="121700"/>
    <n v="59003"/>
    <n v="0.48482333607230893"/>
    <x v="0"/>
    <n v="602"/>
    <n v="98.011627906976742"/>
    <x v="5"/>
    <s v="CHF"/>
    <x v="598"/>
    <x v="602"/>
    <b v="1"/>
    <b v="1"/>
    <x v="3"/>
    <x v="3"/>
    <x v="3"/>
  </r>
  <r>
    <n v="100"/>
    <n v="2"/>
    <n v="0.02"/>
    <x v="0"/>
    <n v="1"/>
    <n v="2"/>
    <x v="1"/>
    <s v="USD"/>
    <x v="599"/>
    <x v="603"/>
    <b v="0"/>
    <b v="0"/>
    <x v="17"/>
    <x v="1"/>
    <x v="17"/>
  </r>
  <r>
    <n v="196700"/>
    <n v="174039"/>
    <n v="0.88479410269445857"/>
    <x v="0"/>
    <n v="3868"/>
    <n v="44.994570837642193"/>
    <x v="6"/>
    <s v="EUR"/>
    <x v="600"/>
    <x v="604"/>
    <b v="0"/>
    <b v="0"/>
    <x v="12"/>
    <x v="4"/>
    <x v="12"/>
  </r>
  <r>
    <n v="10000"/>
    <n v="12684"/>
    <n v="1.2684"/>
    <x v="1"/>
    <n v="409"/>
    <n v="31.012224938875306"/>
    <x v="1"/>
    <s v="USD"/>
    <x v="601"/>
    <x v="292"/>
    <b v="0"/>
    <b v="0"/>
    <x v="2"/>
    <x v="2"/>
    <x v="2"/>
  </r>
  <r>
    <n v="600"/>
    <n v="14033"/>
    <n v="23.388333333333332"/>
    <x v="1"/>
    <n v="234"/>
    <n v="59.970085470085472"/>
    <x v="1"/>
    <s v="USD"/>
    <x v="602"/>
    <x v="605"/>
    <b v="0"/>
    <b v="0"/>
    <x v="2"/>
    <x v="2"/>
    <x v="2"/>
  </r>
  <r>
    <n v="35000"/>
    <n v="177936"/>
    <n v="5.0838857142857146"/>
    <x v="1"/>
    <n v="3016"/>
    <n v="58.9973474801061"/>
    <x v="1"/>
    <s v="USD"/>
    <x v="335"/>
    <x v="606"/>
    <b v="0"/>
    <b v="0"/>
    <x v="16"/>
    <x v="1"/>
    <x v="16"/>
  </r>
  <r>
    <n v="6900"/>
    <n v="13212"/>
    <n v="1.9147826086956521"/>
    <x v="1"/>
    <n v="264"/>
    <n v="50.045454545454547"/>
    <x v="1"/>
    <s v="USD"/>
    <x v="603"/>
    <x v="607"/>
    <b v="1"/>
    <b v="0"/>
    <x v="14"/>
    <x v="7"/>
    <x v="14"/>
  </r>
  <r>
    <n v="118400"/>
    <n v="49879"/>
    <n v="0.42127533783783783"/>
    <x v="0"/>
    <n v="504"/>
    <n v="98.966269841269835"/>
    <x v="2"/>
    <s v="AUD"/>
    <x v="604"/>
    <x v="608"/>
    <b v="0"/>
    <b v="0"/>
    <x v="0"/>
    <x v="0"/>
    <x v="0"/>
  </r>
  <r>
    <n v="10000"/>
    <n v="824"/>
    <n v="8.2400000000000001E-2"/>
    <x v="0"/>
    <n v="14"/>
    <n v="58.857142857142854"/>
    <x v="1"/>
    <s v="USD"/>
    <x v="605"/>
    <x v="609"/>
    <b v="0"/>
    <b v="0"/>
    <x v="22"/>
    <x v="4"/>
    <x v="22"/>
  </r>
  <r>
    <n v="52600"/>
    <n v="31594"/>
    <n v="0.60064638783269964"/>
    <x v="3"/>
    <n v="390"/>
    <n v="81.010256410256417"/>
    <x v="1"/>
    <s v="USD"/>
    <x v="606"/>
    <x v="610"/>
    <b v="0"/>
    <b v="0"/>
    <x v="1"/>
    <x v="1"/>
    <x v="1"/>
  </r>
  <r>
    <n v="120700"/>
    <n v="57010"/>
    <n v="0.47232808616404309"/>
    <x v="0"/>
    <n v="750"/>
    <n v="76.013333333333335"/>
    <x v="4"/>
    <s v="GBP"/>
    <x v="65"/>
    <x v="611"/>
    <b v="0"/>
    <b v="0"/>
    <x v="4"/>
    <x v="4"/>
    <x v="4"/>
  </r>
  <r>
    <n v="9100"/>
    <n v="7438"/>
    <n v="0.81736263736263737"/>
    <x v="0"/>
    <n v="77"/>
    <n v="96.597402597402592"/>
    <x v="1"/>
    <s v="USD"/>
    <x v="607"/>
    <x v="612"/>
    <b v="1"/>
    <b v="0"/>
    <x v="3"/>
    <x v="3"/>
    <x v="3"/>
  </r>
  <r>
    <n v="106800"/>
    <n v="57872"/>
    <n v="0.54187265917603"/>
    <x v="0"/>
    <n v="752"/>
    <n v="76.957446808510639"/>
    <x v="3"/>
    <s v="DKK"/>
    <x v="608"/>
    <x v="613"/>
    <b v="0"/>
    <b v="0"/>
    <x v="17"/>
    <x v="1"/>
    <x v="17"/>
  </r>
  <r>
    <n v="9100"/>
    <n v="8906"/>
    <n v="0.97868131868131869"/>
    <x v="0"/>
    <n v="131"/>
    <n v="67.984732824427482"/>
    <x v="1"/>
    <s v="USD"/>
    <x v="609"/>
    <x v="614"/>
    <b v="0"/>
    <b v="0"/>
    <x v="3"/>
    <x v="3"/>
    <x v="3"/>
  </r>
  <r>
    <n v="10000"/>
    <n v="7724"/>
    <n v="0.77239999999999998"/>
    <x v="0"/>
    <n v="87"/>
    <n v="88.781609195402297"/>
    <x v="1"/>
    <s v="USD"/>
    <x v="610"/>
    <x v="615"/>
    <b v="0"/>
    <b v="0"/>
    <x v="3"/>
    <x v="3"/>
    <x v="3"/>
  </r>
  <r>
    <n v="79400"/>
    <n v="26571"/>
    <n v="0.33464735516372796"/>
    <x v="0"/>
    <n v="1063"/>
    <n v="24.99623706491063"/>
    <x v="1"/>
    <s v="USD"/>
    <x v="541"/>
    <x v="616"/>
    <b v="0"/>
    <b v="0"/>
    <x v="17"/>
    <x v="1"/>
    <x v="17"/>
  </r>
  <r>
    <n v="5100"/>
    <n v="12219"/>
    <n v="2.3958823529411766"/>
    <x v="1"/>
    <n v="272"/>
    <n v="44.922794117647058"/>
    <x v="1"/>
    <s v="USD"/>
    <x v="611"/>
    <x v="453"/>
    <b v="0"/>
    <b v="1"/>
    <x v="4"/>
    <x v="4"/>
    <x v="4"/>
  </r>
  <r>
    <n v="3100"/>
    <n v="1985"/>
    <n v="0.64032258064516134"/>
    <x v="3"/>
    <n v="25"/>
    <n v="79.400000000000006"/>
    <x v="1"/>
    <s v="USD"/>
    <x v="612"/>
    <x v="617"/>
    <b v="0"/>
    <b v="1"/>
    <x v="3"/>
    <x v="3"/>
    <x v="3"/>
  </r>
  <r>
    <n v="6900"/>
    <n v="12155"/>
    <n v="1.7615942028985507"/>
    <x v="1"/>
    <n v="419"/>
    <n v="29.009546539379475"/>
    <x v="1"/>
    <s v="USD"/>
    <x v="613"/>
    <x v="618"/>
    <b v="0"/>
    <b v="0"/>
    <x v="23"/>
    <x v="8"/>
    <x v="23"/>
  </r>
  <r>
    <n v="27500"/>
    <n v="5593"/>
    <n v="0.20338181818181819"/>
    <x v="0"/>
    <n v="76"/>
    <n v="73.59210526315789"/>
    <x v="1"/>
    <s v="USD"/>
    <x v="614"/>
    <x v="619"/>
    <b v="0"/>
    <b v="0"/>
    <x v="3"/>
    <x v="3"/>
    <x v="3"/>
  </r>
  <r>
    <n v="48800"/>
    <n v="175020"/>
    <n v="3.5864754098360656"/>
    <x v="1"/>
    <n v="1621"/>
    <n v="107.97038864898211"/>
    <x v="6"/>
    <s v="EUR"/>
    <x v="615"/>
    <x v="620"/>
    <b v="0"/>
    <b v="0"/>
    <x v="3"/>
    <x v="3"/>
    <x v="3"/>
  </r>
  <r>
    <n v="16200"/>
    <n v="75955"/>
    <n v="4.6885802469135802"/>
    <x v="1"/>
    <n v="1101"/>
    <n v="68.987284287011803"/>
    <x v="1"/>
    <s v="USD"/>
    <x v="90"/>
    <x v="621"/>
    <b v="0"/>
    <b v="0"/>
    <x v="7"/>
    <x v="1"/>
    <x v="7"/>
  </r>
  <r>
    <n v="97600"/>
    <n v="119127"/>
    <n v="1.220563524590164"/>
    <x v="1"/>
    <n v="1073"/>
    <n v="111.02236719478098"/>
    <x v="1"/>
    <s v="USD"/>
    <x v="616"/>
    <x v="622"/>
    <b v="0"/>
    <b v="1"/>
    <x v="3"/>
    <x v="3"/>
    <x v="3"/>
  </r>
  <r>
    <n v="197900"/>
    <n v="110689"/>
    <n v="0.55931783729156137"/>
    <x v="0"/>
    <n v="4428"/>
    <n v="24.997515808491418"/>
    <x v="2"/>
    <s v="AUD"/>
    <x v="617"/>
    <x v="623"/>
    <b v="0"/>
    <b v="0"/>
    <x v="3"/>
    <x v="3"/>
    <x v="3"/>
  </r>
  <r>
    <n v="5600"/>
    <n v="2445"/>
    <n v="0.43660714285714286"/>
    <x v="0"/>
    <n v="58"/>
    <n v="42.155172413793103"/>
    <x v="6"/>
    <s v="EUR"/>
    <x v="618"/>
    <x v="624"/>
    <b v="0"/>
    <b v="0"/>
    <x v="7"/>
    <x v="1"/>
    <x v="7"/>
  </r>
  <r>
    <n v="170700"/>
    <n v="57250"/>
    <n v="0.33538371411833628"/>
    <x v="3"/>
    <n v="1218"/>
    <n v="47.003284072249592"/>
    <x v="1"/>
    <s v="USD"/>
    <x v="619"/>
    <x v="625"/>
    <b v="0"/>
    <b v="0"/>
    <x v="14"/>
    <x v="7"/>
    <x v="14"/>
  </r>
  <r>
    <n v="9700"/>
    <n v="11929"/>
    <n v="1.2297938144329896"/>
    <x v="1"/>
    <n v="331"/>
    <n v="36.0392749244713"/>
    <x v="1"/>
    <s v="USD"/>
    <x v="620"/>
    <x v="626"/>
    <b v="0"/>
    <b v="0"/>
    <x v="23"/>
    <x v="8"/>
    <x v="23"/>
  </r>
  <r>
    <n v="62300"/>
    <n v="118214"/>
    <n v="1.8974959871589085"/>
    <x v="1"/>
    <n v="1170"/>
    <n v="101.03760683760684"/>
    <x v="1"/>
    <s v="USD"/>
    <x v="621"/>
    <x v="627"/>
    <b v="0"/>
    <b v="0"/>
    <x v="14"/>
    <x v="7"/>
    <x v="14"/>
  </r>
  <r>
    <n v="5300"/>
    <n v="4432"/>
    <n v="0.83622641509433959"/>
    <x v="0"/>
    <n v="111"/>
    <n v="39.927927927927925"/>
    <x v="1"/>
    <s v="USD"/>
    <x v="622"/>
    <x v="491"/>
    <b v="0"/>
    <b v="0"/>
    <x v="13"/>
    <x v="5"/>
    <x v="13"/>
  </r>
  <r>
    <n v="99500"/>
    <n v="17879"/>
    <n v="0.17968844221105529"/>
    <x v="3"/>
    <n v="215"/>
    <n v="83.158139534883716"/>
    <x v="1"/>
    <s v="USD"/>
    <x v="35"/>
    <x v="628"/>
    <b v="0"/>
    <b v="0"/>
    <x v="6"/>
    <x v="4"/>
    <x v="6"/>
  </r>
  <r>
    <n v="1400"/>
    <n v="14511"/>
    <n v="10.365"/>
    <x v="1"/>
    <n v="363"/>
    <n v="39.97520661157025"/>
    <x v="1"/>
    <s v="USD"/>
    <x v="623"/>
    <x v="629"/>
    <b v="0"/>
    <b v="1"/>
    <x v="0"/>
    <x v="0"/>
    <x v="0"/>
  </r>
  <r>
    <n v="145600"/>
    <n v="141822"/>
    <n v="0.97405219780219776"/>
    <x v="0"/>
    <n v="2955"/>
    <n v="47.993908629441627"/>
    <x v="1"/>
    <s v="USD"/>
    <x v="624"/>
    <x v="630"/>
    <b v="0"/>
    <b v="1"/>
    <x v="20"/>
    <x v="6"/>
    <x v="20"/>
  </r>
  <r>
    <n v="184100"/>
    <n v="159037"/>
    <n v="0.86386203150461705"/>
    <x v="0"/>
    <n v="1657"/>
    <n v="95.978877489438744"/>
    <x v="1"/>
    <s v="USD"/>
    <x v="625"/>
    <x v="631"/>
    <b v="0"/>
    <b v="0"/>
    <x v="3"/>
    <x v="3"/>
    <x v="3"/>
  </r>
  <r>
    <n v="5400"/>
    <n v="8109"/>
    <n v="1.5016666666666667"/>
    <x v="1"/>
    <n v="103"/>
    <n v="78.728155339805824"/>
    <x v="1"/>
    <s v="USD"/>
    <x v="626"/>
    <x v="632"/>
    <b v="0"/>
    <b v="0"/>
    <x v="3"/>
    <x v="3"/>
    <x v="3"/>
  </r>
  <r>
    <n v="2300"/>
    <n v="8244"/>
    <n v="3.5843478260869563"/>
    <x v="1"/>
    <n v="147"/>
    <n v="56.081632653061227"/>
    <x v="1"/>
    <s v="USD"/>
    <x v="627"/>
    <x v="633"/>
    <b v="0"/>
    <b v="0"/>
    <x v="3"/>
    <x v="3"/>
    <x v="3"/>
  </r>
  <r>
    <n v="1400"/>
    <n v="7600"/>
    <n v="5.4285714285714288"/>
    <x v="1"/>
    <n v="110"/>
    <n v="69.090909090909093"/>
    <x v="0"/>
    <s v="CAD"/>
    <x v="628"/>
    <x v="634"/>
    <b v="0"/>
    <b v="0"/>
    <x v="9"/>
    <x v="5"/>
    <x v="9"/>
  </r>
  <r>
    <n v="140000"/>
    <n v="94501"/>
    <n v="0.67500714285714281"/>
    <x v="0"/>
    <n v="926"/>
    <n v="102.05291576673866"/>
    <x v="0"/>
    <s v="CAD"/>
    <x v="629"/>
    <x v="415"/>
    <b v="0"/>
    <b v="0"/>
    <x v="3"/>
    <x v="3"/>
    <x v="3"/>
  </r>
  <r>
    <n v="7500"/>
    <n v="14381"/>
    <n v="1.9174666666666667"/>
    <x v="1"/>
    <n v="134"/>
    <n v="107.32089552238806"/>
    <x v="1"/>
    <s v="USD"/>
    <x v="630"/>
    <x v="635"/>
    <b v="0"/>
    <b v="0"/>
    <x v="8"/>
    <x v="2"/>
    <x v="8"/>
  </r>
  <r>
    <n v="1500"/>
    <n v="13980"/>
    <n v="9.32"/>
    <x v="1"/>
    <n v="269"/>
    <n v="51.970260223048328"/>
    <x v="1"/>
    <s v="USD"/>
    <x v="631"/>
    <x v="607"/>
    <b v="0"/>
    <b v="0"/>
    <x v="3"/>
    <x v="3"/>
    <x v="3"/>
  </r>
  <r>
    <n v="2900"/>
    <n v="12449"/>
    <n v="4.2927586206896553"/>
    <x v="1"/>
    <n v="175"/>
    <n v="71.137142857142862"/>
    <x v="1"/>
    <s v="USD"/>
    <x v="632"/>
    <x v="636"/>
    <b v="0"/>
    <b v="1"/>
    <x v="19"/>
    <x v="4"/>
    <x v="19"/>
  </r>
  <r>
    <n v="7300"/>
    <n v="7348"/>
    <n v="1.0065753424657535"/>
    <x v="1"/>
    <n v="69"/>
    <n v="106.49275362318841"/>
    <x v="1"/>
    <s v="USD"/>
    <x v="633"/>
    <x v="637"/>
    <b v="0"/>
    <b v="0"/>
    <x v="2"/>
    <x v="2"/>
    <x v="2"/>
  </r>
  <r>
    <n v="3600"/>
    <n v="8158"/>
    <n v="2.266111111111111"/>
    <x v="1"/>
    <n v="190"/>
    <n v="42.93684210526316"/>
    <x v="1"/>
    <s v="USD"/>
    <x v="634"/>
    <x v="638"/>
    <b v="0"/>
    <b v="1"/>
    <x v="4"/>
    <x v="4"/>
    <x v="4"/>
  </r>
  <r>
    <n v="5000"/>
    <n v="7119"/>
    <n v="1.4238"/>
    <x v="1"/>
    <n v="237"/>
    <n v="30.037974683544302"/>
    <x v="1"/>
    <s v="USD"/>
    <x v="635"/>
    <x v="639"/>
    <b v="1"/>
    <b v="1"/>
    <x v="4"/>
    <x v="4"/>
    <x v="4"/>
  </r>
  <r>
    <n v="6000"/>
    <n v="5438"/>
    <n v="0.90633333333333332"/>
    <x v="0"/>
    <n v="77"/>
    <n v="70.623376623376629"/>
    <x v="4"/>
    <s v="GBP"/>
    <x v="636"/>
    <x v="640"/>
    <b v="0"/>
    <b v="0"/>
    <x v="1"/>
    <x v="1"/>
    <x v="1"/>
  </r>
  <r>
    <n v="180400"/>
    <n v="115396"/>
    <n v="0.63966740576496672"/>
    <x v="0"/>
    <n v="1748"/>
    <n v="66.016018306636155"/>
    <x v="1"/>
    <s v="USD"/>
    <x v="637"/>
    <x v="641"/>
    <b v="0"/>
    <b v="0"/>
    <x v="3"/>
    <x v="3"/>
    <x v="3"/>
  </r>
  <r>
    <n v="9100"/>
    <n v="7656"/>
    <n v="0.84131868131868137"/>
    <x v="0"/>
    <n v="79"/>
    <n v="96.911392405063296"/>
    <x v="1"/>
    <s v="USD"/>
    <x v="638"/>
    <x v="642"/>
    <b v="0"/>
    <b v="0"/>
    <x v="3"/>
    <x v="3"/>
    <x v="3"/>
  </r>
  <r>
    <n v="9200"/>
    <n v="12322"/>
    <n v="1.3393478260869565"/>
    <x v="1"/>
    <n v="196"/>
    <n v="62.867346938775512"/>
    <x v="6"/>
    <s v="EUR"/>
    <x v="639"/>
    <x v="445"/>
    <b v="1"/>
    <b v="0"/>
    <x v="1"/>
    <x v="1"/>
    <x v="1"/>
  </r>
  <r>
    <n v="164100"/>
    <n v="96888"/>
    <n v="0.59042047531992692"/>
    <x v="0"/>
    <n v="889"/>
    <n v="108.98537682789652"/>
    <x v="1"/>
    <s v="USD"/>
    <x v="640"/>
    <x v="116"/>
    <b v="0"/>
    <b v="1"/>
    <x v="3"/>
    <x v="3"/>
    <x v="3"/>
  </r>
  <r>
    <n v="128900"/>
    <n v="196960"/>
    <n v="1.5280062063615205"/>
    <x v="1"/>
    <n v="7295"/>
    <n v="26.999314599040439"/>
    <x v="1"/>
    <s v="USD"/>
    <x v="641"/>
    <x v="643"/>
    <b v="0"/>
    <b v="0"/>
    <x v="5"/>
    <x v="1"/>
    <x v="5"/>
  </r>
  <r>
    <n v="42100"/>
    <n v="188057"/>
    <n v="4.466912114014252"/>
    <x v="1"/>
    <n v="2893"/>
    <n v="65.004147943311438"/>
    <x v="0"/>
    <s v="CAD"/>
    <x v="642"/>
    <x v="644"/>
    <b v="0"/>
    <b v="0"/>
    <x v="8"/>
    <x v="2"/>
    <x v="8"/>
  </r>
  <r>
    <n v="7400"/>
    <n v="6245"/>
    <n v="0.8439189189189189"/>
    <x v="0"/>
    <n v="56"/>
    <n v="111.51785714285714"/>
    <x v="1"/>
    <s v="USD"/>
    <x v="230"/>
    <x v="645"/>
    <b v="0"/>
    <b v="0"/>
    <x v="6"/>
    <x v="4"/>
    <x v="6"/>
  </r>
  <r>
    <n v="100"/>
    <n v="3"/>
    <n v="0.03"/>
    <x v="0"/>
    <n v="1"/>
    <n v="3"/>
    <x v="1"/>
    <s v="USD"/>
    <x v="67"/>
    <x v="646"/>
    <b v="0"/>
    <b v="0"/>
    <x v="8"/>
    <x v="2"/>
    <x v="8"/>
  </r>
  <r>
    <n v="52000"/>
    <n v="91014"/>
    <n v="1.7502692307692307"/>
    <x v="1"/>
    <n v="820"/>
    <n v="110.99268292682927"/>
    <x v="1"/>
    <s v="USD"/>
    <x v="643"/>
    <x v="647"/>
    <b v="1"/>
    <b v="0"/>
    <x v="3"/>
    <x v="3"/>
    <x v="3"/>
  </r>
  <r>
    <n v="8700"/>
    <n v="4710"/>
    <n v="0.54137931034482756"/>
    <x v="0"/>
    <n v="83"/>
    <n v="56.746987951807228"/>
    <x v="1"/>
    <s v="USD"/>
    <x v="644"/>
    <x v="467"/>
    <b v="0"/>
    <b v="0"/>
    <x v="8"/>
    <x v="2"/>
    <x v="8"/>
  </r>
  <r>
    <n v="63400"/>
    <n v="197728"/>
    <n v="3.1187381703470032"/>
    <x v="1"/>
    <n v="2038"/>
    <n v="97.020608439646708"/>
    <x v="1"/>
    <s v="USD"/>
    <x v="645"/>
    <x v="648"/>
    <b v="1"/>
    <b v="1"/>
    <x v="18"/>
    <x v="5"/>
    <x v="18"/>
  </r>
  <r>
    <n v="8700"/>
    <n v="10682"/>
    <n v="1.2278160919540231"/>
    <x v="1"/>
    <n v="116"/>
    <n v="92.08620689655173"/>
    <x v="1"/>
    <s v="USD"/>
    <x v="646"/>
    <x v="649"/>
    <b v="0"/>
    <b v="0"/>
    <x v="10"/>
    <x v="4"/>
    <x v="10"/>
  </r>
  <r>
    <n v="169700"/>
    <n v="168048"/>
    <n v="0.99026517383618151"/>
    <x v="0"/>
    <n v="2025"/>
    <n v="82.986666666666665"/>
    <x v="4"/>
    <s v="GBP"/>
    <x v="626"/>
    <x v="650"/>
    <b v="0"/>
    <b v="0"/>
    <x v="9"/>
    <x v="5"/>
    <x v="9"/>
  </r>
  <r>
    <n v="108400"/>
    <n v="138586"/>
    <n v="1.278468634686347"/>
    <x v="1"/>
    <n v="1345"/>
    <n v="103.03791821561339"/>
    <x v="2"/>
    <s v="AUD"/>
    <x v="647"/>
    <x v="651"/>
    <b v="0"/>
    <b v="1"/>
    <x v="2"/>
    <x v="2"/>
    <x v="2"/>
  </r>
  <r>
    <n v="7300"/>
    <n v="11579"/>
    <n v="1.5861643835616439"/>
    <x v="1"/>
    <n v="168"/>
    <n v="68.922619047619051"/>
    <x v="1"/>
    <s v="USD"/>
    <x v="159"/>
    <x v="652"/>
    <b v="0"/>
    <b v="0"/>
    <x v="6"/>
    <x v="4"/>
    <x v="6"/>
  </r>
  <r>
    <n v="1700"/>
    <n v="12020"/>
    <n v="7.0705882352941174"/>
    <x v="1"/>
    <n v="137"/>
    <n v="87.737226277372258"/>
    <x v="5"/>
    <s v="CHF"/>
    <x v="648"/>
    <x v="653"/>
    <b v="0"/>
    <b v="0"/>
    <x v="3"/>
    <x v="3"/>
    <x v="3"/>
  </r>
  <r>
    <n v="9800"/>
    <n v="13954"/>
    <n v="1.4238775510204082"/>
    <x v="1"/>
    <n v="186"/>
    <n v="75.021505376344081"/>
    <x v="6"/>
    <s v="EUR"/>
    <x v="267"/>
    <x v="654"/>
    <b v="0"/>
    <b v="0"/>
    <x v="3"/>
    <x v="3"/>
    <x v="3"/>
  </r>
  <r>
    <n v="4300"/>
    <n v="6358"/>
    <n v="1.4786046511627906"/>
    <x v="1"/>
    <n v="125"/>
    <n v="50.863999999999997"/>
    <x v="1"/>
    <s v="USD"/>
    <x v="649"/>
    <x v="655"/>
    <b v="0"/>
    <b v="1"/>
    <x v="3"/>
    <x v="3"/>
    <x v="3"/>
  </r>
  <r>
    <n v="6200"/>
    <n v="1260"/>
    <n v="0.20322580645161289"/>
    <x v="0"/>
    <n v="14"/>
    <n v="90"/>
    <x v="6"/>
    <s v="EUR"/>
    <x v="248"/>
    <x v="656"/>
    <b v="1"/>
    <b v="1"/>
    <x v="3"/>
    <x v="3"/>
    <x v="3"/>
  </r>
  <r>
    <n v="800"/>
    <n v="14725"/>
    <n v="18.40625"/>
    <x v="1"/>
    <n v="202"/>
    <n v="72.896039603960389"/>
    <x v="1"/>
    <s v="USD"/>
    <x v="571"/>
    <x v="657"/>
    <b v="0"/>
    <b v="0"/>
    <x v="3"/>
    <x v="3"/>
    <x v="3"/>
  </r>
  <r>
    <n v="6900"/>
    <n v="11174"/>
    <n v="1.6194202898550725"/>
    <x v="1"/>
    <n v="103"/>
    <n v="108.48543689320388"/>
    <x v="1"/>
    <s v="USD"/>
    <x v="650"/>
    <x v="89"/>
    <b v="0"/>
    <b v="0"/>
    <x v="15"/>
    <x v="5"/>
    <x v="15"/>
  </r>
  <r>
    <n v="38500"/>
    <n v="182036"/>
    <n v="4.7282077922077921"/>
    <x v="1"/>
    <n v="1785"/>
    <n v="101.98095238095237"/>
    <x v="1"/>
    <s v="USD"/>
    <x v="1"/>
    <x v="658"/>
    <b v="0"/>
    <b v="0"/>
    <x v="1"/>
    <x v="1"/>
    <x v="1"/>
  </r>
  <r>
    <n v="118000"/>
    <n v="28870"/>
    <n v="0.24466101694915254"/>
    <x v="0"/>
    <n v="656"/>
    <n v="44.009146341463413"/>
    <x v="1"/>
    <s v="USD"/>
    <x v="651"/>
    <x v="438"/>
    <b v="0"/>
    <b v="0"/>
    <x v="20"/>
    <x v="6"/>
    <x v="20"/>
  </r>
  <r>
    <n v="2000"/>
    <n v="10353"/>
    <n v="5.1764999999999999"/>
    <x v="1"/>
    <n v="157"/>
    <n v="65.942675159235662"/>
    <x v="1"/>
    <s v="USD"/>
    <x v="652"/>
    <x v="659"/>
    <b v="0"/>
    <b v="1"/>
    <x v="3"/>
    <x v="3"/>
    <x v="3"/>
  </r>
  <r>
    <n v="5600"/>
    <n v="13868"/>
    <n v="2.4764285714285714"/>
    <x v="1"/>
    <n v="555"/>
    <n v="24.987387387387386"/>
    <x v="1"/>
    <s v="USD"/>
    <x v="653"/>
    <x v="660"/>
    <b v="0"/>
    <b v="0"/>
    <x v="4"/>
    <x v="4"/>
    <x v="4"/>
  </r>
  <r>
    <n v="8300"/>
    <n v="8317"/>
    <n v="1.0020481927710843"/>
    <x v="1"/>
    <n v="297"/>
    <n v="28.003367003367003"/>
    <x v="1"/>
    <s v="USD"/>
    <x v="654"/>
    <x v="661"/>
    <b v="0"/>
    <b v="0"/>
    <x v="8"/>
    <x v="2"/>
    <x v="8"/>
  </r>
  <r>
    <n v="6900"/>
    <n v="10557"/>
    <n v="1.53"/>
    <x v="1"/>
    <n v="123"/>
    <n v="85.829268292682926"/>
    <x v="1"/>
    <s v="USD"/>
    <x v="655"/>
    <x v="662"/>
    <b v="0"/>
    <b v="0"/>
    <x v="13"/>
    <x v="5"/>
    <x v="13"/>
  </r>
  <r>
    <n v="8700"/>
    <n v="3227"/>
    <n v="0.37091954022988505"/>
    <x v="3"/>
    <n v="38"/>
    <n v="84.921052631578945"/>
    <x v="3"/>
    <s v="DKK"/>
    <x v="656"/>
    <x v="236"/>
    <b v="0"/>
    <b v="1"/>
    <x v="3"/>
    <x v="3"/>
    <x v="3"/>
  </r>
  <r>
    <n v="123600"/>
    <n v="5429"/>
    <n v="4.3923948220064728E-2"/>
    <x v="3"/>
    <n v="60"/>
    <n v="90.483333333333334"/>
    <x v="1"/>
    <s v="USD"/>
    <x v="657"/>
    <x v="663"/>
    <b v="0"/>
    <b v="0"/>
    <x v="1"/>
    <x v="1"/>
    <x v="1"/>
  </r>
  <r>
    <n v="48500"/>
    <n v="75906"/>
    <n v="1.5650721649484536"/>
    <x v="1"/>
    <n v="3036"/>
    <n v="25.00197628458498"/>
    <x v="1"/>
    <s v="USD"/>
    <x v="265"/>
    <x v="202"/>
    <b v="0"/>
    <b v="0"/>
    <x v="4"/>
    <x v="4"/>
    <x v="4"/>
  </r>
  <r>
    <n v="4900"/>
    <n v="13250"/>
    <n v="2.704081632653061"/>
    <x v="1"/>
    <n v="144"/>
    <n v="92.013888888888886"/>
    <x v="2"/>
    <s v="AUD"/>
    <x v="658"/>
    <x v="664"/>
    <b v="0"/>
    <b v="0"/>
    <x v="3"/>
    <x v="3"/>
    <x v="3"/>
  </r>
  <r>
    <n v="8400"/>
    <n v="11261"/>
    <n v="1.3405952380952382"/>
    <x v="1"/>
    <n v="121"/>
    <n v="93.066115702479337"/>
    <x v="4"/>
    <s v="GBP"/>
    <x v="659"/>
    <x v="665"/>
    <b v="0"/>
    <b v="1"/>
    <x v="3"/>
    <x v="3"/>
    <x v="3"/>
  </r>
  <r>
    <n v="193200"/>
    <n v="97369"/>
    <n v="0.50398033126293995"/>
    <x v="0"/>
    <n v="1596"/>
    <n v="61.008145363408524"/>
    <x v="1"/>
    <s v="USD"/>
    <x v="660"/>
    <x v="666"/>
    <b v="0"/>
    <b v="0"/>
    <x v="20"/>
    <x v="6"/>
    <x v="20"/>
  </r>
  <r>
    <n v="54300"/>
    <n v="48227"/>
    <n v="0.88815837937384901"/>
    <x v="3"/>
    <n v="524"/>
    <n v="92.036259541984734"/>
    <x v="1"/>
    <s v="USD"/>
    <x v="661"/>
    <x v="602"/>
    <b v="0"/>
    <b v="1"/>
    <x v="3"/>
    <x v="3"/>
    <x v="3"/>
  </r>
  <r>
    <n v="8900"/>
    <n v="14685"/>
    <n v="1.65"/>
    <x v="1"/>
    <n v="181"/>
    <n v="81.132596685082873"/>
    <x v="1"/>
    <s v="USD"/>
    <x v="4"/>
    <x v="667"/>
    <b v="0"/>
    <b v="0"/>
    <x v="2"/>
    <x v="2"/>
    <x v="2"/>
  </r>
  <r>
    <n v="4200"/>
    <n v="735"/>
    <n v="0.17499999999999999"/>
    <x v="0"/>
    <n v="10"/>
    <n v="73.5"/>
    <x v="1"/>
    <s v="USD"/>
    <x v="662"/>
    <x v="668"/>
    <b v="0"/>
    <b v="0"/>
    <x v="3"/>
    <x v="3"/>
    <x v="3"/>
  </r>
  <r>
    <n v="5600"/>
    <n v="10397"/>
    <n v="1.8566071428571429"/>
    <x v="1"/>
    <n v="122"/>
    <n v="85.221311475409834"/>
    <x v="1"/>
    <s v="USD"/>
    <x v="663"/>
    <x v="669"/>
    <b v="0"/>
    <b v="0"/>
    <x v="6"/>
    <x v="4"/>
    <x v="6"/>
  </r>
  <r>
    <n v="28800"/>
    <n v="118847"/>
    <n v="4.1266319444444441"/>
    <x v="1"/>
    <n v="1071"/>
    <n v="110.96825396825396"/>
    <x v="0"/>
    <s v="CAD"/>
    <x v="664"/>
    <x v="670"/>
    <b v="0"/>
    <b v="0"/>
    <x v="8"/>
    <x v="2"/>
    <x v="8"/>
  </r>
  <r>
    <n v="8000"/>
    <n v="7220"/>
    <n v="0.90249999999999997"/>
    <x v="3"/>
    <n v="219"/>
    <n v="32.968036529680369"/>
    <x v="1"/>
    <s v="USD"/>
    <x v="665"/>
    <x v="601"/>
    <b v="0"/>
    <b v="0"/>
    <x v="2"/>
    <x v="2"/>
    <x v="2"/>
  </r>
  <r>
    <n v="117000"/>
    <n v="107622"/>
    <n v="0.91984615384615387"/>
    <x v="0"/>
    <n v="1121"/>
    <n v="96.005352363960753"/>
    <x v="1"/>
    <s v="USD"/>
    <x v="666"/>
    <x v="671"/>
    <b v="0"/>
    <b v="1"/>
    <x v="1"/>
    <x v="1"/>
    <x v="1"/>
  </r>
  <r>
    <n v="15800"/>
    <n v="83267"/>
    <n v="5.2700632911392402"/>
    <x v="1"/>
    <n v="980"/>
    <n v="84.96632653061225"/>
    <x v="1"/>
    <s v="USD"/>
    <x v="43"/>
    <x v="672"/>
    <b v="0"/>
    <b v="0"/>
    <x v="16"/>
    <x v="1"/>
    <x v="16"/>
  </r>
  <r>
    <n v="4200"/>
    <n v="13404"/>
    <n v="3.1914285714285713"/>
    <x v="1"/>
    <n v="536"/>
    <n v="25.007462686567163"/>
    <x v="1"/>
    <s v="USD"/>
    <x v="667"/>
    <x v="673"/>
    <b v="0"/>
    <b v="1"/>
    <x v="3"/>
    <x v="3"/>
    <x v="3"/>
  </r>
  <r>
    <n v="37100"/>
    <n v="131404"/>
    <n v="3.5418867924528303"/>
    <x v="1"/>
    <n v="1991"/>
    <n v="65.998995479658461"/>
    <x v="1"/>
    <s v="USD"/>
    <x v="668"/>
    <x v="674"/>
    <b v="0"/>
    <b v="0"/>
    <x v="14"/>
    <x v="7"/>
    <x v="14"/>
  </r>
  <r>
    <n v="7700"/>
    <n v="2533"/>
    <n v="0.32896103896103895"/>
    <x v="3"/>
    <n v="29"/>
    <n v="87.34482758620689"/>
    <x v="1"/>
    <s v="USD"/>
    <x v="669"/>
    <x v="675"/>
    <b v="0"/>
    <b v="0"/>
    <x v="9"/>
    <x v="5"/>
    <x v="9"/>
  </r>
  <r>
    <n v="3700"/>
    <n v="5028"/>
    <n v="1.358918918918919"/>
    <x v="1"/>
    <n v="180"/>
    <n v="27.933333333333334"/>
    <x v="1"/>
    <s v="USD"/>
    <x v="670"/>
    <x v="676"/>
    <b v="0"/>
    <b v="0"/>
    <x v="7"/>
    <x v="1"/>
    <x v="7"/>
  </r>
  <r>
    <n v="74700"/>
    <n v="1557"/>
    <n v="2.0843373493975904E-2"/>
    <x v="0"/>
    <n v="15"/>
    <n v="103.8"/>
    <x v="1"/>
    <s v="USD"/>
    <x v="671"/>
    <x v="677"/>
    <b v="0"/>
    <b v="1"/>
    <x v="3"/>
    <x v="3"/>
    <x v="3"/>
  </r>
  <r>
    <n v="10000"/>
    <n v="6100"/>
    <n v="0.61"/>
    <x v="0"/>
    <n v="191"/>
    <n v="31.937172774869111"/>
    <x v="1"/>
    <s v="USD"/>
    <x v="672"/>
    <x v="678"/>
    <b v="0"/>
    <b v="0"/>
    <x v="7"/>
    <x v="1"/>
    <x v="7"/>
  </r>
  <r>
    <n v="5300"/>
    <n v="1592"/>
    <n v="0.30037735849056602"/>
    <x v="0"/>
    <n v="16"/>
    <n v="99.5"/>
    <x v="1"/>
    <s v="USD"/>
    <x v="673"/>
    <x v="679"/>
    <b v="0"/>
    <b v="0"/>
    <x v="3"/>
    <x v="3"/>
    <x v="3"/>
  </r>
  <r>
    <n v="1200"/>
    <n v="14150"/>
    <n v="11.791666666666666"/>
    <x v="1"/>
    <n v="130"/>
    <n v="108.84615384615384"/>
    <x v="1"/>
    <s v="USD"/>
    <x v="674"/>
    <x v="680"/>
    <b v="0"/>
    <b v="0"/>
    <x v="3"/>
    <x v="3"/>
    <x v="3"/>
  </r>
  <r>
    <n v="1200"/>
    <n v="13513"/>
    <n v="11.260833333333334"/>
    <x v="1"/>
    <n v="122"/>
    <n v="110.76229508196721"/>
    <x v="1"/>
    <s v="USD"/>
    <x v="675"/>
    <x v="681"/>
    <b v="0"/>
    <b v="0"/>
    <x v="5"/>
    <x v="1"/>
    <x v="5"/>
  </r>
  <r>
    <n v="3900"/>
    <n v="504"/>
    <n v="0.12923076923076923"/>
    <x v="0"/>
    <n v="17"/>
    <n v="29.647058823529413"/>
    <x v="1"/>
    <s v="USD"/>
    <x v="676"/>
    <x v="682"/>
    <b v="0"/>
    <b v="1"/>
    <x v="3"/>
    <x v="3"/>
    <x v="3"/>
  </r>
  <r>
    <n v="2000"/>
    <n v="14240"/>
    <n v="7.12"/>
    <x v="1"/>
    <n v="140"/>
    <n v="101.71428571428571"/>
    <x v="1"/>
    <s v="USD"/>
    <x v="342"/>
    <x v="683"/>
    <b v="0"/>
    <b v="1"/>
    <x v="3"/>
    <x v="3"/>
    <x v="3"/>
  </r>
  <r>
    <n v="6900"/>
    <n v="2091"/>
    <n v="0.30304347826086958"/>
    <x v="0"/>
    <n v="34"/>
    <n v="61.5"/>
    <x v="1"/>
    <s v="USD"/>
    <x v="677"/>
    <x v="684"/>
    <b v="0"/>
    <b v="0"/>
    <x v="8"/>
    <x v="2"/>
    <x v="8"/>
  </r>
  <r>
    <n v="55800"/>
    <n v="118580"/>
    <n v="2.1250896057347672"/>
    <x v="1"/>
    <n v="3388"/>
    <n v="35"/>
    <x v="1"/>
    <s v="USD"/>
    <x v="678"/>
    <x v="685"/>
    <b v="0"/>
    <b v="0"/>
    <x v="2"/>
    <x v="2"/>
    <x v="2"/>
  </r>
  <r>
    <n v="4900"/>
    <n v="11214"/>
    <n v="2.2885714285714287"/>
    <x v="1"/>
    <n v="280"/>
    <n v="40.049999999999997"/>
    <x v="1"/>
    <s v="USD"/>
    <x v="679"/>
    <x v="488"/>
    <b v="0"/>
    <b v="0"/>
    <x v="3"/>
    <x v="3"/>
    <x v="3"/>
  </r>
  <r>
    <n v="194900"/>
    <n v="68137"/>
    <n v="0.34959979476654696"/>
    <x v="3"/>
    <n v="614"/>
    <n v="110.97231270358306"/>
    <x v="1"/>
    <s v="USD"/>
    <x v="680"/>
    <x v="686"/>
    <b v="0"/>
    <b v="1"/>
    <x v="10"/>
    <x v="4"/>
    <x v="10"/>
  </r>
  <r>
    <n v="8600"/>
    <n v="13527"/>
    <n v="1.5729069767441861"/>
    <x v="1"/>
    <n v="366"/>
    <n v="36.959016393442624"/>
    <x v="6"/>
    <s v="EUR"/>
    <x v="681"/>
    <x v="687"/>
    <b v="0"/>
    <b v="1"/>
    <x v="8"/>
    <x v="2"/>
    <x v="8"/>
  </r>
  <r>
    <n v="100"/>
    <n v="1"/>
    <n v="0.01"/>
    <x v="0"/>
    <n v="1"/>
    <n v="1"/>
    <x v="4"/>
    <s v="GBP"/>
    <x v="682"/>
    <x v="688"/>
    <b v="0"/>
    <b v="0"/>
    <x v="5"/>
    <x v="1"/>
    <x v="5"/>
  </r>
  <r>
    <n v="3600"/>
    <n v="8363"/>
    <n v="2.3230555555555554"/>
    <x v="1"/>
    <n v="270"/>
    <n v="30.974074074074075"/>
    <x v="1"/>
    <s v="USD"/>
    <x v="683"/>
    <x v="689"/>
    <b v="1"/>
    <b v="1"/>
    <x v="9"/>
    <x v="5"/>
    <x v="9"/>
  </r>
  <r>
    <n v="5800"/>
    <n v="5362"/>
    <n v="0.92448275862068963"/>
    <x v="3"/>
    <n v="114"/>
    <n v="47.035087719298247"/>
    <x v="1"/>
    <s v="USD"/>
    <x v="684"/>
    <x v="690"/>
    <b v="0"/>
    <b v="1"/>
    <x v="3"/>
    <x v="3"/>
    <x v="3"/>
  </r>
  <r>
    <n v="4700"/>
    <n v="12065"/>
    <n v="2.5670212765957445"/>
    <x v="1"/>
    <n v="137"/>
    <n v="88.065693430656935"/>
    <x v="1"/>
    <s v="USD"/>
    <x v="674"/>
    <x v="691"/>
    <b v="0"/>
    <b v="0"/>
    <x v="14"/>
    <x v="7"/>
    <x v="14"/>
  </r>
  <r>
    <n v="70400"/>
    <n v="118603"/>
    <n v="1.6847017045454546"/>
    <x v="1"/>
    <n v="3205"/>
    <n v="37.005616224648989"/>
    <x v="1"/>
    <s v="USD"/>
    <x v="685"/>
    <x v="424"/>
    <b v="0"/>
    <b v="0"/>
    <x v="3"/>
    <x v="3"/>
    <x v="3"/>
  </r>
  <r>
    <n v="4500"/>
    <n v="7496"/>
    <n v="1.6657777777777778"/>
    <x v="1"/>
    <n v="288"/>
    <n v="26.027777777777779"/>
    <x v="3"/>
    <s v="DKK"/>
    <x v="605"/>
    <x v="231"/>
    <b v="0"/>
    <b v="1"/>
    <x v="3"/>
    <x v="3"/>
    <x v="3"/>
  </r>
  <r>
    <n v="1300"/>
    <n v="10037"/>
    <n v="7.7207692307692311"/>
    <x v="1"/>
    <n v="148"/>
    <n v="67.817567567567565"/>
    <x v="1"/>
    <s v="USD"/>
    <x v="686"/>
    <x v="692"/>
    <b v="0"/>
    <b v="0"/>
    <x v="3"/>
    <x v="3"/>
    <x v="3"/>
  </r>
  <r>
    <n v="1400"/>
    <n v="5696"/>
    <n v="4.0685714285714285"/>
    <x v="1"/>
    <n v="114"/>
    <n v="49.964912280701753"/>
    <x v="1"/>
    <s v="USD"/>
    <x v="687"/>
    <x v="693"/>
    <b v="0"/>
    <b v="0"/>
    <x v="6"/>
    <x v="4"/>
    <x v="6"/>
  </r>
  <r>
    <n v="29600"/>
    <n v="167005"/>
    <n v="5.6420608108108112"/>
    <x v="1"/>
    <n v="1518"/>
    <n v="110.01646903820817"/>
    <x v="0"/>
    <s v="CAD"/>
    <x v="688"/>
    <x v="694"/>
    <b v="0"/>
    <b v="0"/>
    <x v="1"/>
    <x v="1"/>
    <x v="1"/>
  </r>
  <r>
    <n v="167500"/>
    <n v="114615"/>
    <n v="0.6842686567164179"/>
    <x v="0"/>
    <n v="1274"/>
    <n v="89.964678178963894"/>
    <x v="1"/>
    <s v="USD"/>
    <x v="689"/>
    <x v="236"/>
    <b v="0"/>
    <b v="0"/>
    <x v="5"/>
    <x v="1"/>
    <x v="5"/>
  </r>
  <r>
    <n v="48300"/>
    <n v="16592"/>
    <n v="0.34351966873706002"/>
    <x v="0"/>
    <n v="210"/>
    <n v="79.009523809523813"/>
    <x v="6"/>
    <s v="EUR"/>
    <x v="690"/>
    <x v="695"/>
    <b v="0"/>
    <b v="1"/>
    <x v="11"/>
    <x v="6"/>
    <x v="11"/>
  </r>
  <r>
    <n v="2200"/>
    <n v="14420"/>
    <n v="6.5545454545454547"/>
    <x v="1"/>
    <n v="166"/>
    <n v="86.867469879518069"/>
    <x v="1"/>
    <s v="USD"/>
    <x v="691"/>
    <x v="696"/>
    <b v="0"/>
    <b v="0"/>
    <x v="1"/>
    <x v="1"/>
    <x v="1"/>
  </r>
  <r>
    <n v="3500"/>
    <n v="6204"/>
    <n v="1.7725714285714285"/>
    <x v="1"/>
    <n v="100"/>
    <n v="62.04"/>
    <x v="2"/>
    <s v="AUD"/>
    <x v="692"/>
    <x v="697"/>
    <b v="0"/>
    <b v="0"/>
    <x v="17"/>
    <x v="1"/>
    <x v="17"/>
  </r>
  <r>
    <n v="5600"/>
    <n v="6338"/>
    <n v="1.1317857142857144"/>
    <x v="1"/>
    <n v="235"/>
    <n v="26.970212765957445"/>
    <x v="1"/>
    <s v="USD"/>
    <x v="693"/>
    <x v="698"/>
    <b v="0"/>
    <b v="1"/>
    <x v="3"/>
    <x v="3"/>
    <x v="3"/>
  </r>
  <r>
    <n v="1100"/>
    <n v="8010"/>
    <n v="7.2818181818181822"/>
    <x v="1"/>
    <n v="148"/>
    <n v="54.121621621621621"/>
    <x v="1"/>
    <s v="USD"/>
    <x v="694"/>
    <x v="699"/>
    <b v="0"/>
    <b v="0"/>
    <x v="1"/>
    <x v="1"/>
    <x v="1"/>
  </r>
  <r>
    <n v="3900"/>
    <n v="8125"/>
    <n v="2.0833333333333335"/>
    <x v="1"/>
    <n v="198"/>
    <n v="41.035353535353536"/>
    <x v="1"/>
    <s v="USD"/>
    <x v="695"/>
    <x v="489"/>
    <b v="1"/>
    <b v="1"/>
    <x v="7"/>
    <x v="1"/>
    <x v="7"/>
  </r>
  <r>
    <n v="43800"/>
    <n v="13653"/>
    <n v="0.31171232876712329"/>
    <x v="0"/>
    <n v="248"/>
    <n v="55.052419354838712"/>
    <x v="2"/>
    <s v="AUD"/>
    <x v="123"/>
    <x v="512"/>
    <b v="0"/>
    <b v="0"/>
    <x v="22"/>
    <x v="4"/>
    <x v="22"/>
  </r>
  <r>
    <n v="97200"/>
    <n v="55372"/>
    <n v="0.56967078189300413"/>
    <x v="0"/>
    <n v="513"/>
    <n v="107.93762183235867"/>
    <x v="1"/>
    <s v="USD"/>
    <x v="696"/>
    <x v="700"/>
    <b v="0"/>
    <b v="0"/>
    <x v="18"/>
    <x v="5"/>
    <x v="18"/>
  </r>
  <r>
    <n v="4800"/>
    <n v="11088"/>
    <n v="2.31"/>
    <x v="1"/>
    <n v="150"/>
    <n v="73.92"/>
    <x v="1"/>
    <s v="USD"/>
    <x v="626"/>
    <x v="701"/>
    <b v="0"/>
    <b v="0"/>
    <x v="3"/>
    <x v="3"/>
    <x v="3"/>
  </r>
  <r>
    <n v="125600"/>
    <n v="109106"/>
    <n v="0.86867834394904464"/>
    <x v="0"/>
    <n v="3410"/>
    <n v="31.995894428152493"/>
    <x v="1"/>
    <s v="USD"/>
    <x v="697"/>
    <x v="340"/>
    <b v="0"/>
    <b v="0"/>
    <x v="11"/>
    <x v="6"/>
    <x v="11"/>
  </r>
  <r>
    <n v="4300"/>
    <n v="11642"/>
    <n v="2.7074418604651163"/>
    <x v="1"/>
    <n v="216"/>
    <n v="53.898148148148145"/>
    <x v="6"/>
    <s v="EUR"/>
    <x v="698"/>
    <x v="702"/>
    <b v="0"/>
    <b v="1"/>
    <x v="3"/>
    <x v="3"/>
    <x v="3"/>
  </r>
  <r>
    <n v="5600"/>
    <n v="2769"/>
    <n v="0.49446428571428569"/>
    <x v="3"/>
    <n v="26"/>
    <n v="106.5"/>
    <x v="1"/>
    <s v="USD"/>
    <x v="699"/>
    <x v="703"/>
    <b v="0"/>
    <b v="0"/>
    <x v="3"/>
    <x v="3"/>
    <x v="3"/>
  </r>
  <r>
    <n v="149600"/>
    <n v="169586"/>
    <n v="1.1335962566844919"/>
    <x v="1"/>
    <n v="5139"/>
    <n v="32.999805409612762"/>
    <x v="1"/>
    <s v="USD"/>
    <x v="700"/>
    <x v="704"/>
    <b v="0"/>
    <b v="0"/>
    <x v="7"/>
    <x v="1"/>
    <x v="7"/>
  </r>
  <r>
    <n v="53100"/>
    <n v="101185"/>
    <n v="1.9055555555555554"/>
    <x v="1"/>
    <n v="2353"/>
    <n v="43.00254993625159"/>
    <x v="1"/>
    <s v="USD"/>
    <x v="701"/>
    <x v="705"/>
    <b v="0"/>
    <b v="0"/>
    <x v="3"/>
    <x v="3"/>
    <x v="3"/>
  </r>
  <r>
    <n v="5000"/>
    <n v="6775"/>
    <n v="1.355"/>
    <x v="1"/>
    <n v="78"/>
    <n v="86.858974358974365"/>
    <x v="6"/>
    <s v="EUR"/>
    <x v="702"/>
    <x v="706"/>
    <b v="0"/>
    <b v="0"/>
    <x v="2"/>
    <x v="2"/>
    <x v="2"/>
  </r>
  <r>
    <n v="9400"/>
    <n v="968"/>
    <n v="0.10297872340425532"/>
    <x v="0"/>
    <n v="10"/>
    <n v="96.8"/>
    <x v="1"/>
    <s v="USD"/>
    <x v="703"/>
    <x v="707"/>
    <b v="0"/>
    <b v="0"/>
    <x v="1"/>
    <x v="1"/>
    <x v="1"/>
  </r>
  <r>
    <n v="110800"/>
    <n v="72623"/>
    <n v="0.65544223826714798"/>
    <x v="0"/>
    <n v="2201"/>
    <n v="32.995456610631528"/>
    <x v="1"/>
    <s v="USD"/>
    <x v="704"/>
    <x v="708"/>
    <b v="0"/>
    <b v="0"/>
    <x v="3"/>
    <x v="3"/>
    <x v="3"/>
  </r>
  <r>
    <n v="93800"/>
    <n v="45987"/>
    <n v="0.49026652452025588"/>
    <x v="0"/>
    <n v="676"/>
    <n v="68.028106508875737"/>
    <x v="1"/>
    <s v="USD"/>
    <x v="431"/>
    <x v="709"/>
    <b v="0"/>
    <b v="0"/>
    <x v="3"/>
    <x v="3"/>
    <x v="3"/>
  </r>
  <r>
    <n v="1300"/>
    <n v="10243"/>
    <n v="7.8792307692307695"/>
    <x v="1"/>
    <n v="174"/>
    <n v="58.867816091954026"/>
    <x v="5"/>
    <s v="CHF"/>
    <x v="705"/>
    <x v="710"/>
    <b v="0"/>
    <b v="0"/>
    <x v="10"/>
    <x v="4"/>
    <x v="10"/>
  </r>
  <r>
    <n v="108700"/>
    <n v="87293"/>
    <n v="0.80306347746090156"/>
    <x v="0"/>
    <n v="831"/>
    <n v="105.04572803850782"/>
    <x v="1"/>
    <s v="USD"/>
    <x v="706"/>
    <x v="711"/>
    <b v="0"/>
    <b v="1"/>
    <x v="3"/>
    <x v="3"/>
    <x v="3"/>
  </r>
  <r>
    <n v="5100"/>
    <n v="5421"/>
    <n v="1.0629411764705883"/>
    <x v="1"/>
    <n v="164"/>
    <n v="33.054878048780488"/>
    <x v="1"/>
    <s v="USD"/>
    <x v="707"/>
    <x v="712"/>
    <b v="0"/>
    <b v="1"/>
    <x v="6"/>
    <x v="4"/>
    <x v="6"/>
  </r>
  <r>
    <n v="8700"/>
    <n v="4414"/>
    <n v="0.50735632183908042"/>
    <x v="3"/>
    <n v="56"/>
    <n v="78.821428571428569"/>
    <x v="5"/>
    <s v="CHF"/>
    <x v="708"/>
    <x v="70"/>
    <b v="0"/>
    <b v="0"/>
    <x v="3"/>
    <x v="3"/>
    <x v="3"/>
  </r>
  <r>
    <n v="5100"/>
    <n v="10981"/>
    <n v="2.153137254901961"/>
    <x v="1"/>
    <n v="161"/>
    <n v="68.204968944099377"/>
    <x v="1"/>
    <s v="USD"/>
    <x v="709"/>
    <x v="713"/>
    <b v="0"/>
    <b v="1"/>
    <x v="10"/>
    <x v="4"/>
    <x v="10"/>
  </r>
  <r>
    <n v="7400"/>
    <n v="10451"/>
    <n v="1.4122972972972974"/>
    <x v="1"/>
    <n v="138"/>
    <n v="75.731884057971016"/>
    <x v="1"/>
    <s v="USD"/>
    <x v="710"/>
    <x v="714"/>
    <b v="0"/>
    <b v="0"/>
    <x v="1"/>
    <x v="1"/>
    <x v="1"/>
  </r>
  <r>
    <n v="88900"/>
    <n v="102535"/>
    <n v="1.1533745781777278"/>
    <x v="1"/>
    <n v="3308"/>
    <n v="30.996070133010882"/>
    <x v="1"/>
    <s v="USD"/>
    <x v="711"/>
    <x v="715"/>
    <b v="0"/>
    <b v="0"/>
    <x v="2"/>
    <x v="2"/>
    <x v="2"/>
  </r>
  <r>
    <n v="6700"/>
    <n v="12939"/>
    <n v="1.9311940298507462"/>
    <x v="1"/>
    <n v="127"/>
    <n v="101.88188976377953"/>
    <x v="2"/>
    <s v="AUD"/>
    <x v="157"/>
    <x v="716"/>
    <b v="0"/>
    <b v="1"/>
    <x v="10"/>
    <x v="4"/>
    <x v="10"/>
  </r>
  <r>
    <n v="1500"/>
    <n v="10946"/>
    <n v="7.2973333333333334"/>
    <x v="1"/>
    <n v="207"/>
    <n v="52.879227053140099"/>
    <x v="6"/>
    <s v="EUR"/>
    <x v="630"/>
    <x v="717"/>
    <b v="0"/>
    <b v="1"/>
    <x v="17"/>
    <x v="1"/>
    <x v="17"/>
  </r>
  <r>
    <n v="61200"/>
    <n v="60994"/>
    <n v="0.99663398692810456"/>
    <x v="0"/>
    <n v="859"/>
    <n v="71.005820721769496"/>
    <x v="0"/>
    <s v="CAD"/>
    <x v="712"/>
    <x v="718"/>
    <b v="0"/>
    <b v="0"/>
    <x v="1"/>
    <x v="1"/>
    <x v="1"/>
  </r>
  <r>
    <n v="3600"/>
    <n v="3174"/>
    <n v="0.88166666666666671"/>
    <x v="2"/>
    <n v="31"/>
    <n v="102.38709677419355"/>
    <x v="1"/>
    <s v="USD"/>
    <x v="93"/>
    <x v="719"/>
    <b v="0"/>
    <b v="0"/>
    <x v="10"/>
    <x v="4"/>
    <x v="10"/>
  </r>
  <r>
    <n v="9000"/>
    <n v="3351"/>
    <n v="0.37233333333333335"/>
    <x v="0"/>
    <n v="45"/>
    <n v="74.466666666666669"/>
    <x v="1"/>
    <s v="USD"/>
    <x v="713"/>
    <x v="115"/>
    <b v="0"/>
    <b v="0"/>
    <x v="3"/>
    <x v="3"/>
    <x v="3"/>
  </r>
  <r>
    <n v="185900"/>
    <n v="56774"/>
    <n v="0.30540075309306081"/>
    <x v="3"/>
    <n v="1113"/>
    <n v="51.009883198562441"/>
    <x v="1"/>
    <s v="USD"/>
    <x v="714"/>
    <x v="720"/>
    <b v="0"/>
    <b v="0"/>
    <x v="3"/>
    <x v="3"/>
    <x v="3"/>
  </r>
  <r>
    <n v="2100"/>
    <n v="540"/>
    <n v="0.25714285714285712"/>
    <x v="0"/>
    <n v="6"/>
    <n v="90"/>
    <x v="1"/>
    <s v="USD"/>
    <x v="715"/>
    <x v="721"/>
    <b v="0"/>
    <b v="0"/>
    <x v="0"/>
    <x v="0"/>
    <x v="0"/>
  </r>
  <r>
    <n v="2000"/>
    <n v="680"/>
    <n v="0.34"/>
    <x v="0"/>
    <n v="7"/>
    <n v="97.142857142857139"/>
    <x v="1"/>
    <s v="USD"/>
    <x v="716"/>
    <x v="722"/>
    <b v="0"/>
    <b v="1"/>
    <x v="3"/>
    <x v="3"/>
    <x v="3"/>
  </r>
  <r>
    <n v="1100"/>
    <n v="13045"/>
    <n v="11.859090909090909"/>
    <x v="1"/>
    <n v="181"/>
    <n v="72.071823204419886"/>
    <x v="5"/>
    <s v="CHF"/>
    <x v="448"/>
    <x v="451"/>
    <b v="0"/>
    <b v="0"/>
    <x v="9"/>
    <x v="5"/>
    <x v="9"/>
  </r>
  <r>
    <n v="6600"/>
    <n v="8276"/>
    <n v="1.2539393939393939"/>
    <x v="1"/>
    <n v="110"/>
    <n v="75.236363636363635"/>
    <x v="1"/>
    <s v="USD"/>
    <x v="717"/>
    <x v="642"/>
    <b v="0"/>
    <b v="0"/>
    <x v="1"/>
    <x v="1"/>
    <x v="1"/>
  </r>
  <r>
    <n v="7100"/>
    <n v="1022"/>
    <n v="0.14394366197183098"/>
    <x v="0"/>
    <n v="31"/>
    <n v="32.967741935483872"/>
    <x v="1"/>
    <s v="USD"/>
    <x v="718"/>
    <x v="723"/>
    <b v="0"/>
    <b v="0"/>
    <x v="6"/>
    <x v="4"/>
    <x v="6"/>
  </r>
  <r>
    <n v="7800"/>
    <n v="4275"/>
    <n v="0.54807692307692313"/>
    <x v="0"/>
    <n v="78"/>
    <n v="54.807692307692307"/>
    <x v="1"/>
    <s v="USD"/>
    <x v="719"/>
    <x v="724"/>
    <b v="0"/>
    <b v="1"/>
    <x v="20"/>
    <x v="6"/>
    <x v="20"/>
  </r>
  <r>
    <n v="7600"/>
    <n v="8332"/>
    <n v="1.0963157894736841"/>
    <x v="1"/>
    <n v="185"/>
    <n v="45.037837837837834"/>
    <x v="1"/>
    <s v="USD"/>
    <x v="720"/>
    <x v="725"/>
    <b v="0"/>
    <b v="0"/>
    <x v="2"/>
    <x v="2"/>
    <x v="2"/>
  </r>
  <r>
    <n v="3400"/>
    <n v="6408"/>
    <n v="1.8847058823529412"/>
    <x v="1"/>
    <n v="121"/>
    <n v="52.958677685950413"/>
    <x v="1"/>
    <s v="USD"/>
    <x v="721"/>
    <x v="726"/>
    <b v="0"/>
    <b v="1"/>
    <x v="3"/>
    <x v="3"/>
    <x v="3"/>
  </r>
  <r>
    <n v="84500"/>
    <n v="73522"/>
    <n v="0.87008284023668636"/>
    <x v="0"/>
    <n v="1225"/>
    <n v="60.017959183673469"/>
    <x v="4"/>
    <s v="GBP"/>
    <x v="722"/>
    <x v="727"/>
    <b v="0"/>
    <b v="0"/>
    <x v="3"/>
    <x v="3"/>
    <x v="3"/>
  </r>
  <r>
    <n v="100"/>
    <n v="1"/>
    <n v="0.01"/>
    <x v="0"/>
    <n v="1"/>
    <n v="1"/>
    <x v="5"/>
    <s v="CHF"/>
    <x v="139"/>
    <x v="560"/>
    <b v="0"/>
    <b v="0"/>
    <x v="1"/>
    <x v="1"/>
    <x v="1"/>
  </r>
  <r>
    <n v="2300"/>
    <n v="4667"/>
    <n v="2.0291304347826089"/>
    <x v="1"/>
    <n v="106"/>
    <n v="44.028301886792455"/>
    <x v="1"/>
    <s v="USD"/>
    <x v="723"/>
    <x v="728"/>
    <b v="0"/>
    <b v="1"/>
    <x v="14"/>
    <x v="7"/>
    <x v="14"/>
  </r>
  <r>
    <n v="6200"/>
    <n v="12216"/>
    <n v="1.9703225806451612"/>
    <x v="1"/>
    <n v="142"/>
    <n v="86.028169014084511"/>
    <x v="1"/>
    <s v="USD"/>
    <x v="704"/>
    <x v="339"/>
    <b v="0"/>
    <b v="0"/>
    <x v="14"/>
    <x v="7"/>
    <x v="14"/>
  </r>
  <r>
    <n v="6100"/>
    <n v="6527"/>
    <n v="1.07"/>
    <x v="1"/>
    <n v="233"/>
    <n v="28.012875536480685"/>
    <x v="1"/>
    <s v="USD"/>
    <x v="724"/>
    <x v="35"/>
    <b v="0"/>
    <b v="0"/>
    <x v="3"/>
    <x v="3"/>
    <x v="3"/>
  </r>
  <r>
    <n v="2600"/>
    <n v="6987"/>
    <n v="2.6873076923076922"/>
    <x v="1"/>
    <n v="218"/>
    <n v="32.050458715596328"/>
    <x v="1"/>
    <s v="USD"/>
    <x v="725"/>
    <x v="729"/>
    <b v="0"/>
    <b v="0"/>
    <x v="1"/>
    <x v="1"/>
    <x v="1"/>
  </r>
  <r>
    <n v="9700"/>
    <n v="4932"/>
    <n v="0.50845360824742269"/>
    <x v="0"/>
    <n v="67"/>
    <n v="73.611940298507463"/>
    <x v="2"/>
    <s v="AUD"/>
    <x v="660"/>
    <x v="241"/>
    <b v="0"/>
    <b v="0"/>
    <x v="4"/>
    <x v="4"/>
    <x v="4"/>
  </r>
  <r>
    <n v="700"/>
    <n v="8262"/>
    <n v="11.802857142857142"/>
    <x v="1"/>
    <n v="76"/>
    <n v="108.71052631578948"/>
    <x v="1"/>
    <s v="USD"/>
    <x v="726"/>
    <x v="730"/>
    <b v="0"/>
    <b v="1"/>
    <x v="6"/>
    <x v="4"/>
    <x v="6"/>
  </r>
  <r>
    <n v="700"/>
    <n v="1848"/>
    <n v="2.64"/>
    <x v="1"/>
    <n v="43"/>
    <n v="42.97674418604651"/>
    <x v="1"/>
    <s v="USD"/>
    <x v="727"/>
    <x v="322"/>
    <b v="0"/>
    <b v="1"/>
    <x v="3"/>
    <x v="3"/>
    <x v="3"/>
  </r>
  <r>
    <n v="5200"/>
    <n v="1583"/>
    <n v="0.30442307692307691"/>
    <x v="0"/>
    <n v="19"/>
    <n v="83.315789473684205"/>
    <x v="1"/>
    <s v="USD"/>
    <x v="728"/>
    <x v="731"/>
    <b v="0"/>
    <b v="0"/>
    <x v="0"/>
    <x v="0"/>
    <x v="0"/>
  </r>
  <r>
    <n v="140800"/>
    <n v="88536"/>
    <n v="0.62880681818181816"/>
    <x v="0"/>
    <n v="2108"/>
    <n v="42"/>
    <x v="5"/>
    <s v="CHF"/>
    <x v="729"/>
    <x v="732"/>
    <b v="0"/>
    <b v="0"/>
    <x v="4"/>
    <x v="4"/>
    <x v="4"/>
  </r>
  <r>
    <n v="6400"/>
    <n v="12360"/>
    <n v="1.9312499999999999"/>
    <x v="1"/>
    <n v="221"/>
    <n v="55.927601809954751"/>
    <x v="1"/>
    <s v="USD"/>
    <x v="730"/>
    <x v="157"/>
    <b v="0"/>
    <b v="1"/>
    <x v="3"/>
    <x v="3"/>
    <x v="3"/>
  </r>
  <r>
    <n v="92500"/>
    <n v="71320"/>
    <n v="0.77102702702702708"/>
    <x v="0"/>
    <n v="679"/>
    <n v="105.03681885125184"/>
    <x v="1"/>
    <s v="USD"/>
    <x v="731"/>
    <x v="733"/>
    <b v="0"/>
    <b v="1"/>
    <x v="11"/>
    <x v="6"/>
    <x v="11"/>
  </r>
  <r>
    <n v="59700"/>
    <n v="134640"/>
    <n v="2.2552763819095478"/>
    <x v="1"/>
    <n v="2805"/>
    <n v="48"/>
    <x v="0"/>
    <s v="CAD"/>
    <x v="78"/>
    <x v="734"/>
    <b v="0"/>
    <b v="0"/>
    <x v="9"/>
    <x v="5"/>
    <x v="9"/>
  </r>
  <r>
    <n v="3200"/>
    <n v="7661"/>
    <n v="2.3940625"/>
    <x v="1"/>
    <n v="68"/>
    <n v="112.66176470588235"/>
    <x v="1"/>
    <s v="USD"/>
    <x v="732"/>
    <x v="735"/>
    <b v="0"/>
    <b v="0"/>
    <x v="11"/>
    <x v="6"/>
    <x v="11"/>
  </r>
  <r>
    <n v="3200"/>
    <n v="2950"/>
    <n v="0.921875"/>
    <x v="0"/>
    <n v="36"/>
    <n v="81.944444444444443"/>
    <x v="3"/>
    <s v="DKK"/>
    <x v="733"/>
    <x v="736"/>
    <b v="0"/>
    <b v="1"/>
    <x v="1"/>
    <x v="1"/>
    <x v="1"/>
  </r>
  <r>
    <n v="9000"/>
    <n v="11721"/>
    <n v="1.3023333333333333"/>
    <x v="1"/>
    <n v="183"/>
    <n v="64.049180327868854"/>
    <x v="0"/>
    <s v="CAD"/>
    <x v="734"/>
    <x v="737"/>
    <b v="0"/>
    <b v="0"/>
    <x v="1"/>
    <x v="1"/>
    <x v="1"/>
  </r>
  <r>
    <n v="2300"/>
    <n v="14150"/>
    <n v="6.1521739130434785"/>
    <x v="1"/>
    <n v="133"/>
    <n v="106.39097744360902"/>
    <x v="1"/>
    <s v="USD"/>
    <x v="406"/>
    <x v="738"/>
    <b v="1"/>
    <b v="1"/>
    <x v="3"/>
    <x v="3"/>
    <x v="3"/>
  </r>
  <r>
    <n v="51300"/>
    <n v="189192"/>
    <n v="3.687953216374269"/>
    <x v="1"/>
    <n v="2489"/>
    <n v="76.011249497790274"/>
    <x v="6"/>
    <s v="EUR"/>
    <x v="735"/>
    <x v="739"/>
    <b v="0"/>
    <b v="1"/>
    <x v="9"/>
    <x v="5"/>
    <x v="9"/>
  </r>
  <r>
    <n v="700"/>
    <n v="7664"/>
    <n v="10.948571428571428"/>
    <x v="1"/>
    <n v="69"/>
    <n v="111.07246376811594"/>
    <x v="1"/>
    <s v="USD"/>
    <x v="736"/>
    <x v="740"/>
    <b v="0"/>
    <b v="1"/>
    <x v="3"/>
    <x v="3"/>
    <x v="3"/>
  </r>
  <r>
    <n v="8900"/>
    <n v="4509"/>
    <n v="0.50662921348314605"/>
    <x v="0"/>
    <n v="47"/>
    <n v="95.936170212765958"/>
    <x v="1"/>
    <s v="USD"/>
    <x v="737"/>
    <x v="697"/>
    <b v="1"/>
    <b v="0"/>
    <x v="11"/>
    <x v="6"/>
    <x v="11"/>
  </r>
  <r>
    <n v="1500"/>
    <n v="12009"/>
    <n v="8.0060000000000002"/>
    <x v="1"/>
    <n v="279"/>
    <n v="43.043010752688176"/>
    <x v="4"/>
    <s v="GBP"/>
    <x v="192"/>
    <x v="741"/>
    <b v="0"/>
    <b v="1"/>
    <x v="1"/>
    <x v="1"/>
    <x v="1"/>
  </r>
  <r>
    <n v="4900"/>
    <n v="14273"/>
    <n v="2.9128571428571428"/>
    <x v="1"/>
    <n v="210"/>
    <n v="67.966666666666669"/>
    <x v="1"/>
    <s v="USD"/>
    <x v="738"/>
    <x v="742"/>
    <b v="0"/>
    <b v="0"/>
    <x v="4"/>
    <x v="4"/>
    <x v="4"/>
  </r>
  <r>
    <n v="54000"/>
    <n v="188982"/>
    <n v="3.4996666666666667"/>
    <x v="1"/>
    <n v="2100"/>
    <n v="89.991428571428571"/>
    <x v="1"/>
    <s v="USD"/>
    <x v="739"/>
    <x v="743"/>
    <b v="0"/>
    <b v="0"/>
    <x v="1"/>
    <x v="1"/>
    <x v="1"/>
  </r>
  <r>
    <n v="4100"/>
    <n v="14640"/>
    <n v="3.5707317073170732"/>
    <x v="1"/>
    <n v="252"/>
    <n v="58.095238095238095"/>
    <x v="1"/>
    <s v="USD"/>
    <x v="613"/>
    <x v="744"/>
    <b v="1"/>
    <b v="1"/>
    <x v="1"/>
    <x v="1"/>
    <x v="1"/>
  </r>
  <r>
    <n v="85000"/>
    <n v="107516"/>
    <n v="1.2648941176470587"/>
    <x v="1"/>
    <n v="1280"/>
    <n v="83.996875000000003"/>
    <x v="1"/>
    <s v="USD"/>
    <x v="740"/>
    <x v="269"/>
    <b v="0"/>
    <b v="1"/>
    <x v="9"/>
    <x v="5"/>
    <x v="9"/>
  </r>
  <r>
    <n v="3600"/>
    <n v="13950"/>
    <n v="3.875"/>
    <x v="1"/>
    <n v="157"/>
    <n v="88.853503184713375"/>
    <x v="4"/>
    <s v="GBP"/>
    <x v="145"/>
    <x v="745"/>
    <b v="0"/>
    <b v="0"/>
    <x v="12"/>
    <x v="4"/>
    <x v="12"/>
  </r>
  <r>
    <n v="2800"/>
    <n v="12797"/>
    <n v="4.5703571428571426"/>
    <x v="1"/>
    <n v="194"/>
    <n v="65.963917525773198"/>
    <x v="1"/>
    <s v="USD"/>
    <x v="741"/>
    <x v="746"/>
    <b v="0"/>
    <b v="1"/>
    <x v="3"/>
    <x v="3"/>
    <x v="3"/>
  </r>
  <r>
    <n v="2300"/>
    <n v="6134"/>
    <n v="2.6669565217391304"/>
    <x v="1"/>
    <n v="82"/>
    <n v="74.804878048780495"/>
    <x v="2"/>
    <s v="AUD"/>
    <x v="742"/>
    <x v="747"/>
    <b v="0"/>
    <b v="1"/>
    <x v="6"/>
    <x v="4"/>
    <x v="6"/>
  </r>
  <r>
    <n v="7100"/>
    <n v="4899"/>
    <n v="0.69"/>
    <x v="0"/>
    <n v="70"/>
    <n v="69.98571428571428"/>
    <x v="1"/>
    <s v="USD"/>
    <x v="202"/>
    <x v="503"/>
    <b v="0"/>
    <b v="0"/>
    <x v="3"/>
    <x v="3"/>
    <x v="3"/>
  </r>
  <r>
    <n v="9600"/>
    <n v="4929"/>
    <n v="0.51343749999999999"/>
    <x v="0"/>
    <n v="154"/>
    <n v="32.006493506493506"/>
    <x v="1"/>
    <s v="USD"/>
    <x v="743"/>
    <x v="748"/>
    <b v="0"/>
    <b v="0"/>
    <x v="3"/>
    <x v="3"/>
    <x v="3"/>
  </r>
  <r>
    <n v="121600"/>
    <n v="1424"/>
    <n v="1.1710526315789473E-2"/>
    <x v="0"/>
    <n v="22"/>
    <n v="64.727272727272734"/>
    <x v="1"/>
    <s v="USD"/>
    <x v="744"/>
    <x v="330"/>
    <b v="0"/>
    <b v="0"/>
    <x v="3"/>
    <x v="3"/>
    <x v="3"/>
  </r>
  <r>
    <n v="97100"/>
    <n v="105817"/>
    <n v="1.089773429454171"/>
    <x v="1"/>
    <n v="4233"/>
    <n v="24.998110087408456"/>
    <x v="1"/>
    <s v="USD"/>
    <x v="745"/>
    <x v="749"/>
    <b v="0"/>
    <b v="0"/>
    <x v="14"/>
    <x v="7"/>
    <x v="14"/>
  </r>
  <r>
    <n v="43200"/>
    <n v="136156"/>
    <n v="3.1517592592592591"/>
    <x v="1"/>
    <n v="1297"/>
    <n v="104.97764070932922"/>
    <x v="3"/>
    <s v="DKK"/>
    <x v="746"/>
    <x v="750"/>
    <b v="1"/>
    <b v="0"/>
    <x v="18"/>
    <x v="5"/>
    <x v="18"/>
  </r>
  <r>
    <n v="6800"/>
    <n v="10723"/>
    <n v="1.5769117647058823"/>
    <x v="1"/>
    <n v="165"/>
    <n v="64.987878787878785"/>
    <x v="3"/>
    <s v="DKK"/>
    <x v="747"/>
    <x v="751"/>
    <b v="0"/>
    <b v="0"/>
    <x v="18"/>
    <x v="5"/>
    <x v="18"/>
  </r>
  <r>
    <n v="7300"/>
    <n v="11228"/>
    <n v="1.5380821917808218"/>
    <x v="1"/>
    <n v="119"/>
    <n v="94.352941176470594"/>
    <x v="1"/>
    <s v="USD"/>
    <x v="362"/>
    <x v="451"/>
    <b v="0"/>
    <b v="0"/>
    <x v="3"/>
    <x v="3"/>
    <x v="3"/>
  </r>
  <r>
    <n v="86200"/>
    <n v="77355"/>
    <n v="0.89738979118329465"/>
    <x v="0"/>
    <n v="1758"/>
    <n v="44.001706484641637"/>
    <x v="1"/>
    <s v="USD"/>
    <x v="748"/>
    <x v="752"/>
    <b v="0"/>
    <b v="0"/>
    <x v="2"/>
    <x v="2"/>
    <x v="2"/>
  </r>
  <r>
    <n v="8100"/>
    <n v="6086"/>
    <n v="0.75135802469135804"/>
    <x v="0"/>
    <n v="94"/>
    <n v="64.744680851063833"/>
    <x v="1"/>
    <s v="USD"/>
    <x v="749"/>
    <x v="753"/>
    <b v="0"/>
    <b v="0"/>
    <x v="7"/>
    <x v="1"/>
    <x v="7"/>
  </r>
  <r>
    <n v="17700"/>
    <n v="150960"/>
    <n v="8.5288135593220336"/>
    <x v="1"/>
    <n v="1797"/>
    <n v="84.00667779632721"/>
    <x v="1"/>
    <s v="USD"/>
    <x v="643"/>
    <x v="754"/>
    <b v="0"/>
    <b v="0"/>
    <x v="17"/>
    <x v="1"/>
    <x v="17"/>
  </r>
  <r>
    <n v="6400"/>
    <n v="8890"/>
    <n v="1.3890625000000001"/>
    <x v="1"/>
    <n v="261"/>
    <n v="34.061302681992338"/>
    <x v="1"/>
    <s v="USD"/>
    <x v="750"/>
    <x v="755"/>
    <b v="0"/>
    <b v="0"/>
    <x v="3"/>
    <x v="3"/>
    <x v="3"/>
  </r>
  <r>
    <n v="7700"/>
    <n v="14644"/>
    <n v="1.9018181818181819"/>
    <x v="1"/>
    <n v="157"/>
    <n v="93.273885350318466"/>
    <x v="1"/>
    <s v="USD"/>
    <x v="751"/>
    <x v="756"/>
    <b v="0"/>
    <b v="1"/>
    <x v="4"/>
    <x v="4"/>
    <x v="4"/>
  </r>
  <r>
    <n v="116300"/>
    <n v="116583"/>
    <n v="1.0024333619948409"/>
    <x v="1"/>
    <n v="3533"/>
    <n v="32.998301726577978"/>
    <x v="1"/>
    <s v="USD"/>
    <x v="752"/>
    <x v="757"/>
    <b v="0"/>
    <b v="1"/>
    <x v="3"/>
    <x v="3"/>
    <x v="3"/>
  </r>
  <r>
    <n v="9100"/>
    <n v="12991"/>
    <n v="1.4275824175824177"/>
    <x v="1"/>
    <n v="155"/>
    <n v="83.812903225806451"/>
    <x v="1"/>
    <s v="USD"/>
    <x v="753"/>
    <x v="758"/>
    <b v="0"/>
    <b v="0"/>
    <x v="2"/>
    <x v="2"/>
    <x v="2"/>
  </r>
  <r>
    <n v="1500"/>
    <n v="8447"/>
    <n v="5.6313333333333331"/>
    <x v="1"/>
    <n v="132"/>
    <n v="63.992424242424242"/>
    <x v="6"/>
    <s v="EUR"/>
    <x v="754"/>
    <x v="759"/>
    <b v="0"/>
    <b v="0"/>
    <x v="8"/>
    <x v="2"/>
    <x v="8"/>
  </r>
  <r>
    <n v="8800"/>
    <n v="2703"/>
    <n v="0.30715909090909088"/>
    <x v="0"/>
    <n v="33"/>
    <n v="81.909090909090907"/>
    <x v="1"/>
    <s v="USD"/>
    <x v="755"/>
    <x v="760"/>
    <b v="0"/>
    <b v="0"/>
    <x v="14"/>
    <x v="7"/>
    <x v="14"/>
  </r>
  <r>
    <n v="8800"/>
    <n v="8747"/>
    <n v="0.99397727272727276"/>
    <x v="3"/>
    <n v="94"/>
    <n v="93.053191489361708"/>
    <x v="1"/>
    <s v="USD"/>
    <x v="756"/>
    <x v="761"/>
    <b v="0"/>
    <b v="0"/>
    <x v="4"/>
    <x v="4"/>
    <x v="4"/>
  </r>
  <r>
    <n v="69900"/>
    <n v="138087"/>
    <n v="1.9754935622317598"/>
    <x v="1"/>
    <n v="1354"/>
    <n v="101.98449039881831"/>
    <x v="4"/>
    <s v="GBP"/>
    <x v="757"/>
    <x v="78"/>
    <b v="0"/>
    <b v="0"/>
    <x v="2"/>
    <x v="2"/>
    <x v="2"/>
  </r>
  <r>
    <n v="1000"/>
    <n v="5085"/>
    <n v="5.085"/>
    <x v="1"/>
    <n v="48"/>
    <n v="105.9375"/>
    <x v="1"/>
    <s v="USD"/>
    <x v="758"/>
    <x v="762"/>
    <b v="1"/>
    <b v="1"/>
    <x v="2"/>
    <x v="2"/>
    <x v="2"/>
  </r>
  <r>
    <n v="4700"/>
    <n v="11174"/>
    <n v="2.3774468085106384"/>
    <x v="1"/>
    <n v="110"/>
    <n v="101.58181818181818"/>
    <x v="1"/>
    <s v="USD"/>
    <x v="759"/>
    <x v="763"/>
    <b v="0"/>
    <b v="0"/>
    <x v="0"/>
    <x v="0"/>
    <x v="0"/>
  </r>
  <r>
    <n v="3200"/>
    <n v="10831"/>
    <n v="3.3846875000000001"/>
    <x v="1"/>
    <n v="172"/>
    <n v="62.970930232558139"/>
    <x v="1"/>
    <s v="USD"/>
    <x v="760"/>
    <x v="764"/>
    <b v="0"/>
    <b v="0"/>
    <x v="6"/>
    <x v="4"/>
    <x v="6"/>
  </r>
  <r>
    <n v="6700"/>
    <n v="8917"/>
    <n v="1.3308955223880596"/>
    <x v="1"/>
    <n v="307"/>
    <n v="29.045602605863191"/>
    <x v="1"/>
    <s v="USD"/>
    <x v="761"/>
    <x v="765"/>
    <b v="0"/>
    <b v="1"/>
    <x v="7"/>
    <x v="1"/>
    <x v="7"/>
  </r>
  <r>
    <n v="100"/>
    <n v="1"/>
    <n v="0.01"/>
    <x v="0"/>
    <n v="1"/>
    <n v="1"/>
    <x v="1"/>
    <s v="USD"/>
    <x v="762"/>
    <x v="539"/>
    <b v="1"/>
    <b v="0"/>
    <x v="1"/>
    <x v="1"/>
    <x v="1"/>
  </r>
  <r>
    <n v="6000"/>
    <n v="12468"/>
    <n v="2.0779999999999998"/>
    <x v="1"/>
    <n v="160"/>
    <n v="77.924999999999997"/>
    <x v="1"/>
    <s v="USD"/>
    <x v="444"/>
    <x v="766"/>
    <b v="0"/>
    <b v="0"/>
    <x v="5"/>
    <x v="1"/>
    <x v="5"/>
  </r>
  <r>
    <n v="4900"/>
    <n v="2505"/>
    <n v="0.51122448979591839"/>
    <x v="0"/>
    <n v="31"/>
    <n v="80.806451612903231"/>
    <x v="1"/>
    <s v="USD"/>
    <x v="763"/>
    <x v="422"/>
    <b v="0"/>
    <b v="1"/>
    <x v="11"/>
    <x v="6"/>
    <x v="11"/>
  </r>
  <r>
    <n v="17100"/>
    <n v="111502"/>
    <n v="6.5205847953216374"/>
    <x v="1"/>
    <n v="1467"/>
    <n v="76.006816632583508"/>
    <x v="0"/>
    <s v="CAD"/>
    <x v="764"/>
    <x v="767"/>
    <b v="0"/>
    <b v="1"/>
    <x v="7"/>
    <x v="1"/>
    <x v="7"/>
  </r>
  <r>
    <n v="171000"/>
    <n v="194309"/>
    <n v="1.1363099415204678"/>
    <x v="1"/>
    <n v="2662"/>
    <n v="72.993613824192337"/>
    <x v="0"/>
    <s v="CAD"/>
    <x v="765"/>
    <x v="768"/>
    <b v="0"/>
    <b v="0"/>
    <x v="13"/>
    <x v="5"/>
    <x v="13"/>
  </r>
  <r>
    <n v="23400"/>
    <n v="23956"/>
    <n v="1.0237606837606839"/>
    <x v="1"/>
    <n v="452"/>
    <n v="53"/>
    <x v="2"/>
    <s v="AUD"/>
    <x v="766"/>
    <x v="214"/>
    <b v="0"/>
    <b v="0"/>
    <x v="3"/>
    <x v="3"/>
    <x v="3"/>
  </r>
  <r>
    <n v="2400"/>
    <n v="8558"/>
    <n v="3.5658333333333334"/>
    <x v="1"/>
    <n v="158"/>
    <n v="54.164556962025316"/>
    <x v="1"/>
    <s v="USD"/>
    <x v="767"/>
    <x v="769"/>
    <b v="0"/>
    <b v="0"/>
    <x v="0"/>
    <x v="0"/>
    <x v="0"/>
  </r>
  <r>
    <n v="5300"/>
    <n v="7413"/>
    <n v="1.3986792452830188"/>
    <x v="1"/>
    <n v="225"/>
    <n v="32.946666666666665"/>
    <x v="5"/>
    <s v="CHF"/>
    <x v="768"/>
    <x v="770"/>
    <b v="1"/>
    <b v="0"/>
    <x v="12"/>
    <x v="4"/>
    <x v="12"/>
  </r>
  <r>
    <n v="4000"/>
    <n v="2778"/>
    <n v="0.69450000000000001"/>
    <x v="0"/>
    <n v="35"/>
    <n v="79.371428571428567"/>
    <x v="1"/>
    <s v="USD"/>
    <x v="769"/>
    <x v="771"/>
    <b v="1"/>
    <b v="0"/>
    <x v="0"/>
    <x v="0"/>
    <x v="0"/>
  </r>
  <r>
    <n v="7300"/>
    <n v="2594"/>
    <n v="0.35534246575342465"/>
    <x v="0"/>
    <n v="63"/>
    <n v="41.174603174603178"/>
    <x v="1"/>
    <s v="USD"/>
    <x v="770"/>
    <x v="250"/>
    <b v="0"/>
    <b v="1"/>
    <x v="3"/>
    <x v="3"/>
    <x v="3"/>
  </r>
  <r>
    <n v="2000"/>
    <n v="5033"/>
    <n v="2.5165000000000002"/>
    <x v="1"/>
    <n v="65"/>
    <n v="77.430769230769229"/>
    <x v="1"/>
    <s v="USD"/>
    <x v="771"/>
    <x v="772"/>
    <b v="0"/>
    <b v="1"/>
    <x v="8"/>
    <x v="2"/>
    <x v="8"/>
  </r>
  <r>
    <n v="8800"/>
    <n v="9317"/>
    <n v="1.0587500000000001"/>
    <x v="1"/>
    <n v="163"/>
    <n v="57.159509202453989"/>
    <x v="1"/>
    <s v="USD"/>
    <x v="772"/>
    <x v="773"/>
    <b v="0"/>
    <b v="0"/>
    <x v="3"/>
    <x v="3"/>
    <x v="3"/>
  </r>
  <r>
    <n v="3500"/>
    <n v="6560"/>
    <n v="1.8742857142857143"/>
    <x v="1"/>
    <n v="85"/>
    <n v="77.17647058823529"/>
    <x v="1"/>
    <s v="USD"/>
    <x v="773"/>
    <x v="774"/>
    <b v="0"/>
    <b v="0"/>
    <x v="3"/>
    <x v="3"/>
    <x v="3"/>
  </r>
  <r>
    <n v="1400"/>
    <n v="5415"/>
    <n v="3.8678571428571429"/>
    <x v="1"/>
    <n v="217"/>
    <n v="24.953917050691246"/>
    <x v="1"/>
    <s v="USD"/>
    <x v="774"/>
    <x v="331"/>
    <b v="0"/>
    <b v="1"/>
    <x v="19"/>
    <x v="4"/>
    <x v="19"/>
  </r>
  <r>
    <n v="4200"/>
    <n v="14577"/>
    <n v="3.4707142857142856"/>
    <x v="1"/>
    <n v="150"/>
    <n v="97.18"/>
    <x v="1"/>
    <s v="USD"/>
    <x v="775"/>
    <x v="775"/>
    <b v="0"/>
    <b v="0"/>
    <x v="12"/>
    <x v="4"/>
    <x v="12"/>
  </r>
  <r>
    <n v="81000"/>
    <n v="150515"/>
    <n v="1.8582098765432098"/>
    <x v="1"/>
    <n v="3272"/>
    <n v="46.000916870415651"/>
    <x v="1"/>
    <s v="USD"/>
    <x v="776"/>
    <x v="776"/>
    <b v="0"/>
    <b v="0"/>
    <x v="3"/>
    <x v="3"/>
    <x v="3"/>
  </r>
  <r>
    <n v="182800"/>
    <n v="79045"/>
    <n v="0.43241247264770238"/>
    <x v="3"/>
    <n v="898"/>
    <n v="88.023385300668153"/>
    <x v="1"/>
    <s v="USD"/>
    <x v="777"/>
    <x v="777"/>
    <b v="0"/>
    <b v="0"/>
    <x v="14"/>
    <x v="7"/>
    <x v="14"/>
  </r>
  <r>
    <n v="4800"/>
    <n v="7797"/>
    <n v="1.6243749999999999"/>
    <x v="1"/>
    <n v="300"/>
    <n v="25.99"/>
    <x v="1"/>
    <s v="USD"/>
    <x v="778"/>
    <x v="778"/>
    <b v="0"/>
    <b v="0"/>
    <x v="0"/>
    <x v="0"/>
    <x v="0"/>
  </r>
  <r>
    <n v="7000"/>
    <n v="12939"/>
    <n v="1.8484285714285715"/>
    <x v="1"/>
    <n v="126"/>
    <n v="102.69047619047619"/>
    <x v="1"/>
    <s v="USD"/>
    <x v="779"/>
    <x v="779"/>
    <b v="0"/>
    <b v="0"/>
    <x v="3"/>
    <x v="3"/>
    <x v="3"/>
  </r>
  <r>
    <n v="161900"/>
    <n v="38376"/>
    <n v="0.23703520691785052"/>
    <x v="0"/>
    <n v="526"/>
    <n v="72.958174904942965"/>
    <x v="1"/>
    <s v="USD"/>
    <x v="780"/>
    <x v="780"/>
    <b v="0"/>
    <b v="0"/>
    <x v="6"/>
    <x v="4"/>
    <x v="6"/>
  </r>
  <r>
    <n v="7700"/>
    <n v="6920"/>
    <n v="0.89870129870129867"/>
    <x v="0"/>
    <n v="121"/>
    <n v="57.190082644628099"/>
    <x v="1"/>
    <s v="USD"/>
    <x v="335"/>
    <x v="781"/>
    <b v="0"/>
    <b v="0"/>
    <x v="3"/>
    <x v="3"/>
    <x v="3"/>
  </r>
  <r>
    <n v="71500"/>
    <n v="194912"/>
    <n v="2.7260419580419581"/>
    <x v="1"/>
    <n v="2320"/>
    <n v="84.013793103448279"/>
    <x v="1"/>
    <s v="USD"/>
    <x v="535"/>
    <x v="782"/>
    <b v="0"/>
    <b v="1"/>
    <x v="3"/>
    <x v="3"/>
    <x v="3"/>
  </r>
  <r>
    <n v="4700"/>
    <n v="7992"/>
    <n v="1.7004255319148935"/>
    <x v="1"/>
    <n v="81"/>
    <n v="98.666666666666671"/>
    <x v="2"/>
    <s v="AUD"/>
    <x v="270"/>
    <x v="783"/>
    <b v="0"/>
    <b v="0"/>
    <x v="22"/>
    <x v="4"/>
    <x v="22"/>
  </r>
  <r>
    <n v="42100"/>
    <n v="79268"/>
    <n v="1.8828503562945369"/>
    <x v="1"/>
    <n v="1887"/>
    <n v="42.007419183889773"/>
    <x v="1"/>
    <s v="USD"/>
    <x v="781"/>
    <x v="393"/>
    <b v="0"/>
    <b v="0"/>
    <x v="14"/>
    <x v="7"/>
    <x v="14"/>
  </r>
  <r>
    <n v="40200"/>
    <n v="139468"/>
    <n v="3.4693532338308457"/>
    <x v="1"/>
    <n v="4358"/>
    <n v="32.002753556677376"/>
    <x v="1"/>
    <s v="USD"/>
    <x v="782"/>
    <x v="784"/>
    <b v="0"/>
    <b v="1"/>
    <x v="14"/>
    <x v="7"/>
    <x v="14"/>
  </r>
  <r>
    <n v="7900"/>
    <n v="5465"/>
    <n v="0.6917721518987342"/>
    <x v="0"/>
    <n v="67"/>
    <n v="81.567164179104481"/>
    <x v="1"/>
    <s v="USD"/>
    <x v="783"/>
    <x v="785"/>
    <b v="0"/>
    <b v="0"/>
    <x v="1"/>
    <x v="1"/>
    <x v="1"/>
  </r>
  <r>
    <n v="8300"/>
    <n v="2111"/>
    <n v="0.25433734939759034"/>
    <x v="0"/>
    <n v="57"/>
    <n v="37.035087719298247"/>
    <x v="0"/>
    <s v="CAD"/>
    <x v="784"/>
    <x v="229"/>
    <b v="0"/>
    <b v="0"/>
    <x v="14"/>
    <x v="7"/>
    <x v="14"/>
  </r>
  <r>
    <n v="163600"/>
    <n v="126628"/>
    <n v="0.77400977995110021"/>
    <x v="0"/>
    <n v="1229"/>
    <n v="103.033360455655"/>
    <x v="1"/>
    <s v="USD"/>
    <x v="785"/>
    <x v="786"/>
    <b v="0"/>
    <b v="0"/>
    <x v="0"/>
    <x v="0"/>
    <x v="0"/>
  </r>
  <r>
    <n v="2700"/>
    <n v="1012"/>
    <n v="0.37481481481481482"/>
    <x v="0"/>
    <n v="12"/>
    <n v="84.333333333333329"/>
    <x v="6"/>
    <s v="EUR"/>
    <x v="786"/>
    <x v="787"/>
    <b v="0"/>
    <b v="0"/>
    <x v="16"/>
    <x v="1"/>
    <x v="16"/>
  </r>
  <r>
    <n v="1000"/>
    <n v="5438"/>
    <n v="5.4379999999999997"/>
    <x v="1"/>
    <n v="53"/>
    <n v="102.60377358490567"/>
    <x v="1"/>
    <s v="USD"/>
    <x v="787"/>
    <x v="341"/>
    <b v="0"/>
    <b v="0"/>
    <x v="9"/>
    <x v="5"/>
    <x v="9"/>
  </r>
  <r>
    <n v="84500"/>
    <n v="193101"/>
    <n v="2.2852189349112426"/>
    <x v="1"/>
    <n v="2414"/>
    <n v="79.992129246064621"/>
    <x v="1"/>
    <s v="USD"/>
    <x v="788"/>
    <x v="788"/>
    <b v="0"/>
    <b v="0"/>
    <x v="5"/>
    <x v="1"/>
    <x v="5"/>
  </r>
  <r>
    <n v="81300"/>
    <n v="31665"/>
    <n v="0.38948339483394834"/>
    <x v="0"/>
    <n v="452"/>
    <n v="70.055309734513273"/>
    <x v="1"/>
    <s v="USD"/>
    <x v="330"/>
    <x v="789"/>
    <b v="0"/>
    <b v="1"/>
    <x v="3"/>
    <x v="3"/>
    <x v="3"/>
  </r>
  <r>
    <n v="800"/>
    <n v="2960"/>
    <n v="3.7"/>
    <x v="1"/>
    <n v="80"/>
    <n v="37"/>
    <x v="1"/>
    <s v="USD"/>
    <x v="789"/>
    <x v="790"/>
    <b v="0"/>
    <b v="0"/>
    <x v="3"/>
    <x v="3"/>
    <x v="3"/>
  </r>
  <r>
    <n v="3400"/>
    <n v="8089"/>
    <n v="2.3791176470588233"/>
    <x v="1"/>
    <n v="193"/>
    <n v="41.911917098445599"/>
    <x v="1"/>
    <s v="USD"/>
    <x v="790"/>
    <x v="791"/>
    <b v="0"/>
    <b v="0"/>
    <x v="12"/>
    <x v="4"/>
    <x v="12"/>
  </r>
  <r>
    <n v="170800"/>
    <n v="109374"/>
    <n v="0.64036299765807958"/>
    <x v="0"/>
    <n v="1886"/>
    <n v="57.992576882290564"/>
    <x v="1"/>
    <s v="USD"/>
    <x v="791"/>
    <x v="792"/>
    <b v="0"/>
    <b v="1"/>
    <x v="3"/>
    <x v="3"/>
    <x v="3"/>
  </r>
  <r>
    <n v="1800"/>
    <n v="2129"/>
    <n v="1.1827777777777777"/>
    <x v="1"/>
    <n v="52"/>
    <n v="40.942307692307693"/>
    <x v="1"/>
    <s v="USD"/>
    <x v="792"/>
    <x v="556"/>
    <b v="0"/>
    <b v="0"/>
    <x v="3"/>
    <x v="3"/>
    <x v="3"/>
  </r>
  <r>
    <n v="150600"/>
    <n v="127745"/>
    <n v="0.84824037184594958"/>
    <x v="0"/>
    <n v="1825"/>
    <n v="69.9972602739726"/>
    <x v="1"/>
    <s v="USD"/>
    <x v="793"/>
    <x v="488"/>
    <b v="0"/>
    <b v="0"/>
    <x v="7"/>
    <x v="1"/>
    <x v="7"/>
  </r>
  <r>
    <n v="7800"/>
    <n v="2289"/>
    <n v="0.29346153846153844"/>
    <x v="0"/>
    <n v="31"/>
    <n v="73.838709677419359"/>
    <x v="1"/>
    <s v="USD"/>
    <x v="794"/>
    <x v="232"/>
    <b v="0"/>
    <b v="1"/>
    <x v="3"/>
    <x v="3"/>
    <x v="3"/>
  </r>
  <r>
    <n v="5800"/>
    <n v="12174"/>
    <n v="2.0989655172413793"/>
    <x v="1"/>
    <n v="290"/>
    <n v="41.979310344827589"/>
    <x v="1"/>
    <s v="USD"/>
    <x v="795"/>
    <x v="793"/>
    <b v="0"/>
    <b v="0"/>
    <x v="3"/>
    <x v="3"/>
    <x v="3"/>
  </r>
  <r>
    <n v="5600"/>
    <n v="9508"/>
    <n v="1.697857142857143"/>
    <x v="1"/>
    <n v="122"/>
    <n v="77.93442622950819"/>
    <x v="1"/>
    <s v="USD"/>
    <x v="796"/>
    <x v="794"/>
    <b v="0"/>
    <b v="1"/>
    <x v="5"/>
    <x v="1"/>
    <x v="5"/>
  </r>
  <r>
    <n v="134400"/>
    <n v="155849"/>
    <n v="1.1595907738095239"/>
    <x v="1"/>
    <n v="1470"/>
    <n v="106.01972789115646"/>
    <x v="1"/>
    <s v="USD"/>
    <x v="797"/>
    <x v="138"/>
    <b v="0"/>
    <b v="0"/>
    <x v="7"/>
    <x v="1"/>
    <x v="7"/>
  </r>
  <r>
    <n v="3000"/>
    <n v="7758"/>
    <n v="2.5859999999999999"/>
    <x v="1"/>
    <n v="165"/>
    <n v="47.018181818181816"/>
    <x v="0"/>
    <s v="CAD"/>
    <x v="798"/>
    <x v="795"/>
    <b v="0"/>
    <b v="0"/>
    <x v="4"/>
    <x v="4"/>
    <x v="4"/>
  </r>
  <r>
    <n v="6000"/>
    <n v="13835"/>
    <n v="2.3058333333333332"/>
    <x v="1"/>
    <n v="182"/>
    <n v="76.016483516483518"/>
    <x v="1"/>
    <s v="USD"/>
    <x v="799"/>
    <x v="796"/>
    <b v="0"/>
    <b v="0"/>
    <x v="18"/>
    <x v="5"/>
    <x v="18"/>
  </r>
  <r>
    <n v="8400"/>
    <n v="10770"/>
    <n v="1.2821428571428573"/>
    <x v="1"/>
    <n v="199"/>
    <n v="54.120603015075375"/>
    <x v="6"/>
    <s v="EUR"/>
    <x v="800"/>
    <x v="797"/>
    <b v="0"/>
    <b v="1"/>
    <x v="4"/>
    <x v="4"/>
    <x v="4"/>
  </r>
  <r>
    <n v="1700"/>
    <n v="3208"/>
    <n v="1.8870588235294117"/>
    <x v="1"/>
    <n v="56"/>
    <n v="57.285714285714285"/>
    <x v="4"/>
    <s v="GBP"/>
    <x v="801"/>
    <x v="798"/>
    <b v="0"/>
    <b v="1"/>
    <x v="19"/>
    <x v="4"/>
    <x v="19"/>
  </r>
  <r>
    <n v="159800"/>
    <n v="11108"/>
    <n v="6.9511889862327911E-2"/>
    <x v="0"/>
    <n v="107"/>
    <n v="103.81308411214954"/>
    <x v="1"/>
    <s v="USD"/>
    <x v="802"/>
    <x v="799"/>
    <b v="0"/>
    <b v="0"/>
    <x v="3"/>
    <x v="3"/>
    <x v="3"/>
  </r>
  <r>
    <n v="19800"/>
    <n v="153338"/>
    <n v="7.7443434343434348"/>
    <x v="1"/>
    <n v="1460"/>
    <n v="105.02602739726028"/>
    <x v="2"/>
    <s v="AUD"/>
    <x v="803"/>
    <x v="800"/>
    <b v="0"/>
    <b v="1"/>
    <x v="0"/>
    <x v="0"/>
    <x v="0"/>
  </r>
  <r>
    <n v="8800"/>
    <n v="2437"/>
    <n v="0.27693181818181817"/>
    <x v="0"/>
    <n v="27"/>
    <n v="90.259259259259252"/>
    <x v="1"/>
    <s v="USD"/>
    <x v="212"/>
    <x v="368"/>
    <b v="0"/>
    <b v="0"/>
    <x v="3"/>
    <x v="3"/>
    <x v="3"/>
  </r>
  <r>
    <n v="179100"/>
    <n v="93991"/>
    <n v="0.52479620323841425"/>
    <x v="0"/>
    <n v="1221"/>
    <n v="76.978705978705975"/>
    <x v="1"/>
    <s v="USD"/>
    <x v="804"/>
    <x v="801"/>
    <b v="0"/>
    <b v="0"/>
    <x v="4"/>
    <x v="4"/>
    <x v="4"/>
  </r>
  <r>
    <n v="3100"/>
    <n v="12620"/>
    <n v="4.0709677419354842"/>
    <x v="1"/>
    <n v="123"/>
    <n v="102.60162601626017"/>
    <x v="5"/>
    <s v="CHF"/>
    <x v="805"/>
    <x v="802"/>
    <b v="0"/>
    <b v="0"/>
    <x v="17"/>
    <x v="1"/>
    <x v="17"/>
  </r>
  <r>
    <n v="100"/>
    <n v="2"/>
    <n v="0.02"/>
    <x v="0"/>
    <n v="1"/>
    <n v="2"/>
    <x v="1"/>
    <s v="USD"/>
    <x v="806"/>
    <x v="803"/>
    <b v="0"/>
    <b v="1"/>
    <x v="2"/>
    <x v="2"/>
    <x v="2"/>
  </r>
  <r>
    <n v="5600"/>
    <n v="8746"/>
    <n v="1.5617857142857143"/>
    <x v="1"/>
    <n v="159"/>
    <n v="55.0062893081761"/>
    <x v="1"/>
    <s v="USD"/>
    <x v="807"/>
    <x v="482"/>
    <b v="0"/>
    <b v="1"/>
    <x v="1"/>
    <x v="1"/>
    <x v="1"/>
  </r>
  <r>
    <n v="1400"/>
    <n v="3534"/>
    <n v="2.5242857142857145"/>
    <x v="1"/>
    <n v="110"/>
    <n v="32.127272727272725"/>
    <x v="1"/>
    <s v="USD"/>
    <x v="722"/>
    <x v="496"/>
    <b v="0"/>
    <b v="0"/>
    <x v="2"/>
    <x v="2"/>
    <x v="2"/>
  </r>
  <r>
    <n v="41000"/>
    <n v="709"/>
    <n v="1.729268292682927E-2"/>
    <x v="2"/>
    <n v="14"/>
    <n v="50.642857142857146"/>
    <x v="1"/>
    <s v="USD"/>
    <x v="477"/>
    <x v="804"/>
    <b v="0"/>
    <b v="1"/>
    <x v="9"/>
    <x v="5"/>
    <x v="9"/>
  </r>
  <r>
    <n v="6500"/>
    <n v="795"/>
    <n v="0.12230769230769231"/>
    <x v="0"/>
    <n v="16"/>
    <n v="49.6875"/>
    <x v="1"/>
    <s v="USD"/>
    <x v="259"/>
    <x v="805"/>
    <b v="0"/>
    <b v="0"/>
    <x v="15"/>
    <x v="5"/>
    <x v="15"/>
  </r>
  <r>
    <n v="7900"/>
    <n v="12955"/>
    <n v="1.6398734177215191"/>
    <x v="1"/>
    <n v="236"/>
    <n v="54.894067796610166"/>
    <x v="1"/>
    <s v="USD"/>
    <x v="9"/>
    <x v="806"/>
    <b v="0"/>
    <b v="0"/>
    <x v="3"/>
    <x v="3"/>
    <x v="3"/>
  </r>
  <r>
    <n v="5500"/>
    <n v="8964"/>
    <n v="1.6298181818181818"/>
    <x v="1"/>
    <n v="191"/>
    <n v="46.931937172774866"/>
    <x v="1"/>
    <s v="USD"/>
    <x v="808"/>
    <x v="807"/>
    <b v="1"/>
    <b v="1"/>
    <x v="4"/>
    <x v="4"/>
    <x v="4"/>
  </r>
  <r>
    <n v="9100"/>
    <n v="1843"/>
    <n v="0.20252747252747252"/>
    <x v="0"/>
    <n v="41"/>
    <n v="44.951219512195124"/>
    <x v="1"/>
    <s v="USD"/>
    <x v="809"/>
    <x v="808"/>
    <b v="0"/>
    <b v="0"/>
    <x v="3"/>
    <x v="3"/>
    <x v="3"/>
  </r>
  <r>
    <n v="38200"/>
    <n v="121950"/>
    <n v="3.1924083769633507"/>
    <x v="1"/>
    <n v="3934"/>
    <n v="30.99898322318251"/>
    <x v="1"/>
    <s v="USD"/>
    <x v="444"/>
    <x v="104"/>
    <b v="0"/>
    <b v="0"/>
    <x v="11"/>
    <x v="6"/>
    <x v="11"/>
  </r>
  <r>
    <n v="1800"/>
    <n v="8621"/>
    <n v="4.7894444444444444"/>
    <x v="1"/>
    <n v="80"/>
    <n v="107.7625"/>
    <x v="0"/>
    <s v="CAD"/>
    <x v="384"/>
    <x v="809"/>
    <b v="0"/>
    <b v="1"/>
    <x v="3"/>
    <x v="3"/>
    <x v="3"/>
  </r>
  <r>
    <n v="154500"/>
    <n v="30215"/>
    <n v="0.19556634304207121"/>
    <x v="3"/>
    <n v="296"/>
    <n v="102.07770270270271"/>
    <x v="1"/>
    <s v="USD"/>
    <x v="810"/>
    <x v="810"/>
    <b v="0"/>
    <b v="0"/>
    <x v="3"/>
    <x v="3"/>
    <x v="3"/>
  </r>
  <r>
    <n v="5800"/>
    <n v="11539"/>
    <n v="1.9894827586206896"/>
    <x v="1"/>
    <n v="462"/>
    <n v="24.976190476190474"/>
    <x v="1"/>
    <s v="USD"/>
    <x v="811"/>
    <x v="811"/>
    <b v="1"/>
    <b v="0"/>
    <x v="2"/>
    <x v="2"/>
    <x v="2"/>
  </r>
  <r>
    <n v="1800"/>
    <n v="14310"/>
    <n v="7.95"/>
    <x v="1"/>
    <n v="179"/>
    <n v="79.944134078212286"/>
    <x v="1"/>
    <s v="USD"/>
    <x v="812"/>
    <x v="812"/>
    <b v="1"/>
    <b v="0"/>
    <x v="6"/>
    <x v="4"/>
    <x v="6"/>
  </r>
  <r>
    <n v="70200"/>
    <n v="35536"/>
    <n v="0.50621082621082625"/>
    <x v="0"/>
    <n v="523"/>
    <n v="67.946462715105156"/>
    <x v="2"/>
    <s v="AUD"/>
    <x v="813"/>
    <x v="813"/>
    <b v="0"/>
    <b v="0"/>
    <x v="6"/>
    <x v="4"/>
    <x v="6"/>
  </r>
  <r>
    <n v="6400"/>
    <n v="3676"/>
    <n v="0.57437499999999997"/>
    <x v="0"/>
    <n v="141"/>
    <n v="26.070921985815602"/>
    <x v="4"/>
    <s v="GBP"/>
    <x v="814"/>
    <x v="814"/>
    <b v="0"/>
    <b v="0"/>
    <x v="3"/>
    <x v="3"/>
    <x v="3"/>
  </r>
  <r>
    <n v="125900"/>
    <n v="195936"/>
    <n v="1.5562827640984909"/>
    <x v="1"/>
    <n v="1866"/>
    <n v="105.0032154340836"/>
    <x v="4"/>
    <s v="GBP"/>
    <x v="80"/>
    <x v="815"/>
    <b v="0"/>
    <b v="0"/>
    <x v="19"/>
    <x v="4"/>
    <x v="19"/>
  </r>
  <r>
    <n v="3700"/>
    <n v="1343"/>
    <n v="0.36297297297297298"/>
    <x v="0"/>
    <n v="52"/>
    <n v="25.826923076923077"/>
    <x v="1"/>
    <s v="USD"/>
    <x v="815"/>
    <x v="414"/>
    <b v="0"/>
    <b v="0"/>
    <x v="14"/>
    <x v="7"/>
    <x v="14"/>
  </r>
  <r>
    <n v="3600"/>
    <n v="2097"/>
    <n v="0.58250000000000002"/>
    <x v="2"/>
    <n v="27"/>
    <n v="77.666666666666671"/>
    <x v="4"/>
    <s v="GBP"/>
    <x v="816"/>
    <x v="816"/>
    <b v="0"/>
    <b v="1"/>
    <x v="12"/>
    <x v="4"/>
    <x v="12"/>
  </r>
  <r>
    <n v="3800"/>
    <n v="9021"/>
    <n v="2.3739473684210526"/>
    <x v="1"/>
    <n v="156"/>
    <n v="57.82692307692308"/>
    <x v="5"/>
    <s v="CHF"/>
    <x v="474"/>
    <x v="82"/>
    <b v="0"/>
    <b v="0"/>
    <x v="15"/>
    <x v="5"/>
    <x v="15"/>
  </r>
  <r>
    <n v="35600"/>
    <n v="20915"/>
    <n v="0.58750000000000002"/>
    <x v="0"/>
    <n v="225"/>
    <n v="92.955555555555549"/>
    <x v="2"/>
    <s v="AUD"/>
    <x v="817"/>
    <x v="817"/>
    <b v="0"/>
    <b v="1"/>
    <x v="3"/>
    <x v="3"/>
    <x v="3"/>
  </r>
  <r>
    <n v="5300"/>
    <n v="9676"/>
    <n v="1.8256603773584905"/>
    <x v="1"/>
    <n v="255"/>
    <n v="37.945098039215686"/>
    <x v="1"/>
    <s v="USD"/>
    <x v="818"/>
    <x v="818"/>
    <b v="1"/>
    <b v="0"/>
    <x v="10"/>
    <x v="4"/>
    <x v="10"/>
  </r>
  <r>
    <n v="160400"/>
    <n v="1210"/>
    <n v="7.5436408977556111E-3"/>
    <x v="0"/>
    <n v="38"/>
    <n v="31.842105263157894"/>
    <x v="1"/>
    <s v="USD"/>
    <x v="819"/>
    <x v="819"/>
    <b v="0"/>
    <b v="0"/>
    <x v="2"/>
    <x v="2"/>
    <x v="2"/>
  </r>
  <r>
    <n v="51400"/>
    <n v="90440"/>
    <n v="1.7595330739299611"/>
    <x v="1"/>
    <n v="2261"/>
    <n v="40"/>
    <x v="1"/>
    <s v="USD"/>
    <x v="609"/>
    <x v="320"/>
    <b v="0"/>
    <b v="1"/>
    <x v="21"/>
    <x v="1"/>
    <x v="21"/>
  </r>
  <r>
    <n v="1700"/>
    <n v="4044"/>
    <n v="2.3788235294117648"/>
    <x v="1"/>
    <n v="40"/>
    <n v="101.1"/>
    <x v="1"/>
    <s v="USD"/>
    <x v="547"/>
    <x v="820"/>
    <b v="0"/>
    <b v="0"/>
    <x v="3"/>
    <x v="3"/>
    <x v="3"/>
  </r>
  <r>
    <n v="39400"/>
    <n v="192292"/>
    <n v="4.8805076142131982"/>
    <x v="1"/>
    <n v="2289"/>
    <n v="84.006989951944078"/>
    <x v="6"/>
    <s v="EUR"/>
    <x v="820"/>
    <x v="821"/>
    <b v="0"/>
    <b v="0"/>
    <x v="3"/>
    <x v="3"/>
    <x v="3"/>
  </r>
  <r>
    <n v="3000"/>
    <n v="6722"/>
    <n v="2.2406666666666668"/>
    <x v="1"/>
    <n v="65"/>
    <n v="103.41538461538461"/>
    <x v="1"/>
    <s v="USD"/>
    <x v="821"/>
    <x v="822"/>
    <b v="0"/>
    <b v="0"/>
    <x v="3"/>
    <x v="3"/>
    <x v="3"/>
  </r>
  <r>
    <n v="8700"/>
    <n v="1577"/>
    <n v="0.18126436781609195"/>
    <x v="0"/>
    <n v="15"/>
    <n v="105.13333333333334"/>
    <x v="1"/>
    <s v="USD"/>
    <x v="151"/>
    <x v="823"/>
    <b v="0"/>
    <b v="0"/>
    <x v="0"/>
    <x v="0"/>
    <x v="0"/>
  </r>
  <r>
    <n v="7200"/>
    <n v="3301"/>
    <n v="0.45847222222222223"/>
    <x v="0"/>
    <n v="37"/>
    <n v="89.21621621621621"/>
    <x v="1"/>
    <s v="USD"/>
    <x v="822"/>
    <x v="824"/>
    <b v="0"/>
    <b v="0"/>
    <x v="3"/>
    <x v="3"/>
    <x v="3"/>
  </r>
  <r>
    <n v="167400"/>
    <n v="196386"/>
    <n v="1.1731541218637993"/>
    <x v="1"/>
    <n v="3777"/>
    <n v="51.995234312946785"/>
    <x v="6"/>
    <s v="EUR"/>
    <x v="823"/>
    <x v="497"/>
    <b v="0"/>
    <b v="0"/>
    <x v="2"/>
    <x v="2"/>
    <x v="2"/>
  </r>
  <r>
    <n v="5500"/>
    <n v="11952"/>
    <n v="2.173090909090909"/>
    <x v="1"/>
    <n v="184"/>
    <n v="64.956521739130437"/>
    <x v="4"/>
    <s v="GBP"/>
    <x v="824"/>
    <x v="825"/>
    <b v="0"/>
    <b v="0"/>
    <x v="3"/>
    <x v="3"/>
    <x v="3"/>
  </r>
  <r>
    <n v="3500"/>
    <n v="3930"/>
    <n v="1.1228571428571428"/>
    <x v="1"/>
    <n v="85"/>
    <n v="46.235294117647058"/>
    <x v="1"/>
    <s v="USD"/>
    <x v="825"/>
    <x v="826"/>
    <b v="0"/>
    <b v="1"/>
    <x v="3"/>
    <x v="3"/>
    <x v="3"/>
  </r>
  <r>
    <n v="7900"/>
    <n v="5729"/>
    <n v="0.72518987341772156"/>
    <x v="0"/>
    <n v="112"/>
    <n v="51.151785714285715"/>
    <x v="1"/>
    <s v="USD"/>
    <x v="826"/>
    <x v="827"/>
    <b v="0"/>
    <b v="1"/>
    <x v="3"/>
    <x v="3"/>
    <x v="3"/>
  </r>
  <r>
    <n v="2300"/>
    <n v="4883"/>
    <n v="2.1230434782608696"/>
    <x v="1"/>
    <n v="144"/>
    <n v="33.909722222222221"/>
    <x v="1"/>
    <s v="USD"/>
    <x v="827"/>
    <x v="828"/>
    <b v="0"/>
    <b v="0"/>
    <x v="1"/>
    <x v="1"/>
    <x v="1"/>
  </r>
  <r>
    <n v="73000"/>
    <n v="175015"/>
    <n v="2.3974657534246577"/>
    <x v="1"/>
    <n v="1902"/>
    <n v="92.016298633017882"/>
    <x v="1"/>
    <s v="USD"/>
    <x v="828"/>
    <x v="829"/>
    <b v="0"/>
    <b v="0"/>
    <x v="3"/>
    <x v="3"/>
    <x v="3"/>
  </r>
  <r>
    <n v="6200"/>
    <n v="11280"/>
    <n v="1.8193548387096774"/>
    <x v="1"/>
    <n v="105"/>
    <n v="107.42857142857143"/>
    <x v="1"/>
    <s v="USD"/>
    <x v="829"/>
    <x v="830"/>
    <b v="0"/>
    <b v="0"/>
    <x v="3"/>
    <x v="3"/>
    <x v="3"/>
  </r>
  <r>
    <n v="6100"/>
    <n v="10012"/>
    <n v="1.6413114754098361"/>
    <x v="1"/>
    <n v="132"/>
    <n v="75.848484848484844"/>
    <x v="1"/>
    <s v="USD"/>
    <x v="830"/>
    <x v="94"/>
    <b v="0"/>
    <b v="0"/>
    <x v="3"/>
    <x v="3"/>
    <x v="3"/>
  </r>
  <r>
    <n v="103200"/>
    <n v="1690"/>
    <n v="1.6375968992248063E-2"/>
    <x v="0"/>
    <n v="21"/>
    <n v="80.476190476190482"/>
    <x v="1"/>
    <s v="USD"/>
    <x v="831"/>
    <x v="831"/>
    <b v="1"/>
    <b v="0"/>
    <x v="3"/>
    <x v="3"/>
    <x v="3"/>
  </r>
  <r>
    <n v="171000"/>
    <n v="84891"/>
    <n v="0.49643859649122807"/>
    <x v="3"/>
    <n v="976"/>
    <n v="86.978483606557376"/>
    <x v="1"/>
    <s v="USD"/>
    <x v="832"/>
    <x v="832"/>
    <b v="0"/>
    <b v="0"/>
    <x v="4"/>
    <x v="4"/>
    <x v="4"/>
  </r>
  <r>
    <n v="9200"/>
    <n v="10093"/>
    <n v="1.0970652173913042"/>
    <x v="1"/>
    <n v="96"/>
    <n v="105.13541666666667"/>
    <x v="1"/>
    <s v="USD"/>
    <x v="833"/>
    <x v="833"/>
    <b v="0"/>
    <b v="1"/>
    <x v="13"/>
    <x v="5"/>
    <x v="13"/>
  </r>
  <r>
    <n v="7800"/>
    <n v="3839"/>
    <n v="0.49217948717948717"/>
    <x v="0"/>
    <n v="67"/>
    <n v="57.298507462686565"/>
    <x v="1"/>
    <s v="USD"/>
    <x v="834"/>
    <x v="834"/>
    <b v="0"/>
    <b v="1"/>
    <x v="11"/>
    <x v="6"/>
    <x v="11"/>
  </r>
  <r>
    <n v="9900"/>
    <n v="6161"/>
    <n v="0.62232323232323228"/>
    <x v="2"/>
    <n v="66"/>
    <n v="93.348484848484844"/>
    <x v="0"/>
    <s v="CAD"/>
    <x v="835"/>
    <x v="835"/>
    <b v="0"/>
    <b v="0"/>
    <x v="2"/>
    <x v="2"/>
    <x v="2"/>
  </r>
  <r>
    <n v="43000"/>
    <n v="5615"/>
    <n v="0.1305813953488372"/>
    <x v="0"/>
    <n v="78"/>
    <n v="71.987179487179489"/>
    <x v="1"/>
    <s v="USD"/>
    <x v="836"/>
    <x v="836"/>
    <b v="1"/>
    <b v="0"/>
    <x v="3"/>
    <x v="3"/>
    <x v="3"/>
  </r>
  <r>
    <n v="9600"/>
    <n v="6205"/>
    <n v="0.64635416666666667"/>
    <x v="0"/>
    <n v="67"/>
    <n v="92.611940298507463"/>
    <x v="2"/>
    <s v="AUD"/>
    <x v="837"/>
    <x v="611"/>
    <b v="0"/>
    <b v="0"/>
    <x v="3"/>
    <x v="3"/>
    <x v="3"/>
  </r>
  <r>
    <n v="7500"/>
    <n v="11969"/>
    <n v="1.5958666666666668"/>
    <x v="1"/>
    <n v="114"/>
    <n v="104.99122807017544"/>
    <x v="1"/>
    <s v="USD"/>
    <x v="219"/>
    <x v="837"/>
    <b v="0"/>
    <b v="0"/>
    <x v="0"/>
    <x v="0"/>
    <x v="0"/>
  </r>
  <r>
    <n v="10000"/>
    <n v="8142"/>
    <n v="0.81420000000000003"/>
    <x v="0"/>
    <n v="263"/>
    <n v="30.958174904942965"/>
    <x v="2"/>
    <s v="AUD"/>
    <x v="365"/>
    <x v="334"/>
    <b v="0"/>
    <b v="0"/>
    <x v="14"/>
    <x v="7"/>
    <x v="14"/>
  </r>
  <r>
    <n v="172000"/>
    <n v="55805"/>
    <n v="0.32444767441860467"/>
    <x v="0"/>
    <n v="1691"/>
    <n v="33.001182732111175"/>
    <x v="1"/>
    <s v="USD"/>
    <x v="838"/>
    <x v="838"/>
    <b v="1"/>
    <b v="0"/>
    <x v="14"/>
    <x v="7"/>
    <x v="14"/>
  </r>
  <r>
    <n v="153700"/>
    <n v="15238"/>
    <n v="9.9141184124918666E-2"/>
    <x v="0"/>
    <n v="181"/>
    <n v="84.187845303867405"/>
    <x v="1"/>
    <s v="USD"/>
    <x v="839"/>
    <x v="839"/>
    <b v="0"/>
    <b v="0"/>
    <x v="3"/>
    <x v="3"/>
    <x v="3"/>
  </r>
  <r>
    <n v="3600"/>
    <n v="961"/>
    <n v="0.26694444444444443"/>
    <x v="0"/>
    <n v="13"/>
    <n v="73.92307692307692"/>
    <x v="1"/>
    <s v="USD"/>
    <x v="840"/>
    <x v="216"/>
    <b v="0"/>
    <b v="0"/>
    <x v="3"/>
    <x v="3"/>
    <x v="3"/>
  </r>
  <r>
    <n v="9400"/>
    <n v="5918"/>
    <n v="0.62957446808510642"/>
    <x v="3"/>
    <n v="160"/>
    <n v="36.987499999999997"/>
    <x v="1"/>
    <s v="USD"/>
    <x v="841"/>
    <x v="840"/>
    <b v="1"/>
    <b v="1"/>
    <x v="4"/>
    <x v="4"/>
    <x v="4"/>
  </r>
  <r>
    <n v="5900"/>
    <n v="9520"/>
    <n v="1.6135593220338984"/>
    <x v="1"/>
    <n v="203"/>
    <n v="46.896551724137929"/>
    <x v="1"/>
    <s v="USD"/>
    <x v="842"/>
    <x v="133"/>
    <b v="0"/>
    <b v="0"/>
    <x v="2"/>
    <x v="2"/>
    <x v="2"/>
  </r>
  <r>
    <n v="100"/>
    <n v="5"/>
    <n v="0.05"/>
    <x v="0"/>
    <n v="1"/>
    <n v="5"/>
    <x v="1"/>
    <s v="USD"/>
    <x v="843"/>
    <x v="354"/>
    <b v="0"/>
    <b v="1"/>
    <x v="3"/>
    <x v="3"/>
    <x v="3"/>
  </r>
  <r>
    <n v="14500"/>
    <n v="159056"/>
    <n v="10.969379310344827"/>
    <x v="1"/>
    <n v="1559"/>
    <n v="102.02437459910199"/>
    <x v="1"/>
    <s v="USD"/>
    <x v="844"/>
    <x v="721"/>
    <b v="0"/>
    <b v="1"/>
    <x v="1"/>
    <x v="1"/>
    <x v="1"/>
  </r>
  <r>
    <n v="145500"/>
    <n v="101987"/>
    <n v="0.70094158075601376"/>
    <x v="3"/>
    <n v="2266"/>
    <n v="45.007502206531335"/>
    <x v="1"/>
    <s v="USD"/>
    <x v="845"/>
    <x v="841"/>
    <b v="0"/>
    <b v="0"/>
    <x v="4"/>
    <x v="4"/>
    <x v="4"/>
  </r>
  <r>
    <n v="3300"/>
    <n v="1980"/>
    <n v="0.6"/>
    <x v="0"/>
    <n v="21"/>
    <n v="94.285714285714292"/>
    <x v="1"/>
    <s v="USD"/>
    <x v="846"/>
    <x v="842"/>
    <b v="0"/>
    <b v="1"/>
    <x v="22"/>
    <x v="4"/>
    <x v="22"/>
  </r>
  <r>
    <n v="42600"/>
    <n v="156384"/>
    <n v="3.6709859154929578"/>
    <x v="1"/>
    <n v="1548"/>
    <n v="101.02325581395348"/>
    <x v="2"/>
    <s v="AUD"/>
    <x v="110"/>
    <x v="843"/>
    <b v="0"/>
    <b v="0"/>
    <x v="2"/>
    <x v="2"/>
    <x v="2"/>
  </r>
  <r>
    <n v="700"/>
    <n v="7763"/>
    <n v="11.09"/>
    <x v="1"/>
    <n v="80"/>
    <n v="97.037499999999994"/>
    <x v="1"/>
    <s v="USD"/>
    <x v="847"/>
    <x v="844"/>
    <b v="0"/>
    <b v="0"/>
    <x v="3"/>
    <x v="3"/>
    <x v="3"/>
  </r>
  <r>
    <n v="187600"/>
    <n v="35698"/>
    <n v="0.19028784648187633"/>
    <x v="0"/>
    <n v="830"/>
    <n v="43.00963855421687"/>
    <x v="1"/>
    <s v="USD"/>
    <x v="848"/>
    <x v="845"/>
    <b v="0"/>
    <b v="0"/>
    <x v="22"/>
    <x v="4"/>
    <x v="22"/>
  </r>
  <r>
    <n v="9800"/>
    <n v="12434"/>
    <n v="1.2687755102040816"/>
    <x v="1"/>
    <n v="131"/>
    <n v="94.916030534351151"/>
    <x v="1"/>
    <s v="USD"/>
    <x v="849"/>
    <x v="846"/>
    <b v="0"/>
    <b v="0"/>
    <x v="3"/>
    <x v="3"/>
    <x v="3"/>
  </r>
  <r>
    <n v="1100"/>
    <n v="8081"/>
    <n v="7.3463636363636367"/>
    <x v="1"/>
    <n v="112"/>
    <n v="72.151785714285708"/>
    <x v="1"/>
    <s v="USD"/>
    <x v="780"/>
    <x v="847"/>
    <b v="0"/>
    <b v="0"/>
    <x v="10"/>
    <x v="4"/>
    <x v="10"/>
  </r>
  <r>
    <n v="145000"/>
    <n v="6631"/>
    <n v="4.5731034482758622E-2"/>
    <x v="0"/>
    <n v="130"/>
    <n v="51.007692307692309"/>
    <x v="1"/>
    <s v="USD"/>
    <x v="140"/>
    <x v="688"/>
    <b v="0"/>
    <b v="0"/>
    <x v="18"/>
    <x v="5"/>
    <x v="18"/>
  </r>
  <r>
    <n v="5500"/>
    <n v="4678"/>
    <n v="0.85054545454545449"/>
    <x v="0"/>
    <n v="55"/>
    <n v="85.054545454545448"/>
    <x v="1"/>
    <s v="USD"/>
    <x v="850"/>
    <x v="848"/>
    <b v="0"/>
    <b v="0"/>
    <x v="2"/>
    <x v="2"/>
    <x v="2"/>
  </r>
  <r>
    <n v="5700"/>
    <n v="6800"/>
    <n v="1.1929824561403508"/>
    <x v="1"/>
    <n v="155"/>
    <n v="43.87096774193548"/>
    <x v="1"/>
    <s v="USD"/>
    <x v="851"/>
    <x v="248"/>
    <b v="0"/>
    <b v="0"/>
    <x v="18"/>
    <x v="5"/>
    <x v="18"/>
  </r>
  <r>
    <n v="3600"/>
    <n v="10657"/>
    <n v="2.9602777777777778"/>
    <x v="1"/>
    <n v="266"/>
    <n v="40.063909774436091"/>
    <x v="1"/>
    <s v="USD"/>
    <x v="852"/>
    <x v="849"/>
    <b v="0"/>
    <b v="0"/>
    <x v="0"/>
    <x v="0"/>
    <x v="0"/>
  </r>
  <r>
    <n v="5900"/>
    <n v="4997"/>
    <n v="0.84694915254237291"/>
    <x v="0"/>
    <n v="114"/>
    <n v="43.833333333333336"/>
    <x v="6"/>
    <s v="EUR"/>
    <x v="853"/>
    <x v="850"/>
    <b v="0"/>
    <b v="1"/>
    <x v="14"/>
    <x v="7"/>
    <x v="14"/>
  </r>
  <r>
    <n v="3700"/>
    <n v="13164"/>
    <n v="3.5578378378378379"/>
    <x v="1"/>
    <n v="155"/>
    <n v="84.92903225806451"/>
    <x v="1"/>
    <s v="USD"/>
    <x v="854"/>
    <x v="851"/>
    <b v="0"/>
    <b v="0"/>
    <x v="3"/>
    <x v="3"/>
    <x v="3"/>
  </r>
  <r>
    <n v="2200"/>
    <n v="8501"/>
    <n v="3.8640909090909092"/>
    <x v="1"/>
    <n v="207"/>
    <n v="41.067632850241544"/>
    <x v="4"/>
    <s v="GBP"/>
    <x v="67"/>
    <x v="852"/>
    <b v="0"/>
    <b v="0"/>
    <x v="1"/>
    <x v="1"/>
    <x v="1"/>
  </r>
  <r>
    <n v="1700"/>
    <n v="13468"/>
    <n v="7.9223529411764702"/>
    <x v="1"/>
    <n v="245"/>
    <n v="54.971428571428568"/>
    <x v="1"/>
    <s v="USD"/>
    <x v="855"/>
    <x v="853"/>
    <b v="0"/>
    <b v="0"/>
    <x v="3"/>
    <x v="3"/>
    <x v="3"/>
  </r>
  <r>
    <n v="88400"/>
    <n v="121138"/>
    <n v="1.3703393665158372"/>
    <x v="1"/>
    <n v="1573"/>
    <n v="77.010807374443743"/>
    <x v="1"/>
    <s v="USD"/>
    <x v="107"/>
    <x v="104"/>
    <b v="0"/>
    <b v="0"/>
    <x v="21"/>
    <x v="1"/>
    <x v="21"/>
  </r>
  <r>
    <n v="2400"/>
    <n v="8117"/>
    <n v="3.3820833333333336"/>
    <x v="1"/>
    <n v="114"/>
    <n v="71.201754385964918"/>
    <x v="1"/>
    <s v="USD"/>
    <x v="344"/>
    <x v="854"/>
    <b v="0"/>
    <b v="0"/>
    <x v="0"/>
    <x v="0"/>
    <x v="0"/>
  </r>
  <r>
    <n v="7900"/>
    <n v="8550"/>
    <n v="1.0822784810126582"/>
    <x v="1"/>
    <n v="93"/>
    <n v="91.935483870967744"/>
    <x v="1"/>
    <s v="USD"/>
    <x v="856"/>
    <x v="855"/>
    <b v="0"/>
    <b v="0"/>
    <x v="3"/>
    <x v="3"/>
    <x v="3"/>
  </r>
  <r>
    <n v="94900"/>
    <n v="57659"/>
    <n v="0.60757639620653314"/>
    <x v="0"/>
    <n v="594"/>
    <n v="97.069023569023571"/>
    <x v="1"/>
    <s v="USD"/>
    <x v="857"/>
    <x v="856"/>
    <b v="0"/>
    <b v="0"/>
    <x v="3"/>
    <x v="3"/>
    <x v="3"/>
  </r>
  <r>
    <n v="5100"/>
    <n v="1414"/>
    <n v="0.27725490196078434"/>
    <x v="0"/>
    <n v="24"/>
    <n v="58.916666666666664"/>
    <x v="1"/>
    <s v="USD"/>
    <x v="858"/>
    <x v="857"/>
    <b v="0"/>
    <b v="0"/>
    <x v="19"/>
    <x v="4"/>
    <x v="19"/>
  </r>
  <r>
    <n v="42700"/>
    <n v="97524"/>
    <n v="2.283934426229508"/>
    <x v="1"/>
    <n v="1681"/>
    <n v="58.015466983938133"/>
    <x v="1"/>
    <s v="USD"/>
    <x v="859"/>
    <x v="858"/>
    <b v="0"/>
    <b v="1"/>
    <x v="2"/>
    <x v="2"/>
    <x v="2"/>
  </r>
  <r>
    <n v="121100"/>
    <n v="26176"/>
    <n v="0.21615194054500414"/>
    <x v="0"/>
    <n v="252"/>
    <n v="103.87301587301587"/>
    <x v="1"/>
    <s v="USD"/>
    <x v="860"/>
    <x v="859"/>
    <b v="0"/>
    <b v="1"/>
    <x v="3"/>
    <x v="3"/>
    <x v="3"/>
  </r>
  <r>
    <n v="800"/>
    <n v="2991"/>
    <n v="3.73875"/>
    <x v="1"/>
    <n v="32"/>
    <n v="93.46875"/>
    <x v="1"/>
    <s v="USD"/>
    <x v="170"/>
    <x v="860"/>
    <b v="0"/>
    <b v="0"/>
    <x v="7"/>
    <x v="1"/>
    <x v="7"/>
  </r>
  <r>
    <n v="5400"/>
    <n v="8366"/>
    <n v="1.5492592592592593"/>
    <x v="1"/>
    <n v="135"/>
    <n v="61.970370370370368"/>
    <x v="1"/>
    <s v="USD"/>
    <x v="861"/>
    <x v="264"/>
    <b v="0"/>
    <b v="1"/>
    <x v="3"/>
    <x v="3"/>
    <x v="3"/>
  </r>
  <r>
    <n v="4000"/>
    <n v="12886"/>
    <n v="3.2214999999999998"/>
    <x v="1"/>
    <n v="140"/>
    <n v="92.042857142857144"/>
    <x v="1"/>
    <s v="USD"/>
    <x v="862"/>
    <x v="65"/>
    <b v="0"/>
    <b v="1"/>
    <x v="3"/>
    <x v="3"/>
    <x v="3"/>
  </r>
  <r>
    <n v="7000"/>
    <n v="5177"/>
    <n v="0.73957142857142855"/>
    <x v="0"/>
    <n v="67"/>
    <n v="77.268656716417908"/>
    <x v="1"/>
    <s v="USD"/>
    <x v="863"/>
    <x v="861"/>
    <b v="0"/>
    <b v="0"/>
    <x v="0"/>
    <x v="0"/>
    <x v="0"/>
  </r>
  <r>
    <n v="1000"/>
    <n v="8641"/>
    <n v="8.641"/>
    <x v="1"/>
    <n v="92"/>
    <n v="93.923913043478265"/>
    <x v="1"/>
    <s v="USD"/>
    <x v="864"/>
    <x v="862"/>
    <b v="0"/>
    <b v="0"/>
    <x v="11"/>
    <x v="6"/>
    <x v="11"/>
  </r>
  <r>
    <n v="60200"/>
    <n v="86244"/>
    <n v="1.432624584717608"/>
    <x v="1"/>
    <n v="1015"/>
    <n v="84.969458128078813"/>
    <x v="4"/>
    <s v="GBP"/>
    <x v="527"/>
    <x v="454"/>
    <b v="0"/>
    <b v="0"/>
    <x v="3"/>
    <x v="3"/>
    <x v="3"/>
  </r>
  <r>
    <n v="195200"/>
    <n v="78630"/>
    <n v="0.40281762295081969"/>
    <x v="0"/>
    <n v="742"/>
    <n v="105.97035040431267"/>
    <x v="1"/>
    <s v="USD"/>
    <x v="865"/>
    <x v="863"/>
    <b v="1"/>
    <b v="0"/>
    <x v="9"/>
    <x v="5"/>
    <x v="9"/>
  </r>
  <r>
    <n v="6700"/>
    <n v="11941"/>
    <n v="1.7822388059701493"/>
    <x v="1"/>
    <n v="323"/>
    <n v="36.969040247678016"/>
    <x v="1"/>
    <s v="USD"/>
    <x v="866"/>
    <x v="864"/>
    <b v="0"/>
    <b v="0"/>
    <x v="2"/>
    <x v="2"/>
    <x v="2"/>
  </r>
  <r>
    <n v="7200"/>
    <n v="6115"/>
    <n v="0.84930555555555554"/>
    <x v="0"/>
    <n v="75"/>
    <n v="81.533333333333331"/>
    <x v="1"/>
    <s v="USD"/>
    <x v="867"/>
    <x v="865"/>
    <b v="0"/>
    <b v="1"/>
    <x v="4"/>
    <x v="4"/>
    <x v="4"/>
  </r>
  <r>
    <n v="129100"/>
    <n v="188404"/>
    <n v="1.4593648334624323"/>
    <x v="1"/>
    <n v="2326"/>
    <n v="80.999140154772135"/>
    <x v="1"/>
    <s v="USD"/>
    <x v="868"/>
    <x v="866"/>
    <b v="0"/>
    <b v="0"/>
    <x v="4"/>
    <x v="4"/>
    <x v="4"/>
  </r>
  <r>
    <n v="6500"/>
    <n v="9910"/>
    <n v="1.5246153846153847"/>
    <x v="1"/>
    <n v="381"/>
    <n v="26.010498687664043"/>
    <x v="1"/>
    <s v="USD"/>
    <x v="105"/>
    <x v="867"/>
    <b v="0"/>
    <b v="0"/>
    <x v="3"/>
    <x v="3"/>
    <x v="3"/>
  </r>
  <r>
    <n v="170600"/>
    <n v="114523"/>
    <n v="0.67129542790152408"/>
    <x v="0"/>
    <n v="4405"/>
    <n v="25.998410896708286"/>
    <x v="1"/>
    <s v="USD"/>
    <x v="481"/>
    <x v="868"/>
    <b v="0"/>
    <b v="1"/>
    <x v="1"/>
    <x v="1"/>
    <x v="1"/>
  </r>
  <r>
    <n v="7800"/>
    <n v="3144"/>
    <n v="0.40307692307692305"/>
    <x v="0"/>
    <n v="92"/>
    <n v="34.173913043478258"/>
    <x v="1"/>
    <s v="USD"/>
    <x v="253"/>
    <x v="296"/>
    <b v="0"/>
    <b v="0"/>
    <x v="1"/>
    <x v="1"/>
    <x v="1"/>
  </r>
  <r>
    <n v="6200"/>
    <n v="13441"/>
    <n v="2.1679032258064517"/>
    <x v="1"/>
    <n v="480"/>
    <n v="28.002083333333335"/>
    <x v="1"/>
    <s v="USD"/>
    <x v="869"/>
    <x v="869"/>
    <b v="0"/>
    <b v="0"/>
    <x v="4"/>
    <x v="4"/>
    <x v="4"/>
  </r>
  <r>
    <n v="9400"/>
    <n v="4899"/>
    <n v="0.52117021276595743"/>
    <x v="0"/>
    <n v="64"/>
    <n v="76.546875"/>
    <x v="1"/>
    <s v="USD"/>
    <x v="864"/>
    <x v="274"/>
    <b v="0"/>
    <b v="0"/>
    <x v="15"/>
    <x v="5"/>
    <x v="15"/>
  </r>
  <r>
    <n v="2400"/>
    <n v="11990"/>
    <n v="4.9958333333333336"/>
    <x v="1"/>
    <n v="226"/>
    <n v="53.053097345132741"/>
    <x v="1"/>
    <s v="USD"/>
    <x v="843"/>
    <x v="354"/>
    <b v="0"/>
    <b v="0"/>
    <x v="18"/>
    <x v="5"/>
    <x v="18"/>
  </r>
  <r>
    <n v="7800"/>
    <n v="6839"/>
    <n v="0.87679487179487181"/>
    <x v="0"/>
    <n v="64"/>
    <n v="106.859375"/>
    <x v="1"/>
    <s v="USD"/>
    <x v="289"/>
    <x v="870"/>
    <b v="0"/>
    <b v="1"/>
    <x v="6"/>
    <x v="4"/>
    <x v="6"/>
  </r>
  <r>
    <n v="9800"/>
    <n v="11091"/>
    <n v="1.131734693877551"/>
    <x v="1"/>
    <n v="241"/>
    <n v="46.020746887966808"/>
    <x v="1"/>
    <s v="USD"/>
    <x v="870"/>
    <x v="871"/>
    <b v="0"/>
    <b v="1"/>
    <x v="1"/>
    <x v="1"/>
    <x v="1"/>
  </r>
  <r>
    <n v="3100"/>
    <n v="13223"/>
    <n v="4.2654838709677421"/>
    <x v="1"/>
    <n v="132"/>
    <n v="100.17424242424242"/>
    <x v="1"/>
    <s v="USD"/>
    <x v="871"/>
    <x v="98"/>
    <b v="0"/>
    <b v="1"/>
    <x v="6"/>
    <x v="4"/>
    <x v="6"/>
  </r>
  <r>
    <n v="9800"/>
    <n v="7608"/>
    <n v="0.77632653061224488"/>
    <x v="3"/>
    <n v="75"/>
    <n v="101.44"/>
    <x v="6"/>
    <s v="EUR"/>
    <x v="872"/>
    <x v="872"/>
    <b v="0"/>
    <b v="1"/>
    <x v="14"/>
    <x v="7"/>
    <x v="14"/>
  </r>
  <r>
    <n v="141100"/>
    <n v="74073"/>
    <n v="0.52496810772501767"/>
    <x v="0"/>
    <n v="842"/>
    <n v="87.972684085510693"/>
    <x v="1"/>
    <s v="USD"/>
    <x v="873"/>
    <x v="873"/>
    <b v="0"/>
    <b v="1"/>
    <x v="18"/>
    <x v="5"/>
    <x v="18"/>
  </r>
  <r>
    <n v="97300"/>
    <n v="153216"/>
    <n v="1.5746762589928058"/>
    <x v="1"/>
    <n v="2043"/>
    <n v="74.995594713656388"/>
    <x v="1"/>
    <s v="USD"/>
    <x v="874"/>
    <x v="526"/>
    <b v="0"/>
    <b v="1"/>
    <x v="0"/>
    <x v="0"/>
    <x v="0"/>
  </r>
  <r>
    <n v="6600"/>
    <n v="4814"/>
    <n v="0.72939393939393937"/>
    <x v="0"/>
    <n v="112"/>
    <n v="42.982142857142854"/>
    <x v="1"/>
    <s v="USD"/>
    <x v="875"/>
    <x v="874"/>
    <b v="0"/>
    <b v="0"/>
    <x v="3"/>
    <x v="3"/>
    <x v="3"/>
  </r>
  <r>
    <n v="7600"/>
    <n v="4603"/>
    <n v="0.60565789473684206"/>
    <x v="3"/>
    <n v="139"/>
    <n v="33.115107913669064"/>
    <x v="6"/>
    <s v="EUR"/>
    <x v="876"/>
    <x v="875"/>
    <b v="0"/>
    <b v="0"/>
    <x v="3"/>
    <x v="3"/>
    <x v="3"/>
  </r>
  <r>
    <n v="66600"/>
    <n v="37823"/>
    <n v="0.5679129129129129"/>
    <x v="0"/>
    <n v="374"/>
    <n v="101.13101604278074"/>
    <x v="1"/>
    <s v="USD"/>
    <x v="877"/>
    <x v="876"/>
    <b v="0"/>
    <b v="1"/>
    <x v="7"/>
    <x v="1"/>
    <x v="7"/>
  </r>
  <r>
    <n v="111100"/>
    <n v="62819"/>
    <n v="0.56542754275427543"/>
    <x v="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e v="#DIV/0!"/>
    <s v="CA"/>
    <s v="CAD"/>
    <n v="1448690400"/>
    <n v="1450159200"/>
    <x v="0"/>
    <x v="0"/>
    <b v="0"/>
    <b v="0"/>
    <s v="food/food trucks"/>
    <x v="0"/>
    <s v="food trucks"/>
  </r>
  <r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D7CEF-CB8C-4781-90C5-DAA4AA2207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5"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formats count="20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3" type="button" dataOnly="0" labelOnly="1" outline="0" axis="axisRow" fieldPosition="0"/>
    </format>
    <format dxfId="40">
      <pivotArea dataOnly="0" labelOnly="1" fieldPosition="0">
        <references count="1">
          <reference field="13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3" type="button" dataOnly="0" labelOnly="1" outline="0" axis="axisRow" fieldPosition="0"/>
    </format>
    <format dxfId="30">
      <pivotArea dataOnly="0" labelOnly="1" fieldPosition="0">
        <references count="1">
          <reference field="13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417D2-0297-47EA-86CA-DE437DBB8A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formats count="20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4" type="button" dataOnly="0" labelOnly="1" outline="0" axis="axisRow" fieldPosition="0"/>
    </format>
    <format dxfId="20">
      <pivotArea dataOnly="0" labelOnly="1" fieldPosition="0">
        <references count="1">
          <reference field="14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4" type="button" dataOnly="0" labelOnly="1" outline="0" axis="axisRow" fieldPosition="0"/>
    </format>
    <format dxfId="10">
      <pivotArea dataOnly="0" labelOnly="1" fieldPosition="0">
        <references count="1">
          <reference field="14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3460-3859-4FBB-AFE0-C6E7192D42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19"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7"/>
    <field x="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1" subtotal="count" baseField="15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1437-B30D-4827-82DB-A1A60B9D1903}">
  <dimension ref="A1:F14"/>
  <sheetViews>
    <sheetView topLeftCell="H1" workbookViewId="0">
      <selection activeCell="F3" sqref="F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3" spans="1:6" x14ac:dyDescent="0.25">
      <c r="A3" s="9" t="s">
        <v>2069</v>
      </c>
      <c r="B3" s="9" t="s">
        <v>2070</v>
      </c>
      <c r="C3" s="4"/>
      <c r="D3" s="4"/>
      <c r="E3" s="4"/>
      <c r="F3" s="4"/>
    </row>
    <row r="4" spans="1:6" x14ac:dyDescent="0.25">
      <c r="A4" s="9" t="s">
        <v>2067</v>
      </c>
      <c r="B4" s="4" t="s">
        <v>74</v>
      </c>
      <c r="C4" s="4" t="s">
        <v>14</v>
      </c>
      <c r="D4" s="4" t="s">
        <v>47</v>
      </c>
      <c r="E4" s="4" t="s">
        <v>20</v>
      </c>
      <c r="F4" s="4" t="s">
        <v>2068</v>
      </c>
    </row>
    <row r="5" spans="1:6" x14ac:dyDescent="0.25">
      <c r="A5" s="4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5">
      <c r="A6" s="4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5">
      <c r="A7" s="4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5">
      <c r="A8" s="4" t="s">
        <v>2064</v>
      </c>
      <c r="B8" s="4"/>
      <c r="C8" s="4"/>
      <c r="D8" s="4"/>
      <c r="E8" s="4">
        <v>4</v>
      </c>
      <c r="F8" s="4">
        <v>4</v>
      </c>
    </row>
    <row r="9" spans="1:6" x14ac:dyDescent="0.25">
      <c r="A9" s="4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5">
      <c r="A10" s="4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5">
      <c r="A11" s="4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5">
      <c r="A12" s="4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5">
      <c r="A13" s="4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5">
      <c r="A14" s="4" t="s">
        <v>2068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390C-B685-4637-866D-16BBA2DC016C}">
  <dimension ref="A1:F30"/>
  <sheetViews>
    <sheetView workbookViewId="0">
      <selection activeCell="E21" sqref="E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2031</v>
      </c>
      <c r="B2" t="s">
        <v>2066</v>
      </c>
    </row>
    <row r="4" spans="1:6" x14ac:dyDescent="0.25">
      <c r="A4" s="9" t="s">
        <v>2069</v>
      </c>
      <c r="B4" s="9" t="s">
        <v>2070</v>
      </c>
      <c r="C4" s="4"/>
      <c r="D4" s="4"/>
      <c r="E4" s="4"/>
      <c r="F4" s="4"/>
    </row>
    <row r="5" spans="1:6" x14ac:dyDescent="0.25">
      <c r="A5" s="9" t="s">
        <v>2067</v>
      </c>
      <c r="B5" s="4" t="s">
        <v>74</v>
      </c>
      <c r="C5" s="4" t="s">
        <v>14</v>
      </c>
      <c r="D5" s="4" t="s">
        <v>47</v>
      </c>
      <c r="E5" s="4" t="s">
        <v>20</v>
      </c>
      <c r="F5" s="4" t="s">
        <v>2068</v>
      </c>
    </row>
    <row r="6" spans="1:6" x14ac:dyDescent="0.25">
      <c r="A6" s="4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5">
      <c r="A7" s="4" t="s">
        <v>2065</v>
      </c>
      <c r="B7" s="4"/>
      <c r="C7" s="4"/>
      <c r="D7" s="4"/>
      <c r="E7" s="4">
        <v>4</v>
      </c>
      <c r="F7" s="4">
        <v>4</v>
      </c>
    </row>
    <row r="8" spans="1:6" x14ac:dyDescent="0.25">
      <c r="A8" s="4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5">
      <c r="A9" s="4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5">
      <c r="A10" s="4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5">
      <c r="A11" s="4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5">
      <c r="A12" s="4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5">
      <c r="A13" s="4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5">
      <c r="A14" s="4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5">
      <c r="A15" s="4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5">
      <c r="A16" s="4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5">
      <c r="A17" s="4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5">
      <c r="A18" s="4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5">
      <c r="A19" s="4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5">
      <c r="A20" s="4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5">
      <c r="A21" s="4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5">
      <c r="A22" s="4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5">
      <c r="A23" s="4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5">
      <c r="A24" s="4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5">
      <c r="A25" s="4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5">
      <c r="A26" s="4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5">
      <c r="A27" s="4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5">
      <c r="A28" s="4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5">
      <c r="A29" s="4" t="s">
        <v>2062</v>
      </c>
      <c r="B29" s="4"/>
      <c r="C29" s="4"/>
      <c r="D29" s="4"/>
      <c r="E29" s="4">
        <v>3</v>
      </c>
      <c r="F29" s="4">
        <v>3</v>
      </c>
    </row>
    <row r="30" spans="1:6" x14ac:dyDescent="0.25">
      <c r="A30" s="4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76C7-EBDB-4E72-946C-8DFFB44903F2}">
  <dimension ref="A1:E22"/>
  <sheetViews>
    <sheetView topLeftCell="F1" workbookViewId="0">
      <selection activeCell="P3" sqref="P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2066</v>
      </c>
    </row>
    <row r="2" spans="1:5" x14ac:dyDescent="0.25">
      <c r="A2" s="8" t="s">
        <v>2089</v>
      </c>
      <c r="B2" t="s">
        <v>2066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5" t="s">
        <v>2073</v>
      </c>
      <c r="B6">
        <v>17</v>
      </c>
      <c r="C6">
        <v>97</v>
      </c>
      <c r="D6">
        <v>142</v>
      </c>
      <c r="E6">
        <v>256</v>
      </c>
    </row>
    <row r="7" spans="1:5" x14ac:dyDescent="0.25">
      <c r="A7" s="16" t="s">
        <v>2083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6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6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5" t="s">
        <v>2084</v>
      </c>
      <c r="B10">
        <v>7</v>
      </c>
      <c r="C10">
        <v>93</v>
      </c>
      <c r="D10">
        <v>147</v>
      </c>
      <c r="E10">
        <v>247</v>
      </c>
    </row>
    <row r="11" spans="1:5" x14ac:dyDescent="0.25">
      <c r="A11" s="16" t="s">
        <v>2085</v>
      </c>
      <c r="B11">
        <v>1</v>
      </c>
      <c r="C11">
        <v>30</v>
      </c>
      <c r="D11">
        <v>46</v>
      </c>
      <c r="E11">
        <v>77</v>
      </c>
    </row>
    <row r="12" spans="1:5" x14ac:dyDescent="0.25">
      <c r="A12" s="16" t="s">
        <v>2086</v>
      </c>
      <c r="B12">
        <v>3</v>
      </c>
      <c r="C12">
        <v>35</v>
      </c>
      <c r="D12">
        <v>46</v>
      </c>
      <c r="E12">
        <v>84</v>
      </c>
    </row>
    <row r="13" spans="1:5" x14ac:dyDescent="0.25">
      <c r="A13" s="16" t="s">
        <v>2088</v>
      </c>
      <c r="B13">
        <v>3</v>
      </c>
      <c r="C13">
        <v>28</v>
      </c>
      <c r="D13">
        <v>55</v>
      </c>
      <c r="E13">
        <v>86</v>
      </c>
    </row>
    <row r="14" spans="1:5" x14ac:dyDescent="0.25">
      <c r="A14" s="15" t="s">
        <v>2076</v>
      </c>
      <c r="B14">
        <v>17</v>
      </c>
      <c r="C14">
        <v>89</v>
      </c>
      <c r="D14">
        <v>144</v>
      </c>
      <c r="E14">
        <v>250</v>
      </c>
    </row>
    <row r="15" spans="1:5" x14ac:dyDescent="0.25">
      <c r="A15" s="16" t="s">
        <v>2077</v>
      </c>
      <c r="B15">
        <v>4</v>
      </c>
      <c r="C15">
        <v>31</v>
      </c>
      <c r="D15">
        <v>58</v>
      </c>
      <c r="E15">
        <v>93</v>
      </c>
    </row>
    <row r="16" spans="1:5" x14ac:dyDescent="0.25">
      <c r="A16" s="16" t="s">
        <v>2078</v>
      </c>
      <c r="B16">
        <v>8</v>
      </c>
      <c r="C16">
        <v>35</v>
      </c>
      <c r="D16">
        <v>41</v>
      </c>
      <c r="E16">
        <v>84</v>
      </c>
    </row>
    <row r="17" spans="1:5" x14ac:dyDescent="0.25">
      <c r="A17" s="16" t="s">
        <v>2079</v>
      </c>
      <c r="B17">
        <v>5</v>
      </c>
      <c r="C17">
        <v>23</v>
      </c>
      <c r="D17">
        <v>45</v>
      </c>
      <c r="E17">
        <v>73</v>
      </c>
    </row>
    <row r="18" spans="1:5" x14ac:dyDescent="0.25">
      <c r="A18" s="15" t="s">
        <v>2080</v>
      </c>
      <c r="B18">
        <v>16</v>
      </c>
      <c r="C18">
        <v>85</v>
      </c>
      <c r="D18">
        <v>132</v>
      </c>
      <c r="E18">
        <v>233</v>
      </c>
    </row>
    <row r="19" spans="1:5" x14ac:dyDescent="0.25">
      <c r="A19" s="16" t="s">
        <v>2081</v>
      </c>
      <c r="B19">
        <v>6</v>
      </c>
      <c r="C19">
        <v>26</v>
      </c>
      <c r="D19">
        <v>45</v>
      </c>
      <c r="E19">
        <v>77</v>
      </c>
    </row>
    <row r="20" spans="1:5" x14ac:dyDescent="0.25">
      <c r="A20" s="16" t="s">
        <v>2087</v>
      </c>
      <c r="B20">
        <v>3</v>
      </c>
      <c r="C20">
        <v>27</v>
      </c>
      <c r="D20">
        <v>45</v>
      </c>
      <c r="E20">
        <v>75</v>
      </c>
    </row>
    <row r="21" spans="1:5" x14ac:dyDescent="0.25">
      <c r="A21" s="16" t="s">
        <v>2082</v>
      </c>
      <c r="B21">
        <v>7</v>
      </c>
      <c r="C21">
        <v>32</v>
      </c>
      <c r="D21">
        <v>42</v>
      </c>
      <c r="E21">
        <v>81</v>
      </c>
    </row>
    <row r="22" spans="1:5" x14ac:dyDescent="0.25">
      <c r="A22" s="15" t="s">
        <v>2068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6818-0CC9-46A4-8B1C-4D7B2EB86C37}">
  <dimension ref="A1:H13"/>
  <sheetViews>
    <sheetView topLeftCell="B4" workbookViewId="0">
      <selection activeCell="B14" sqref="B14:C14"/>
    </sheetView>
  </sheetViews>
  <sheetFormatPr defaultColWidth="20.5" defaultRowHeight="15.75" x14ac:dyDescent="0.25"/>
  <cols>
    <col min="1" max="16384" width="20.5" style="18"/>
  </cols>
  <sheetData>
    <row r="1" spans="1:8" s="17" customFormat="1" x14ac:dyDescent="0.25">
      <c r="A1" s="1" t="s">
        <v>2090</v>
      </c>
      <c r="B1" s="1" t="s">
        <v>2091</v>
      </c>
      <c r="C1" s="1" t="s">
        <v>2092</v>
      </c>
      <c r="D1" s="1" t="s">
        <v>2093</v>
      </c>
      <c r="E1" s="1" t="s">
        <v>2094</v>
      </c>
      <c r="F1" s="1" t="s">
        <v>2095</v>
      </c>
      <c r="G1" s="1" t="s">
        <v>2096</v>
      </c>
      <c r="H1" s="1" t="s">
        <v>2097</v>
      </c>
    </row>
    <row r="2" spans="1:8" x14ac:dyDescent="0.25">
      <c r="A2" s="4" t="s">
        <v>2098</v>
      </c>
      <c r="B2" s="4">
        <f>COUNTIFS(Crowdfunding!E:E,"&lt;1000",Crowdfunding!G:G,"=successful")</f>
        <v>0</v>
      </c>
      <c r="C2" s="4">
        <f>COUNTIFS(Crowdfunding!E:E,"&lt;1000",Crowdfunding!G:G,"=failed")</f>
        <v>45</v>
      </c>
      <c r="D2" s="4">
        <f>COUNTIFS(Crowdfunding!E:E,"&lt;1000",Crowdfunding!G:G,"=canceled")</f>
        <v>2</v>
      </c>
      <c r="E2" s="4">
        <f>SUM(B2:D2)</f>
        <v>47</v>
      </c>
      <c r="F2" s="19">
        <f>B2/$E$2</f>
        <v>0</v>
      </c>
      <c r="G2" s="19">
        <f>C2/$E$2</f>
        <v>0.95744680851063835</v>
      </c>
      <c r="H2" s="19">
        <f>D2/$E$2</f>
        <v>4.2553191489361701E-2</v>
      </c>
    </row>
    <row r="3" spans="1:8" x14ac:dyDescent="0.25">
      <c r="A3" s="4" t="s">
        <v>2099</v>
      </c>
      <c r="B3" s="4">
        <f>COUNTIFS(Crowdfunding!E:E,"&gt;1000",Crowdfunding!E:E,"&lt;4999",Crowdfunding!G:G,"=successful")</f>
        <v>34</v>
      </c>
      <c r="C3" s="4">
        <f>COUNTIFS(Crowdfunding!E:E,"&gt;1000",Crowdfunding!E:E,"&lt;4999",Crowdfunding!G:G,"=failed")</f>
        <v>101</v>
      </c>
      <c r="D3" s="4">
        <f>COUNTIFS(Crowdfunding!E:E,"&gt;1000",Crowdfunding!E:E,"&lt;4999",Crowdfunding!G:G,"=canceled")</f>
        <v>19</v>
      </c>
      <c r="E3" s="4">
        <f t="shared" ref="E3:E13" si="0">SUM(B3:D3)</f>
        <v>154</v>
      </c>
      <c r="F3" s="19">
        <f>B3/$E$3</f>
        <v>0.22077922077922077</v>
      </c>
      <c r="G3" s="19">
        <f t="shared" ref="G3:H3" si="1">C3/$E$3</f>
        <v>0.6558441558441559</v>
      </c>
      <c r="H3" s="19">
        <f t="shared" si="1"/>
        <v>0.12337662337662338</v>
      </c>
    </row>
    <row r="4" spans="1:8" x14ac:dyDescent="0.25">
      <c r="A4" s="4" t="s">
        <v>2100</v>
      </c>
      <c r="B4" s="4">
        <f>COUNTIFS(Crowdfunding!E:E,"&gt;5000",Crowdfunding!E:E,"&lt;9999",Crowdfunding!G:G,"=successful")</f>
        <v>142</v>
      </c>
      <c r="C4" s="4">
        <f>COUNTIFS(Crowdfunding!E:E,"&gt;5000",Crowdfunding!E:E,"&lt;9999",Crowdfunding!G:G,"=successful")</f>
        <v>142</v>
      </c>
      <c r="D4" s="4">
        <f>COUNTIFS(Crowdfunding!E:E,"&gt;5000",Crowdfunding!E:E,"&lt;9999",Crowdfunding!G:G,"=canceled")</f>
        <v>10</v>
      </c>
      <c r="E4" s="4">
        <f t="shared" si="0"/>
        <v>294</v>
      </c>
      <c r="F4" s="19">
        <f>B4/$E$4</f>
        <v>0.48299319727891155</v>
      </c>
      <c r="G4" s="19">
        <f t="shared" ref="G4:H4" si="2">C4/$E$4</f>
        <v>0.48299319727891155</v>
      </c>
      <c r="H4" s="19">
        <f t="shared" si="2"/>
        <v>3.4013605442176874E-2</v>
      </c>
    </row>
    <row r="5" spans="1:8" x14ac:dyDescent="0.25">
      <c r="A5" s="4" t="s">
        <v>2101</v>
      </c>
      <c r="B5" s="4">
        <f>COUNTIFS(Crowdfunding!E:E,"&gt;10000",Crowdfunding!E:E,"&lt;14999",Crowdfunding!G:G,"=successful")</f>
        <v>211</v>
      </c>
      <c r="C5" s="4">
        <f>COUNTIFS(Crowdfunding!E:E,"&gt;10000",Crowdfunding!E:E,"&lt;14999",Crowdfunding!G:G,"=failed")</f>
        <v>7</v>
      </c>
      <c r="D5" s="4">
        <f>COUNTIFS(Crowdfunding!E:E,"&gt;10000",Crowdfunding!E:E,"&lt;14999",Crowdfunding!G:G,"=canceled")</f>
        <v>1</v>
      </c>
      <c r="E5" s="4">
        <f t="shared" si="0"/>
        <v>219</v>
      </c>
      <c r="F5" s="19">
        <f>B5/$E$5</f>
        <v>0.9634703196347032</v>
      </c>
      <c r="G5" s="19">
        <f t="shared" ref="G5:H5" si="3">C5/$E$5</f>
        <v>3.1963470319634701E-2</v>
      </c>
      <c r="H5" s="19">
        <f t="shared" si="3"/>
        <v>4.5662100456621002E-3</v>
      </c>
    </row>
    <row r="6" spans="1:8" x14ac:dyDescent="0.25">
      <c r="A6" s="4" t="s">
        <v>2102</v>
      </c>
      <c r="B6" s="4">
        <f>COUNTIFS(Crowdfunding!E:E,"&gt;15000",Crowdfunding!E:E,"&lt;19999",Crowdfunding!G:G,"=successful")</f>
        <v>0</v>
      </c>
      <c r="C6" s="4">
        <f>COUNTIFS(Crowdfunding!E:E,"&gt;15000",Crowdfunding!E:E,"&lt;19999",Crowdfunding!G:G,"=failed")</f>
        <v>8</v>
      </c>
      <c r="D6" s="4">
        <f>COUNTIFS(Crowdfunding!E:E,"&gt;15000",Crowdfunding!E:E,"&lt;19999",Crowdfunding!G:G,"=canceled")</f>
        <v>2</v>
      </c>
      <c r="E6" s="4">
        <f t="shared" si="0"/>
        <v>10</v>
      </c>
      <c r="F6" s="19">
        <f>B6/$E$6</f>
        <v>0</v>
      </c>
      <c r="G6" s="19">
        <f t="shared" ref="G6:H6" si="4">C6/$E$6</f>
        <v>0.8</v>
      </c>
      <c r="H6" s="19">
        <f t="shared" si="4"/>
        <v>0.2</v>
      </c>
    </row>
    <row r="7" spans="1:8" x14ac:dyDescent="0.25">
      <c r="A7" s="4" t="s">
        <v>2103</v>
      </c>
      <c r="B7" s="4">
        <f>COUNTIFS(Crowdfunding!E:E,"&gt;20000",Crowdfunding!E:E,"&lt;24999",Crowdfunding!G:G,"=successful")</f>
        <v>1</v>
      </c>
      <c r="C7" s="4">
        <f>COUNTIFS(Crowdfunding!E:E,"&gt;20000",Crowdfunding!E:E,"&lt;24999",Crowdfunding!G:G,"=failed")</f>
        <v>7</v>
      </c>
      <c r="D7" s="4">
        <f>COUNTIFS(Crowdfunding!E:E,"&gt;20000",Crowdfunding!E:E,"&lt;24999",Crowdfunding!G:G,"=canceled")</f>
        <v>0</v>
      </c>
      <c r="E7" s="4">
        <f t="shared" si="0"/>
        <v>8</v>
      </c>
      <c r="F7" s="19">
        <f>B7/$E$7</f>
        <v>0.125</v>
      </c>
      <c r="G7" s="19">
        <f t="shared" ref="G7:H7" si="5">C7/$E$7</f>
        <v>0.875</v>
      </c>
      <c r="H7" s="19">
        <f t="shared" si="5"/>
        <v>0</v>
      </c>
    </row>
    <row r="8" spans="1:8" x14ac:dyDescent="0.25">
      <c r="A8" s="4" t="s">
        <v>2104</v>
      </c>
      <c r="B8" s="4">
        <f>COUNTIFS(Crowdfunding!E:E,"&gt;25000",Crowdfunding!E:E,"&lt;29999",Crowdfunding!G:G,"=successful")</f>
        <v>0</v>
      </c>
      <c r="C8" s="4">
        <f>COUNTIFS(Crowdfunding!E:E,"&gt;25000",Crowdfunding!E:E,"&lt;29999",Crowdfunding!G:G,"=failed")</f>
        <v>7</v>
      </c>
      <c r="D8" s="4">
        <f>COUNTIFS(Crowdfunding!E:E,"&gt;25000",Crowdfunding!E:E,"&lt;29999",Crowdfunding!G:G,"=canceled")</f>
        <v>1</v>
      </c>
      <c r="E8" s="4">
        <f t="shared" si="0"/>
        <v>8</v>
      </c>
      <c r="F8" s="19">
        <f>B8/$E$8</f>
        <v>0</v>
      </c>
      <c r="G8" s="19">
        <f t="shared" ref="G8:H8" si="6">C8/$E$8</f>
        <v>0.875</v>
      </c>
      <c r="H8" s="19">
        <f t="shared" si="6"/>
        <v>0.125</v>
      </c>
    </row>
    <row r="9" spans="1:8" x14ac:dyDescent="0.25">
      <c r="A9" s="4" t="s">
        <v>2105</v>
      </c>
      <c r="B9" s="4">
        <f>COUNTIFS(Crowdfunding!E:E,"&gt;30000",Crowdfunding!E:E,"&lt;34999",Crowdfunding!G:G,"=successful")</f>
        <v>1</v>
      </c>
      <c r="C9" s="4">
        <f>COUNTIFS(Crowdfunding!E:E,"&gt;30000",Crowdfunding!E:E,"&lt;34999",Crowdfunding!G:G,"=failed")</f>
        <v>6</v>
      </c>
      <c r="D9" s="4">
        <f>COUNTIFS(Crowdfunding!E:E,"&gt;30000",Crowdfunding!E:E,"&lt;34999",Crowdfunding!G:G,"=canceled")</f>
        <v>3</v>
      </c>
      <c r="E9" s="4">
        <f t="shared" si="0"/>
        <v>10</v>
      </c>
      <c r="F9" s="19">
        <f>B9/$E$9</f>
        <v>0.1</v>
      </c>
      <c r="G9" s="19">
        <f t="shared" ref="G9:H9" si="7">C9/$E$9</f>
        <v>0.6</v>
      </c>
      <c r="H9" s="19">
        <f t="shared" si="7"/>
        <v>0.3</v>
      </c>
    </row>
    <row r="10" spans="1:8" x14ac:dyDescent="0.25">
      <c r="A10" s="4" t="s">
        <v>2106</v>
      </c>
      <c r="B10" s="4">
        <f>COUNTIFS(Crowdfunding!E:E,"&gt;35000",Crowdfunding!E:E,"&lt;39999",Crowdfunding!G:G,"=successful")</f>
        <v>1</v>
      </c>
      <c r="C10" s="4">
        <f>COUNTIFS(Crowdfunding!E:E,"&gt;35000",Crowdfunding!E:E,"&lt;39999",Crowdfunding!G:G,"=failed")</f>
        <v>8</v>
      </c>
      <c r="D10" s="4">
        <f>COUNTIFS(Crowdfunding!E:E,"&gt;35000",Crowdfunding!E:E,"&lt;39999",Crowdfunding!G:G,"=canceled")</f>
        <v>1</v>
      </c>
      <c r="E10" s="4">
        <f t="shared" si="0"/>
        <v>10</v>
      </c>
      <c r="F10" s="19">
        <f>B10/$E$10</f>
        <v>0.1</v>
      </c>
      <c r="G10" s="19">
        <f t="shared" ref="G10:H10" si="8">C10/$E$10</f>
        <v>0.8</v>
      </c>
      <c r="H10" s="19">
        <f t="shared" si="8"/>
        <v>0.1</v>
      </c>
    </row>
    <row r="11" spans="1:8" x14ac:dyDescent="0.25">
      <c r="A11" s="4" t="s">
        <v>2107</v>
      </c>
      <c r="B11" s="4">
        <f>COUNTIFS(Crowdfunding!E:E,"&gt;40000",Crowdfunding!E:E,"&lt;44999",Crowdfunding!G:G,"=successful")</f>
        <v>4</v>
      </c>
      <c r="C11" s="4">
        <f>COUNTIFS(Crowdfunding!E:E,"&gt;40000",Crowdfunding!E:E,"&lt;44999",Crowdfunding!G:G,"=failed")</f>
        <v>4</v>
      </c>
      <c r="D11" s="4">
        <f>COUNTIFS(Crowdfunding!E:E,"&gt;40000",Crowdfunding!E:E,"&lt;44999",Crowdfunding!G:G,"=canceled")</f>
        <v>1</v>
      </c>
      <c r="E11" s="4">
        <f t="shared" si="0"/>
        <v>9</v>
      </c>
      <c r="F11" s="19">
        <f>B11/$E$11</f>
        <v>0.44444444444444442</v>
      </c>
      <c r="G11" s="19">
        <f t="shared" ref="G11:H11" si="9">C11/$E$11</f>
        <v>0.44444444444444442</v>
      </c>
      <c r="H11" s="19">
        <f t="shared" si="9"/>
        <v>0.1111111111111111</v>
      </c>
    </row>
    <row r="12" spans="1:8" x14ac:dyDescent="0.25">
      <c r="A12" s="4" t="s">
        <v>2108</v>
      </c>
      <c r="B12" s="4">
        <f>COUNTIFS(Crowdfunding!E:E,"&gt;45000",Crowdfunding!E:E,"&lt;49999",Crowdfunding!G:G,"=successful")</f>
        <v>2</v>
      </c>
      <c r="C12" s="4">
        <f>COUNTIFS(Crowdfunding!E:E,"&gt;45000",Crowdfunding!E:E,"&lt;49999",Crowdfunding!G:G,"=failed")</f>
        <v>7</v>
      </c>
      <c r="D12" s="4">
        <f>COUNTIFS(Crowdfunding!E:E,"&gt;45000",Crowdfunding!E:E,"&lt;49999",Crowdfunding!G:G,"=canceled")</f>
        <v>4</v>
      </c>
      <c r="E12" s="4">
        <f t="shared" si="0"/>
        <v>13</v>
      </c>
      <c r="F12" s="19">
        <f>B12/$E$12</f>
        <v>0.15384615384615385</v>
      </c>
      <c r="G12" s="19">
        <f t="shared" ref="G12:H12" si="10">C12/$E$12</f>
        <v>0.53846153846153844</v>
      </c>
      <c r="H12" s="19">
        <f t="shared" si="10"/>
        <v>0.30769230769230771</v>
      </c>
    </row>
    <row r="13" spans="1:8" x14ac:dyDescent="0.25">
      <c r="A13" s="4" t="s">
        <v>2109</v>
      </c>
      <c r="B13" s="4">
        <f>COUNTIFS(Crowdfunding!E:E,"&gt;50000",Crowdfunding!G:G,"=successful")</f>
        <v>169</v>
      </c>
      <c r="C13" s="4">
        <f>COUNTIFS(Crowdfunding!E:E,"&gt;50000",Crowdfunding!G:G,"=failed")</f>
        <v>100</v>
      </c>
      <c r="D13" s="4">
        <f>COUNTIFS(Crowdfunding!E:E,"&gt;50000",Crowdfunding!G:G,"=canceled")</f>
        <v>13</v>
      </c>
      <c r="E13" s="4">
        <f t="shared" si="0"/>
        <v>282</v>
      </c>
      <c r="F13" s="19">
        <f>B13/$E$13</f>
        <v>0.599290780141844</v>
      </c>
      <c r="G13" s="19">
        <f t="shared" ref="G13:H13" si="11">C13/$E$13</f>
        <v>0.3546099290780142</v>
      </c>
      <c r="H13" s="19">
        <f t="shared" si="11"/>
        <v>4.6099290780141841E-2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D41D-3D52-4DCC-9BC2-2BC353E4393C}">
  <dimension ref="A2:L1192"/>
  <sheetViews>
    <sheetView workbookViewId="0">
      <selection activeCell="J27" sqref="J27"/>
    </sheetView>
  </sheetViews>
  <sheetFormatPr defaultRowHeight="15.75" x14ac:dyDescent="0.25"/>
  <cols>
    <col min="1" max="1" width="15.625" style="17" customWidth="1"/>
    <col min="2" max="2" width="13.125" style="18" bestFit="1" customWidth="1"/>
    <col min="3" max="3" width="9" style="18"/>
    <col min="4" max="4" width="13.125" style="17" customWidth="1"/>
    <col min="5" max="5" width="13.125" style="18" bestFit="1" customWidth="1"/>
    <col min="6" max="8" width="9" style="18"/>
    <col min="9" max="9" width="11.5" style="18" customWidth="1"/>
    <col min="10" max="11" width="9" style="18"/>
    <col min="12" max="12" width="12.375" style="18" bestFit="1" customWidth="1"/>
    <col min="13" max="16384" width="9" style="18"/>
  </cols>
  <sheetData>
    <row r="2" spans="1:12" x14ac:dyDescent="0.25">
      <c r="A2" s="1" t="s">
        <v>2110</v>
      </c>
      <c r="B2" s="1" t="s">
        <v>2111</v>
      </c>
      <c r="D2" s="1" t="s">
        <v>2110</v>
      </c>
      <c r="E2" s="1" t="s">
        <v>2111</v>
      </c>
      <c r="H2" s="23" t="s">
        <v>2118</v>
      </c>
      <c r="I2" s="23"/>
      <c r="K2" s="23" t="s">
        <v>2119</v>
      </c>
      <c r="L2" s="23"/>
    </row>
    <row r="3" spans="1:12" s="17" customFormat="1" x14ac:dyDescent="0.25">
      <c r="A3" s="20" t="s">
        <v>20</v>
      </c>
      <c r="B3" s="4">
        <f>VLOOKUP(Crowdfunding!$G$3,Crowdfunding!G2:H1001,2,FALSE)</f>
        <v>158</v>
      </c>
      <c r="D3" s="21" t="s">
        <v>14</v>
      </c>
      <c r="E3" s="4">
        <f>VLOOKUP(Crowdfunding!$G$2,Crowdfunding!G2:H1001,2,FALSE)</f>
        <v>0</v>
      </c>
      <c r="H3" s="1" t="s">
        <v>2112</v>
      </c>
      <c r="I3" s="22">
        <f>AVERAGE(B3:B391)</f>
        <v>1160.9228791773778</v>
      </c>
      <c r="K3" s="1" t="s">
        <v>2112</v>
      </c>
      <c r="L3" s="22">
        <f>AVERAGE(E3:E256)</f>
        <v>799.7125984251968</v>
      </c>
    </row>
    <row r="4" spans="1:12" x14ac:dyDescent="0.25">
      <c r="A4" s="20" t="s">
        <v>20</v>
      </c>
      <c r="B4" s="4">
        <f>VLOOKUP(Crowdfunding!$G$3,Crowdfunding!G4:H1003,2,FALSE)</f>
        <v>1425</v>
      </c>
      <c r="D4" s="21" t="s">
        <v>14</v>
      </c>
      <c r="E4" s="4">
        <f>VLOOKUP(Crowdfunding!$G$2,Crowdfunding!G3:H1002,2,FALSE)</f>
        <v>24</v>
      </c>
      <c r="H4" s="1" t="s">
        <v>2113</v>
      </c>
      <c r="I4" s="22">
        <f>MEDIAN(B3:B392)</f>
        <v>340</v>
      </c>
      <c r="K4" s="1" t="s">
        <v>2113</v>
      </c>
      <c r="L4" s="22">
        <f>MEDIAN(E3:E256)</f>
        <v>339</v>
      </c>
    </row>
    <row r="5" spans="1:12" x14ac:dyDescent="0.25">
      <c r="A5" s="20" t="s">
        <v>20</v>
      </c>
      <c r="B5" s="4">
        <f>VLOOKUP(Crowdfunding!$G$3,Crowdfunding!G5:H1004,2,FALSE)</f>
        <v>174</v>
      </c>
      <c r="D5" s="21" t="s">
        <v>14</v>
      </c>
      <c r="E5" s="4">
        <f>VLOOKUP(Crowdfunding!$G$2,Crowdfunding!G6:H1005,2,FALSE)</f>
        <v>53</v>
      </c>
      <c r="H5" s="1"/>
      <c r="I5" s="22"/>
      <c r="K5" s="1"/>
      <c r="L5" s="22"/>
    </row>
    <row r="6" spans="1:12" x14ac:dyDescent="0.25">
      <c r="A6" s="20" t="s">
        <v>20</v>
      </c>
      <c r="B6" s="4">
        <f>VLOOKUP(Crowdfunding!$G$3,Crowdfunding!G8:H1007,2,FALSE)</f>
        <v>227</v>
      </c>
      <c r="D6" s="21" t="s">
        <v>14</v>
      </c>
      <c r="E6" s="4">
        <f>VLOOKUP(Crowdfunding!$G$2,Crowdfunding!G7:H1006,2,FALSE)</f>
        <v>18</v>
      </c>
      <c r="H6" s="1" t="s">
        <v>2114</v>
      </c>
      <c r="I6" s="22">
        <f>MIN(B3:B391)</f>
        <v>16</v>
      </c>
      <c r="K6" s="1" t="s">
        <v>2114</v>
      </c>
      <c r="L6" s="22">
        <f>MIN(E3:E256)</f>
        <v>0</v>
      </c>
    </row>
    <row r="7" spans="1:12" x14ac:dyDescent="0.25">
      <c r="A7" s="20" t="s">
        <v>20</v>
      </c>
      <c r="B7" s="4">
        <f>VLOOKUP(Crowdfunding!$G$3,Crowdfunding!G10:H1009,2,FALSE)</f>
        <v>220</v>
      </c>
      <c r="D7" s="21" t="s">
        <v>14</v>
      </c>
      <c r="E7" s="4">
        <f>VLOOKUP(Crowdfunding!$G$2,Crowdfunding!G9:H1008,2,FALSE)</f>
        <v>44</v>
      </c>
      <c r="H7" s="1" t="s">
        <v>2115</v>
      </c>
      <c r="I7" s="22">
        <f>MAX(B3:B391)</f>
        <v>7295</v>
      </c>
      <c r="K7" s="1" t="s">
        <v>2115</v>
      </c>
      <c r="L7" s="22">
        <f>MAX(E3:E256)</f>
        <v>6080</v>
      </c>
    </row>
    <row r="8" spans="1:12" x14ac:dyDescent="0.25">
      <c r="A8" s="20" t="s">
        <v>20</v>
      </c>
      <c r="B8" s="4">
        <f>VLOOKUP(Crowdfunding!$G$3,Crowdfunding!G13:H1012,2,FALSE)</f>
        <v>98</v>
      </c>
      <c r="D8" s="21" t="s">
        <v>14</v>
      </c>
      <c r="E8" s="4">
        <f>VLOOKUP(Crowdfunding!$G$2,Crowdfunding!G12:H1011,2,FALSE)</f>
        <v>27</v>
      </c>
      <c r="H8" s="1"/>
      <c r="I8" s="22"/>
      <c r="K8" s="1"/>
      <c r="L8" s="22"/>
    </row>
    <row r="9" spans="1:12" x14ac:dyDescent="0.25">
      <c r="A9" s="20" t="s">
        <v>20</v>
      </c>
      <c r="B9" s="4">
        <f>VLOOKUP(Crowdfunding!$G$3,Crowdfunding!G16:H1015,2,FALSE)</f>
        <v>100</v>
      </c>
      <c r="D9" s="21" t="s">
        <v>14</v>
      </c>
      <c r="E9" s="4">
        <f>VLOOKUP(Crowdfunding!$G$2,Crowdfunding!G14:H1013,2,FALSE)</f>
        <v>55</v>
      </c>
      <c r="H9" s="1" t="s">
        <v>2116</v>
      </c>
      <c r="I9" s="22">
        <f>_xlfn.VAR.P(B3:B391)</f>
        <v>1999847.6341552064</v>
      </c>
      <c r="K9" s="1" t="s">
        <v>2116</v>
      </c>
      <c r="L9" s="22">
        <f>_xlfn.VAR.P(E3:E256)</f>
        <v>1151958.7717310435</v>
      </c>
    </row>
    <row r="10" spans="1:12" x14ac:dyDescent="0.25">
      <c r="A10" s="20" t="s">
        <v>20</v>
      </c>
      <c r="B10" s="4">
        <f>VLOOKUP(Crowdfunding!$G$3,Crowdfunding!G19:H1018,2,FALSE)</f>
        <v>1249</v>
      </c>
      <c r="D10" s="21" t="s">
        <v>14</v>
      </c>
      <c r="E10" s="4">
        <f>VLOOKUP(Crowdfunding!$G$2,Crowdfunding!G15:H1014,2,FALSE)</f>
        <v>200</v>
      </c>
      <c r="H10" s="1" t="s">
        <v>2117</v>
      </c>
      <c r="I10" s="22">
        <f>_xlfn.STDEV.P(B3:B391)</f>
        <v>1414.1596918860353</v>
      </c>
      <c r="K10" s="1" t="s">
        <v>2120</v>
      </c>
      <c r="L10" s="22">
        <f>_xlfn.STDEV.P(E3:E256)</f>
        <v>1073.2934229422276</v>
      </c>
    </row>
    <row r="11" spans="1:12" x14ac:dyDescent="0.25">
      <c r="A11" s="20" t="s">
        <v>20</v>
      </c>
      <c r="B11" s="4">
        <f>VLOOKUP(Crowdfunding!$G$3,Crowdfunding!G20:H1019,2,FALSE)</f>
        <v>1396</v>
      </c>
      <c r="D11" s="21" t="s">
        <v>14</v>
      </c>
      <c r="E11" s="4">
        <f>VLOOKUP(Crowdfunding!$G$2,Crowdfunding!G17:H1016,2,FALSE)</f>
        <v>452</v>
      </c>
    </row>
    <row r="12" spans="1:12" x14ac:dyDescent="0.25">
      <c r="A12" s="20" t="s">
        <v>20</v>
      </c>
      <c r="B12" s="4">
        <f>VLOOKUP(Crowdfunding!$G$3,Crowdfunding!G23:H1022,2,FALSE)</f>
        <v>890</v>
      </c>
      <c r="D12" s="21" t="s">
        <v>14</v>
      </c>
      <c r="E12" s="4">
        <f>VLOOKUP(Crowdfunding!$G$2,Crowdfunding!G18:H1017,2,FALSE)</f>
        <v>674</v>
      </c>
    </row>
    <row r="13" spans="1:12" x14ac:dyDescent="0.25">
      <c r="A13" s="20" t="s">
        <v>20</v>
      </c>
      <c r="B13" s="4">
        <f>VLOOKUP(Crowdfunding!$G$3,Crowdfunding!G25:H1024,2,FALSE)</f>
        <v>142</v>
      </c>
      <c r="D13" s="21" t="s">
        <v>14</v>
      </c>
      <c r="E13" s="4">
        <f>VLOOKUP(Crowdfunding!$G$2,Crowdfunding!G22:H1021,2,FALSE)</f>
        <v>558</v>
      </c>
    </row>
    <row r="14" spans="1:12" x14ac:dyDescent="0.25">
      <c r="A14" s="20" t="s">
        <v>20</v>
      </c>
      <c r="B14" s="4">
        <f>VLOOKUP(Crowdfunding!$G$3,Crowdfunding!G26:H1025,2,FALSE)</f>
        <v>2673</v>
      </c>
      <c r="D14" s="21" t="s">
        <v>14</v>
      </c>
      <c r="E14" s="4">
        <f>VLOOKUP(Crowdfunding!$G$2,Crowdfunding!G24:H1023,2,FALSE)</f>
        <v>15</v>
      </c>
    </row>
    <row r="15" spans="1:12" x14ac:dyDescent="0.25">
      <c r="A15" s="20" t="s">
        <v>20</v>
      </c>
      <c r="B15" s="4">
        <f>VLOOKUP(Crowdfunding!$G$3,Crowdfunding!G27:H1026,2,FALSE)</f>
        <v>163</v>
      </c>
      <c r="D15" s="21" t="s">
        <v>14</v>
      </c>
      <c r="E15" s="4">
        <f>VLOOKUP(Crowdfunding!$G$2,Crowdfunding!G30:H1029,2,FALSE)</f>
        <v>2307</v>
      </c>
    </row>
    <row r="16" spans="1:12" x14ac:dyDescent="0.25">
      <c r="A16" s="20" t="s">
        <v>20</v>
      </c>
      <c r="B16" s="4">
        <f>VLOOKUP(Crowdfunding!$G$3,Crowdfunding!G28:H1027,2,FALSE)</f>
        <v>2220</v>
      </c>
      <c r="D16" s="21" t="s">
        <v>14</v>
      </c>
      <c r="E16" s="4">
        <f>VLOOKUP(Crowdfunding!$G$2,Crowdfunding!G35:H1034,2,FALSE)</f>
        <v>88</v>
      </c>
    </row>
    <row r="17" spans="1:5" x14ac:dyDescent="0.25">
      <c r="A17" s="20" t="s">
        <v>20</v>
      </c>
      <c r="B17" s="4">
        <f>VLOOKUP(Crowdfunding!$G$3,Crowdfunding!G31:H1030,2,FALSE)</f>
        <v>1606</v>
      </c>
      <c r="D17" s="21" t="s">
        <v>14</v>
      </c>
      <c r="E17" s="4">
        <f>VLOOKUP(Crowdfunding!$G$2,Crowdfunding!G42:H1041,2,FALSE)</f>
        <v>48</v>
      </c>
    </row>
    <row r="18" spans="1:5" x14ac:dyDescent="0.25">
      <c r="A18" s="20" t="s">
        <v>20</v>
      </c>
      <c r="B18" s="4">
        <f>VLOOKUP(Crowdfunding!$G$3,Crowdfunding!G32:H1031,2,FALSE)</f>
        <v>129</v>
      </c>
      <c r="D18" s="21" t="s">
        <v>14</v>
      </c>
      <c r="E18" s="4">
        <f>VLOOKUP(Crowdfunding!$G$2,Crowdfunding!G48:H1047,2,FALSE)</f>
        <v>1</v>
      </c>
    </row>
    <row r="19" spans="1:5" x14ac:dyDescent="0.25">
      <c r="A19" s="20" t="s">
        <v>20</v>
      </c>
      <c r="B19" s="4">
        <f>VLOOKUP(Crowdfunding!$G$3,Crowdfunding!G33:H1032,2,FALSE)</f>
        <v>226</v>
      </c>
      <c r="D19" s="21" t="s">
        <v>14</v>
      </c>
      <c r="E19" s="4">
        <f>VLOOKUP(Crowdfunding!$G$2,Crowdfunding!G53:H1052,2,FALSE)</f>
        <v>1467</v>
      </c>
    </row>
    <row r="20" spans="1:5" x14ac:dyDescent="0.25">
      <c r="A20" s="20" t="s">
        <v>20</v>
      </c>
      <c r="B20" s="4">
        <f>VLOOKUP(Crowdfunding!$G$3,Crowdfunding!G34:H1033,2,FALSE)</f>
        <v>5419</v>
      </c>
      <c r="D20" s="21" t="s">
        <v>14</v>
      </c>
      <c r="E20" s="4">
        <f>VLOOKUP(Crowdfunding!$G$2,Crowdfunding!G54:H1053,2,FALSE)</f>
        <v>75</v>
      </c>
    </row>
    <row r="21" spans="1:5" x14ac:dyDescent="0.25">
      <c r="A21" s="20" t="s">
        <v>20</v>
      </c>
      <c r="B21" s="4">
        <f>VLOOKUP(Crowdfunding!$G$3,Crowdfunding!G36:H1035,2,FALSE)</f>
        <v>165</v>
      </c>
      <c r="D21" s="21" t="s">
        <v>14</v>
      </c>
      <c r="E21" s="4">
        <f>VLOOKUP(Crowdfunding!$G$2,Crowdfunding!G55:H1054,2,FALSE)</f>
        <v>120</v>
      </c>
    </row>
    <row r="22" spans="1:5" x14ac:dyDescent="0.25">
      <c r="A22" s="20" t="s">
        <v>20</v>
      </c>
      <c r="B22" s="4">
        <f>VLOOKUP(Crowdfunding!$G$3,Crowdfunding!G37:H1036,2,FALSE)</f>
        <v>1965</v>
      </c>
      <c r="D22" s="21" t="s">
        <v>14</v>
      </c>
      <c r="E22" s="4">
        <f>VLOOKUP(Crowdfunding!$G$2,Crowdfunding!G57:H1056,2,FALSE)</f>
        <v>2253</v>
      </c>
    </row>
    <row r="23" spans="1:5" x14ac:dyDescent="0.25">
      <c r="A23" s="20" t="s">
        <v>20</v>
      </c>
      <c r="B23" s="4">
        <f>VLOOKUP(Crowdfunding!$G$3,Crowdfunding!G38:H1037,2,FALSE)</f>
        <v>16</v>
      </c>
      <c r="D23" s="21" t="s">
        <v>14</v>
      </c>
      <c r="E23" s="4">
        <f>VLOOKUP(Crowdfunding!$G$2,Crowdfunding!G64:H1063,2,FALSE)</f>
        <v>5</v>
      </c>
    </row>
    <row r="24" spans="1:5" x14ac:dyDescent="0.25">
      <c r="A24" s="20" t="s">
        <v>20</v>
      </c>
      <c r="B24" s="4">
        <f>VLOOKUP(Crowdfunding!$G$3,Crowdfunding!G39:H1038,2,FALSE)</f>
        <v>107</v>
      </c>
      <c r="D24" s="21" t="s">
        <v>14</v>
      </c>
      <c r="E24" s="4">
        <f>VLOOKUP(Crowdfunding!$G$2,Crowdfunding!G66:H1065,2,FALSE)</f>
        <v>38</v>
      </c>
    </row>
    <row r="25" spans="1:5" x14ac:dyDescent="0.25">
      <c r="A25" s="20" t="s">
        <v>20</v>
      </c>
      <c r="B25" s="4">
        <f>VLOOKUP(Crowdfunding!$G$3,Crowdfunding!G40:H1039,2,FALSE)</f>
        <v>134</v>
      </c>
      <c r="D25" s="21" t="s">
        <v>14</v>
      </c>
      <c r="E25" s="4">
        <f>VLOOKUP(Crowdfunding!$G$2,Crowdfunding!G67:H1066,2,FALSE)</f>
        <v>12</v>
      </c>
    </row>
    <row r="26" spans="1:5" x14ac:dyDescent="0.25">
      <c r="A26" s="20" t="s">
        <v>20</v>
      </c>
      <c r="B26" s="4">
        <f>VLOOKUP(Crowdfunding!$G$3,Crowdfunding!G41:H1040,2,FALSE)</f>
        <v>198</v>
      </c>
      <c r="D26" s="21" t="s">
        <v>14</v>
      </c>
      <c r="E26" s="4">
        <f>VLOOKUP(Crowdfunding!$G$2,Crowdfunding!G69:H1068,2,FALSE)</f>
        <v>1684</v>
      </c>
    </row>
    <row r="27" spans="1:5" x14ac:dyDescent="0.25">
      <c r="A27" s="20" t="s">
        <v>20</v>
      </c>
      <c r="B27" s="4">
        <f>VLOOKUP(Crowdfunding!$G$3,Crowdfunding!G43:H1042,2,FALSE)</f>
        <v>111</v>
      </c>
      <c r="D27" s="21" t="s">
        <v>14</v>
      </c>
      <c r="E27" s="4">
        <f>VLOOKUP(Crowdfunding!$G$2,Crowdfunding!G79:H1078,2,FALSE)</f>
        <v>56</v>
      </c>
    </row>
    <row r="28" spans="1:5" x14ac:dyDescent="0.25">
      <c r="A28" s="20" t="s">
        <v>20</v>
      </c>
      <c r="B28" s="4">
        <f>VLOOKUP(Crowdfunding!$G$3,Crowdfunding!G44:H1043,2,FALSE)</f>
        <v>222</v>
      </c>
      <c r="D28" s="21" t="s">
        <v>14</v>
      </c>
      <c r="E28" s="4">
        <f>VLOOKUP(Crowdfunding!$G$2,Crowdfunding!G80:H1079,2,FALSE)</f>
        <v>838</v>
      </c>
    </row>
    <row r="29" spans="1:5" x14ac:dyDescent="0.25">
      <c r="A29" s="20" t="s">
        <v>20</v>
      </c>
      <c r="B29" s="4">
        <f>VLOOKUP(Crowdfunding!$G$3,Crowdfunding!G45:H1044,2,FALSE)</f>
        <v>6212</v>
      </c>
      <c r="D29" s="21" t="s">
        <v>14</v>
      </c>
      <c r="E29" s="4">
        <f>VLOOKUP(Crowdfunding!$G$2,Crowdfunding!G82:H1081,2,FALSE)</f>
        <v>1000</v>
      </c>
    </row>
    <row r="30" spans="1:5" x14ac:dyDescent="0.25">
      <c r="A30" s="20" t="s">
        <v>20</v>
      </c>
      <c r="B30" s="4">
        <f>VLOOKUP(Crowdfunding!$G$3,Crowdfunding!G47:H1046,2,FALSE)</f>
        <v>92</v>
      </c>
      <c r="D30" s="21" t="s">
        <v>14</v>
      </c>
      <c r="E30" s="4">
        <f>VLOOKUP(Crowdfunding!$G$2,Crowdfunding!G86:H1085,2,FALSE)</f>
        <v>1482</v>
      </c>
    </row>
    <row r="31" spans="1:5" x14ac:dyDescent="0.25">
      <c r="A31" s="20" t="s">
        <v>20</v>
      </c>
      <c r="B31" s="4">
        <f>VLOOKUP(Crowdfunding!$G$3,Crowdfunding!G49:H1048,2,FALSE)</f>
        <v>149</v>
      </c>
      <c r="D31" s="21" t="s">
        <v>14</v>
      </c>
      <c r="E31" s="4">
        <f>VLOOKUP(Crowdfunding!$G$2,Crowdfunding!G90:H1089,2,FALSE)</f>
        <v>106</v>
      </c>
    </row>
    <row r="32" spans="1:5" x14ac:dyDescent="0.25">
      <c r="A32" s="20" t="s">
        <v>20</v>
      </c>
      <c r="B32" s="4">
        <f>VLOOKUP(Crowdfunding!$G$3,Crowdfunding!G50:H1049,2,FALSE)</f>
        <v>2431</v>
      </c>
      <c r="D32" s="21" t="s">
        <v>14</v>
      </c>
      <c r="E32" s="4">
        <f>VLOOKUP(Crowdfunding!$G$2,Crowdfunding!G93:H1092,2,FALSE)</f>
        <v>679</v>
      </c>
    </row>
    <row r="33" spans="1:5" x14ac:dyDescent="0.25">
      <c r="A33" s="20" t="s">
        <v>20</v>
      </c>
      <c r="B33" s="4">
        <f>VLOOKUP(Crowdfunding!$G$3,Crowdfunding!G51:H1050,2,FALSE)</f>
        <v>303</v>
      </c>
      <c r="D33" s="21" t="s">
        <v>14</v>
      </c>
      <c r="E33" s="4">
        <f>VLOOKUP(Crowdfunding!$G$2,Crowdfunding!G94:H1093,2,FALSE)</f>
        <v>1220</v>
      </c>
    </row>
    <row r="34" spans="1:5" x14ac:dyDescent="0.25">
      <c r="A34" s="20" t="s">
        <v>20</v>
      </c>
      <c r="B34" s="4">
        <f>VLOOKUP(Crowdfunding!$G$3,Crowdfunding!G52:H1051,2,FALSE)</f>
        <v>209</v>
      </c>
      <c r="D34" s="21" t="s">
        <v>14</v>
      </c>
      <c r="E34" s="4">
        <f>VLOOKUP(Crowdfunding!$G$2,Crowdfunding!G103:H1102,2,FALSE)</f>
        <v>37</v>
      </c>
    </row>
    <row r="35" spans="1:5" x14ac:dyDescent="0.25">
      <c r="A35" s="20" t="s">
        <v>20</v>
      </c>
      <c r="B35" s="4">
        <f>VLOOKUP(Crowdfunding!$G$3,Crowdfunding!G56:H1055,2,FALSE)</f>
        <v>131</v>
      </c>
      <c r="D35" s="21" t="s">
        <v>14</v>
      </c>
      <c r="E35" s="4">
        <f>VLOOKUP(Crowdfunding!$G$2,Crowdfunding!G106:H1105,2,FALSE)</f>
        <v>60</v>
      </c>
    </row>
    <row r="36" spans="1:5" x14ac:dyDescent="0.25">
      <c r="A36" s="20" t="s">
        <v>20</v>
      </c>
      <c r="B36" s="4">
        <f>VLOOKUP(Crowdfunding!$G$3,Crowdfunding!G58:H1057,2,FALSE)</f>
        <v>164</v>
      </c>
      <c r="D36" s="21" t="s">
        <v>14</v>
      </c>
      <c r="E36" s="4">
        <f>VLOOKUP(Crowdfunding!$G$2,Crowdfunding!G112:H1111,2,FALSE)</f>
        <v>296</v>
      </c>
    </row>
    <row r="37" spans="1:5" x14ac:dyDescent="0.25">
      <c r="A37" s="20" t="s">
        <v>20</v>
      </c>
      <c r="B37" s="4">
        <f>VLOOKUP(Crowdfunding!$G$3,Crowdfunding!G59:H1058,2,FALSE)</f>
        <v>201</v>
      </c>
      <c r="D37" s="21" t="s">
        <v>14</v>
      </c>
      <c r="E37" s="4">
        <f>VLOOKUP(Crowdfunding!$G$2,Crowdfunding!G113:H1112,2,FALSE)</f>
        <v>3304</v>
      </c>
    </row>
    <row r="38" spans="1:5" x14ac:dyDescent="0.25">
      <c r="A38" s="20" t="s">
        <v>20</v>
      </c>
      <c r="B38" s="4">
        <f>VLOOKUP(Crowdfunding!$G$3,Crowdfunding!G60:H1059,2,FALSE)</f>
        <v>211</v>
      </c>
      <c r="D38" s="21" t="s">
        <v>14</v>
      </c>
      <c r="E38" s="4">
        <f>VLOOKUP(Crowdfunding!$G$2,Crowdfunding!G118:H1117,2,FALSE)</f>
        <v>73</v>
      </c>
    </row>
    <row r="39" spans="1:5" x14ac:dyDescent="0.25">
      <c r="A39" s="20" t="s">
        <v>20</v>
      </c>
      <c r="B39" s="4">
        <f>VLOOKUP(Crowdfunding!$G$3,Crowdfunding!G61:H1060,2,FALSE)</f>
        <v>128</v>
      </c>
      <c r="D39" s="21" t="s">
        <v>14</v>
      </c>
      <c r="E39" s="4">
        <f>VLOOKUP(Crowdfunding!$G$2,Crowdfunding!G119:H1118,2,FALSE)</f>
        <v>3387</v>
      </c>
    </row>
    <row r="40" spans="1:5" x14ac:dyDescent="0.25">
      <c r="A40" s="20" t="s">
        <v>20</v>
      </c>
      <c r="B40" s="4">
        <f>VLOOKUP(Crowdfunding!$G$3,Crowdfunding!G62:H1061,2,FALSE)</f>
        <v>1600</v>
      </c>
      <c r="D40" s="21" t="s">
        <v>14</v>
      </c>
      <c r="E40" s="4">
        <f>VLOOKUP(Crowdfunding!$G$2,Crowdfunding!G125:H1124,2,FALSE)</f>
        <v>662</v>
      </c>
    </row>
    <row r="41" spans="1:5" x14ac:dyDescent="0.25">
      <c r="A41" s="20" t="s">
        <v>20</v>
      </c>
      <c r="B41" s="4">
        <f>VLOOKUP(Crowdfunding!$G$3,Crowdfunding!G63:H1062,2,FALSE)</f>
        <v>249</v>
      </c>
      <c r="D41" s="21" t="s">
        <v>14</v>
      </c>
      <c r="E41" s="4">
        <f>VLOOKUP(Crowdfunding!$G$2,Crowdfunding!G126:H1125,2,FALSE)</f>
        <v>774</v>
      </c>
    </row>
    <row r="42" spans="1:5" x14ac:dyDescent="0.25">
      <c r="A42" s="20" t="s">
        <v>20</v>
      </c>
      <c r="B42" s="4">
        <f>VLOOKUP(Crowdfunding!$G$3,Crowdfunding!G65:H1064,2,FALSE)</f>
        <v>236</v>
      </c>
      <c r="D42" s="21" t="s">
        <v>14</v>
      </c>
      <c r="E42" s="4">
        <f>VLOOKUP(Crowdfunding!$G$2,Crowdfunding!G129:H1128,2,FALSE)</f>
        <v>672</v>
      </c>
    </row>
    <row r="43" spans="1:5" x14ac:dyDescent="0.25">
      <c r="A43" s="20" t="s">
        <v>20</v>
      </c>
      <c r="B43" s="4">
        <f>VLOOKUP(Crowdfunding!$G$3,Crowdfunding!G68:H1067,2,FALSE)</f>
        <v>4065</v>
      </c>
      <c r="D43" s="21" t="s">
        <v>14</v>
      </c>
      <c r="E43" s="4">
        <f>VLOOKUP(Crowdfunding!$G$2,Crowdfunding!G130:H1129,2,FALSE)</f>
        <v>940</v>
      </c>
    </row>
    <row r="44" spans="1:5" x14ac:dyDescent="0.25">
      <c r="A44" s="20" t="s">
        <v>20</v>
      </c>
      <c r="B44" s="4">
        <f>VLOOKUP(Crowdfunding!$G$3,Crowdfunding!G70:H1069,2,FALSE)</f>
        <v>246</v>
      </c>
      <c r="D44" s="21" t="s">
        <v>14</v>
      </c>
      <c r="E44" s="4">
        <f>VLOOKUP(Crowdfunding!$G$2,Crowdfunding!G137:H1136,2,FALSE)</f>
        <v>117</v>
      </c>
    </row>
    <row r="45" spans="1:5" x14ac:dyDescent="0.25">
      <c r="A45" s="20" t="s">
        <v>20</v>
      </c>
      <c r="B45" s="4">
        <f>VLOOKUP(Crowdfunding!$G$3,Crowdfunding!G71:H1070,2,FALSE)</f>
        <v>2475</v>
      </c>
      <c r="D45" s="21" t="s">
        <v>14</v>
      </c>
      <c r="E45" s="4">
        <f>VLOOKUP(Crowdfunding!$G$2,Crowdfunding!G138:H1137,2,FALSE)</f>
        <v>115</v>
      </c>
    </row>
    <row r="46" spans="1:5" x14ac:dyDescent="0.25">
      <c r="A46" s="20" t="s">
        <v>20</v>
      </c>
      <c r="B46" s="4">
        <f>VLOOKUP(Crowdfunding!$G$3,Crowdfunding!G73:H1072,2,FALSE)</f>
        <v>76</v>
      </c>
      <c r="D46" s="21" t="s">
        <v>14</v>
      </c>
      <c r="E46" s="4">
        <f>VLOOKUP(Crowdfunding!$G$2,Crowdfunding!G141:H1140,2,FALSE)</f>
        <v>326</v>
      </c>
    </row>
    <row r="47" spans="1:5" x14ac:dyDescent="0.25">
      <c r="A47" s="20" t="s">
        <v>20</v>
      </c>
      <c r="B47" s="4">
        <f>VLOOKUP(Crowdfunding!$G$3,Crowdfunding!G74:H1073,2,FALSE)</f>
        <v>54</v>
      </c>
      <c r="D47" s="21" t="s">
        <v>14</v>
      </c>
      <c r="E47" s="4">
        <f>VLOOKUP(Crowdfunding!$G$2,Crowdfunding!G154:H1153,2,FALSE)</f>
        <v>5681</v>
      </c>
    </row>
    <row r="48" spans="1:5" x14ac:dyDescent="0.25">
      <c r="A48" s="20" t="s">
        <v>20</v>
      </c>
      <c r="B48" s="4">
        <f>VLOOKUP(Crowdfunding!$G$3,Crowdfunding!G75:H1074,2,FALSE)</f>
        <v>88</v>
      </c>
      <c r="D48" s="21" t="s">
        <v>14</v>
      </c>
      <c r="E48" s="4">
        <f>VLOOKUP(Crowdfunding!$G$2,Crowdfunding!G156:H1155,2,FALSE)</f>
        <v>1059</v>
      </c>
    </row>
    <row r="49" spans="1:5" x14ac:dyDescent="0.25">
      <c r="A49" s="20" t="s">
        <v>20</v>
      </c>
      <c r="B49" s="4">
        <f>VLOOKUP(Crowdfunding!$G$3,Crowdfunding!G76:H1075,2,FALSE)</f>
        <v>85</v>
      </c>
      <c r="D49" s="21" t="s">
        <v>14</v>
      </c>
      <c r="E49" s="4">
        <f>VLOOKUP(Crowdfunding!$G$2,Crowdfunding!G157:H1156,2,FALSE)</f>
        <v>1194</v>
      </c>
    </row>
    <row r="50" spans="1:5" x14ac:dyDescent="0.25">
      <c r="A50" s="20" t="s">
        <v>20</v>
      </c>
      <c r="B50" s="4">
        <f>VLOOKUP(Crowdfunding!$G$3,Crowdfunding!G77:H1076,2,FALSE)</f>
        <v>170</v>
      </c>
      <c r="D50" s="21" t="s">
        <v>14</v>
      </c>
      <c r="E50" s="4">
        <f>VLOOKUP(Crowdfunding!$G$2,Crowdfunding!G158:H1157,2,FALSE)</f>
        <v>30</v>
      </c>
    </row>
    <row r="51" spans="1:5" x14ac:dyDescent="0.25">
      <c r="A51" s="20" t="s">
        <v>20</v>
      </c>
      <c r="B51" s="4">
        <f>VLOOKUP(Crowdfunding!$G$3,Crowdfunding!G78:H1077,2,FALSE)</f>
        <v>330</v>
      </c>
      <c r="D51" s="21" t="s">
        <v>14</v>
      </c>
      <c r="E51" s="4">
        <f>VLOOKUP(Crowdfunding!$G$2,Crowdfunding!G164:H1163,2,FALSE)</f>
        <v>955</v>
      </c>
    </row>
    <row r="52" spans="1:5" x14ac:dyDescent="0.25">
      <c r="A52" s="20" t="s">
        <v>20</v>
      </c>
      <c r="B52" s="4">
        <f>VLOOKUP(Crowdfunding!$G$3,Crowdfunding!G81:H1080,2,FALSE)</f>
        <v>127</v>
      </c>
      <c r="D52" s="21" t="s">
        <v>14</v>
      </c>
      <c r="E52" s="4">
        <f>VLOOKUP(Crowdfunding!$G$2,Crowdfunding!G171:H1170,2,FALSE)</f>
        <v>67</v>
      </c>
    </row>
    <row r="53" spans="1:5" x14ac:dyDescent="0.25">
      <c r="A53" s="20" t="s">
        <v>20</v>
      </c>
      <c r="B53" s="4">
        <f>VLOOKUP(Crowdfunding!$G$3,Crowdfunding!G83:H1082,2,FALSE)</f>
        <v>411</v>
      </c>
      <c r="D53" s="21" t="s">
        <v>14</v>
      </c>
      <c r="E53" s="4">
        <f>VLOOKUP(Crowdfunding!$G$2,Crowdfunding!G174:H1173,2,FALSE)</f>
        <v>26</v>
      </c>
    </row>
    <row r="54" spans="1:5" x14ac:dyDescent="0.25">
      <c r="A54" s="20" t="s">
        <v>20</v>
      </c>
      <c r="B54" s="4">
        <f>VLOOKUP(Crowdfunding!$G$3,Crowdfunding!G84:H1083,2,FALSE)</f>
        <v>180</v>
      </c>
      <c r="D54" s="21" t="s">
        <v>14</v>
      </c>
      <c r="E54" s="4">
        <f>VLOOKUP(Crowdfunding!$G$2,Crowdfunding!G175:H1174,2,FALSE)</f>
        <v>1130</v>
      </c>
    </row>
    <row r="55" spans="1:5" x14ac:dyDescent="0.25">
      <c r="A55" s="20" t="s">
        <v>20</v>
      </c>
      <c r="B55" s="4">
        <f>VLOOKUP(Crowdfunding!$G$3,Crowdfunding!G85:H1084,2,FALSE)</f>
        <v>374</v>
      </c>
      <c r="D55" s="21" t="s">
        <v>14</v>
      </c>
      <c r="E55" s="4">
        <f>VLOOKUP(Crowdfunding!$G$2,Crowdfunding!G178:H1177,2,FALSE)</f>
        <v>782</v>
      </c>
    </row>
    <row r="56" spans="1:5" x14ac:dyDescent="0.25">
      <c r="A56" s="20" t="s">
        <v>20</v>
      </c>
      <c r="B56" s="4">
        <f>VLOOKUP(Crowdfunding!$G$3,Crowdfunding!G87:H1086,2,FALSE)</f>
        <v>71</v>
      </c>
      <c r="D56" s="21" t="s">
        <v>14</v>
      </c>
      <c r="E56" s="4">
        <f>VLOOKUP(Crowdfunding!$G$2,Crowdfunding!G179:H1178,2,FALSE)</f>
        <v>210</v>
      </c>
    </row>
    <row r="57" spans="1:5" x14ac:dyDescent="0.25">
      <c r="A57" s="20" t="s">
        <v>20</v>
      </c>
      <c r="B57" s="4">
        <f>VLOOKUP(Crowdfunding!$G$3,Crowdfunding!G88:H1087,2,FALSE)</f>
        <v>203</v>
      </c>
      <c r="D57" s="21" t="s">
        <v>14</v>
      </c>
      <c r="E57" s="4">
        <f>VLOOKUP(Crowdfunding!$G$2,Crowdfunding!G181:H1180,2,FALSE)</f>
        <v>136</v>
      </c>
    </row>
    <row r="58" spans="1:5" x14ac:dyDescent="0.25">
      <c r="A58" s="20" t="s">
        <v>20</v>
      </c>
      <c r="B58" s="4">
        <f>VLOOKUP(Crowdfunding!$G$3,Crowdfunding!G89:H1088,2,FALSE)</f>
        <v>113</v>
      </c>
      <c r="D58" s="21" t="s">
        <v>14</v>
      </c>
      <c r="E58" s="4">
        <f>VLOOKUP(Crowdfunding!$G$2,Crowdfunding!G184:H1183,2,FALSE)</f>
        <v>86</v>
      </c>
    </row>
    <row r="59" spans="1:5" x14ac:dyDescent="0.25">
      <c r="A59" s="20" t="s">
        <v>20</v>
      </c>
      <c r="B59" s="4">
        <f>VLOOKUP(Crowdfunding!$G$3,Crowdfunding!G91:H1090,2,FALSE)</f>
        <v>96</v>
      </c>
      <c r="D59" s="21" t="s">
        <v>14</v>
      </c>
      <c r="E59" s="4">
        <f>VLOOKUP(Crowdfunding!$G$2,Crowdfunding!G186:H1185,2,FALSE)</f>
        <v>19</v>
      </c>
    </row>
    <row r="60" spans="1:5" x14ac:dyDescent="0.25">
      <c r="A60" s="20" t="s">
        <v>20</v>
      </c>
      <c r="B60" s="4">
        <f>VLOOKUP(Crowdfunding!$G$3,Crowdfunding!G92:H1091,2,FALSE)</f>
        <v>498</v>
      </c>
      <c r="D60" s="21" t="s">
        <v>14</v>
      </c>
      <c r="E60" s="4">
        <f>VLOOKUP(Crowdfunding!$G$2,Crowdfunding!G188:H1187,2,FALSE)</f>
        <v>886</v>
      </c>
    </row>
    <row r="61" spans="1:5" x14ac:dyDescent="0.25">
      <c r="A61" s="20" t="s">
        <v>20</v>
      </c>
      <c r="B61" s="4">
        <f>VLOOKUP(Crowdfunding!$G$3,Crowdfunding!G97:H1096,2,FALSE)</f>
        <v>27</v>
      </c>
      <c r="D61" s="21" t="s">
        <v>14</v>
      </c>
      <c r="E61" s="4">
        <f>VLOOKUP(Crowdfunding!$G$2,Crowdfunding!G189:H1188,2,FALSE)</f>
        <v>35</v>
      </c>
    </row>
    <row r="62" spans="1:5" x14ac:dyDescent="0.25">
      <c r="A62" s="20" t="s">
        <v>20</v>
      </c>
      <c r="B62" s="4">
        <f>VLOOKUP(Crowdfunding!$G$3,Crowdfunding!G98:H1097,2,FALSE)</f>
        <v>2331</v>
      </c>
      <c r="D62" s="21" t="s">
        <v>14</v>
      </c>
      <c r="E62" s="4">
        <f>VLOOKUP(Crowdfunding!$G$2,Crowdfunding!G194:H1193,2,FALSE)</f>
        <v>243</v>
      </c>
    </row>
    <row r="63" spans="1:5" x14ac:dyDescent="0.25">
      <c r="A63" s="20" t="s">
        <v>20</v>
      </c>
      <c r="B63" s="4">
        <f>VLOOKUP(Crowdfunding!$G$3,Crowdfunding!G104:H1103,2,FALSE)</f>
        <v>336</v>
      </c>
      <c r="D63" s="21" t="s">
        <v>14</v>
      </c>
      <c r="E63" s="4">
        <f>VLOOKUP(Crowdfunding!$G$2,Crowdfunding!G195:H1194,2,FALSE)</f>
        <v>65</v>
      </c>
    </row>
    <row r="64" spans="1:5" x14ac:dyDescent="0.25">
      <c r="A64" s="20" t="s">
        <v>20</v>
      </c>
      <c r="B64" s="4">
        <f>VLOOKUP(Crowdfunding!$G$3,Crowdfunding!G105:H1104,2,FALSE)</f>
        <v>1917</v>
      </c>
      <c r="D64" s="21" t="s">
        <v>14</v>
      </c>
      <c r="E64" s="4">
        <f>VLOOKUP(Crowdfunding!$G$2,Crowdfunding!G196:H1195,2,FALSE)</f>
        <v>100</v>
      </c>
    </row>
    <row r="65" spans="1:5" x14ac:dyDescent="0.25">
      <c r="A65" s="20" t="s">
        <v>20</v>
      </c>
      <c r="B65" s="4">
        <f>VLOOKUP(Crowdfunding!$G$3,Crowdfunding!G107:H1106,2,FALSE)</f>
        <v>95</v>
      </c>
      <c r="D65" s="21" t="s">
        <v>14</v>
      </c>
      <c r="E65" s="4">
        <f>VLOOKUP(Crowdfunding!$G$2,Crowdfunding!G199:H1198,2,FALSE)</f>
        <v>168</v>
      </c>
    </row>
    <row r="66" spans="1:5" x14ac:dyDescent="0.25">
      <c r="A66" s="20" t="s">
        <v>20</v>
      </c>
      <c r="B66" s="4">
        <f>VLOOKUP(Crowdfunding!$G$3,Crowdfunding!G108:H1107,2,FALSE)</f>
        <v>147</v>
      </c>
      <c r="D66" s="21" t="s">
        <v>14</v>
      </c>
      <c r="E66" s="4">
        <f>VLOOKUP(Crowdfunding!$G$2,Crowdfunding!G201:H1200,2,FALSE)</f>
        <v>13</v>
      </c>
    </row>
    <row r="67" spans="1:5" x14ac:dyDescent="0.25">
      <c r="A67" s="20" t="s">
        <v>20</v>
      </c>
      <c r="B67" s="4">
        <f>VLOOKUP(Crowdfunding!$G$3,Crowdfunding!G109:H1108,2,FALSE)</f>
        <v>86</v>
      </c>
      <c r="D67" s="21" t="s">
        <v>14</v>
      </c>
      <c r="E67" s="4">
        <f>VLOOKUP(Crowdfunding!$G$2,Crowdfunding!G203:H1202,2,FALSE)</f>
        <v>40</v>
      </c>
    </row>
    <row r="68" spans="1:5" x14ac:dyDescent="0.25">
      <c r="A68" s="20" t="s">
        <v>20</v>
      </c>
      <c r="B68" s="4">
        <f>VLOOKUP(Crowdfunding!$G$3,Crowdfunding!G110:H1109,2,FALSE)</f>
        <v>83</v>
      </c>
      <c r="D68" s="21" t="s">
        <v>14</v>
      </c>
      <c r="E68" s="4">
        <f>VLOOKUP(Crowdfunding!$G$2,Crowdfunding!G207:H1206,2,FALSE)</f>
        <v>226</v>
      </c>
    </row>
    <row r="69" spans="1:5" x14ac:dyDescent="0.25">
      <c r="A69" s="20" t="s">
        <v>20</v>
      </c>
      <c r="B69" s="4">
        <f>VLOOKUP(Crowdfunding!$G$3,Crowdfunding!G111:H1110,2,FALSE)</f>
        <v>676</v>
      </c>
      <c r="D69" s="21" t="s">
        <v>14</v>
      </c>
      <c r="E69" s="4">
        <f>VLOOKUP(Crowdfunding!$G$2,Crowdfunding!G213:H1212,2,FALSE)</f>
        <v>1625</v>
      </c>
    </row>
    <row r="70" spans="1:5" x14ac:dyDescent="0.25">
      <c r="A70" s="20" t="s">
        <v>20</v>
      </c>
      <c r="B70" s="4">
        <f>VLOOKUP(Crowdfunding!$G$3,Crowdfunding!G114:H1113,2,FALSE)</f>
        <v>361</v>
      </c>
      <c r="D70" s="21" t="s">
        <v>14</v>
      </c>
      <c r="E70" s="4">
        <f>VLOOKUP(Crowdfunding!$G$2,Crowdfunding!G214:H1213,2,FALSE)</f>
        <v>143</v>
      </c>
    </row>
    <row r="71" spans="1:5" x14ac:dyDescent="0.25">
      <c r="A71" s="20" t="s">
        <v>20</v>
      </c>
      <c r="B71" s="4">
        <f>VLOOKUP(Crowdfunding!$G$3,Crowdfunding!G116:H1115,2,FALSE)</f>
        <v>126</v>
      </c>
      <c r="D71" s="21" t="s">
        <v>14</v>
      </c>
      <c r="E71" s="4">
        <f>VLOOKUP(Crowdfunding!$G$2,Crowdfunding!G218:H1217,2,FALSE)</f>
        <v>934</v>
      </c>
    </row>
    <row r="72" spans="1:5" x14ac:dyDescent="0.25">
      <c r="A72" s="20" t="s">
        <v>20</v>
      </c>
      <c r="B72" s="4">
        <f>VLOOKUP(Crowdfunding!$G$3,Crowdfunding!G117:H1116,2,FALSE)</f>
        <v>275</v>
      </c>
      <c r="D72" s="21" t="s">
        <v>14</v>
      </c>
      <c r="E72" s="4">
        <f>VLOOKUP(Crowdfunding!$G$2,Crowdfunding!G220:H1219,2,FALSE)</f>
        <v>17</v>
      </c>
    </row>
    <row r="73" spans="1:5" x14ac:dyDescent="0.25">
      <c r="A73" s="20" t="s">
        <v>20</v>
      </c>
      <c r="B73" s="4">
        <f>VLOOKUP(Crowdfunding!$G$3,Crowdfunding!G120:H1119,2,FALSE)</f>
        <v>67</v>
      </c>
      <c r="D73" s="21" t="s">
        <v>14</v>
      </c>
      <c r="E73" s="4">
        <f>VLOOKUP(Crowdfunding!$G$2,Crowdfunding!G223:H1222,2,FALSE)</f>
        <v>2179</v>
      </c>
    </row>
    <row r="74" spans="1:5" x14ac:dyDescent="0.25">
      <c r="A74" s="20" t="s">
        <v>20</v>
      </c>
      <c r="B74" s="4">
        <f>VLOOKUP(Crowdfunding!$G$3,Crowdfunding!G121:H1120,2,FALSE)</f>
        <v>154</v>
      </c>
      <c r="D74" s="21" t="s">
        <v>14</v>
      </c>
      <c r="E74" s="4">
        <f>VLOOKUP(Crowdfunding!$G$2,Crowdfunding!G224:H1223,2,FALSE)</f>
        <v>931</v>
      </c>
    </row>
    <row r="75" spans="1:5" x14ac:dyDescent="0.25">
      <c r="A75" s="20" t="s">
        <v>20</v>
      </c>
      <c r="B75" s="4">
        <f>VLOOKUP(Crowdfunding!$G$3,Crowdfunding!G122:H1121,2,FALSE)</f>
        <v>1782</v>
      </c>
      <c r="D75" s="21" t="s">
        <v>14</v>
      </c>
      <c r="E75" s="4">
        <f>VLOOKUP(Crowdfunding!$G$2,Crowdfunding!G226:H1225,2,FALSE)</f>
        <v>92</v>
      </c>
    </row>
    <row r="76" spans="1:5" x14ac:dyDescent="0.25">
      <c r="A76" s="20" t="s">
        <v>20</v>
      </c>
      <c r="B76" s="4">
        <f>VLOOKUP(Crowdfunding!$G$3,Crowdfunding!G123:H1122,2,FALSE)</f>
        <v>903</v>
      </c>
      <c r="D76" s="21" t="s">
        <v>14</v>
      </c>
      <c r="E76" s="4">
        <f>VLOOKUP(Crowdfunding!$G$2,Crowdfunding!G238:H1237,2,FALSE)</f>
        <v>57</v>
      </c>
    </row>
    <row r="77" spans="1:5" x14ac:dyDescent="0.25">
      <c r="A77" s="20" t="s">
        <v>20</v>
      </c>
      <c r="B77" s="4">
        <f>VLOOKUP(Crowdfunding!$G$3,Crowdfunding!G124:H1123,2,FALSE)</f>
        <v>94</v>
      </c>
      <c r="D77" s="21" t="s">
        <v>14</v>
      </c>
      <c r="E77" s="4">
        <f>VLOOKUP(Crowdfunding!$G$2,Crowdfunding!G239:H1238,2,FALSE)</f>
        <v>41</v>
      </c>
    </row>
    <row r="78" spans="1:5" x14ac:dyDescent="0.25">
      <c r="A78" s="20" t="s">
        <v>20</v>
      </c>
      <c r="B78" s="4">
        <f>VLOOKUP(Crowdfunding!$G$3,Crowdfunding!G128:H1127,2,FALSE)</f>
        <v>533</v>
      </c>
      <c r="D78" s="21" t="s">
        <v>14</v>
      </c>
      <c r="E78" s="4">
        <f>VLOOKUP(Crowdfunding!$G$2,Crowdfunding!G253:H1252,2,FALSE)</f>
        <v>101</v>
      </c>
    </row>
    <row r="79" spans="1:5" x14ac:dyDescent="0.25">
      <c r="A79" s="20" t="s">
        <v>20</v>
      </c>
      <c r="B79" s="4">
        <f>VLOOKUP(Crowdfunding!$G$3,Crowdfunding!G133:H1132,2,FALSE)</f>
        <v>2443</v>
      </c>
      <c r="D79" s="21" t="s">
        <v>14</v>
      </c>
      <c r="E79" s="4">
        <f>VLOOKUP(Crowdfunding!$G$2,Crowdfunding!G254:H1253,2,FALSE)</f>
        <v>1335</v>
      </c>
    </row>
    <row r="80" spans="1:5" x14ac:dyDescent="0.25">
      <c r="A80" s="20" t="s">
        <v>20</v>
      </c>
      <c r="B80" s="4">
        <f>VLOOKUP(Crowdfunding!$G$3,Crowdfunding!G134:H1133,2,FALSE)</f>
        <v>89</v>
      </c>
      <c r="D80" s="21" t="s">
        <v>14</v>
      </c>
      <c r="E80" s="4">
        <f>VLOOKUP(Crowdfunding!$G$2,Crowdfunding!G259:H1258,2,FALSE)</f>
        <v>454</v>
      </c>
    </row>
    <row r="81" spans="1:5" x14ac:dyDescent="0.25">
      <c r="A81" s="20" t="s">
        <v>20</v>
      </c>
      <c r="B81" s="4">
        <f>VLOOKUP(Crowdfunding!$G$3,Crowdfunding!G135:H1134,2,FALSE)</f>
        <v>159</v>
      </c>
      <c r="D81" s="21" t="s">
        <v>14</v>
      </c>
      <c r="E81" s="4">
        <f>VLOOKUP(Crowdfunding!$G$2,Crowdfunding!G264:H1263,2,FALSE)</f>
        <v>3182</v>
      </c>
    </row>
    <row r="82" spans="1:5" x14ac:dyDescent="0.25">
      <c r="A82" s="20" t="s">
        <v>20</v>
      </c>
      <c r="B82" s="4">
        <f>VLOOKUP(Crowdfunding!$G$3,Crowdfunding!G136:H1135,2,FALSE)</f>
        <v>50</v>
      </c>
      <c r="D82" s="21" t="s">
        <v>14</v>
      </c>
      <c r="E82" s="4">
        <f>VLOOKUP(Crowdfunding!$G$2,Crowdfunding!G277:H1276,2,FALSE)</f>
        <v>133</v>
      </c>
    </row>
    <row r="83" spans="1:5" x14ac:dyDescent="0.25">
      <c r="A83" s="20" t="s">
        <v>20</v>
      </c>
      <c r="B83" s="4">
        <f>VLOOKUP(Crowdfunding!$G$3,Crowdfunding!G140:H1139,2,FALSE)</f>
        <v>186</v>
      </c>
      <c r="D83" s="21" t="s">
        <v>14</v>
      </c>
      <c r="E83" s="4">
        <f>VLOOKUP(Crowdfunding!$G$2,Crowdfunding!G279:H1278,2,FALSE)</f>
        <v>2062</v>
      </c>
    </row>
    <row r="84" spans="1:5" x14ac:dyDescent="0.25">
      <c r="A84" s="20" t="s">
        <v>20</v>
      </c>
      <c r="B84" s="4">
        <f>VLOOKUP(Crowdfunding!$G$3,Crowdfunding!G143:H1142,2,FALSE)</f>
        <v>1071</v>
      </c>
      <c r="D84" s="21" t="s">
        <v>14</v>
      </c>
      <c r="E84" s="4">
        <f>VLOOKUP(Crowdfunding!$G$2,Crowdfunding!G284:H1283,2,FALSE)</f>
        <v>29</v>
      </c>
    </row>
    <row r="85" spans="1:5" x14ac:dyDescent="0.25">
      <c r="A85" s="20" t="s">
        <v>20</v>
      </c>
      <c r="B85" s="4">
        <f>VLOOKUP(Crowdfunding!$G$3,Crowdfunding!G144:H1143,2,FALSE)</f>
        <v>117</v>
      </c>
      <c r="D85" s="21" t="s">
        <v>14</v>
      </c>
      <c r="E85" s="4">
        <f>VLOOKUP(Crowdfunding!$G$2,Crowdfunding!G286:H1285,2,FALSE)</f>
        <v>132</v>
      </c>
    </row>
    <row r="86" spans="1:5" x14ac:dyDescent="0.25">
      <c r="A86" s="20" t="s">
        <v>20</v>
      </c>
      <c r="B86" s="4">
        <f>VLOOKUP(Crowdfunding!$G$3,Crowdfunding!G145:H1144,2,FALSE)</f>
        <v>70</v>
      </c>
      <c r="D86" s="21" t="s">
        <v>14</v>
      </c>
      <c r="E86" s="4">
        <f>VLOOKUP(Crowdfunding!$G$2,Crowdfunding!G287:H1286,2,FALSE)</f>
        <v>137</v>
      </c>
    </row>
    <row r="87" spans="1:5" x14ac:dyDescent="0.25">
      <c r="A87" s="20" t="s">
        <v>20</v>
      </c>
      <c r="B87" s="4">
        <f>VLOOKUP(Crowdfunding!$G$3,Crowdfunding!G146:H1145,2,FALSE)</f>
        <v>135</v>
      </c>
      <c r="D87" s="21" t="s">
        <v>14</v>
      </c>
      <c r="E87" s="4">
        <f>VLOOKUP(Crowdfunding!$G$2,Crowdfunding!G291:H1290,2,FALSE)</f>
        <v>908</v>
      </c>
    </row>
    <row r="88" spans="1:5" x14ac:dyDescent="0.25">
      <c r="A88" s="20" t="s">
        <v>20</v>
      </c>
      <c r="B88" s="4">
        <f>VLOOKUP(Crowdfunding!$G$3,Crowdfunding!G147:H1146,2,FALSE)</f>
        <v>768</v>
      </c>
      <c r="D88" s="21" t="s">
        <v>14</v>
      </c>
      <c r="E88" s="4">
        <f>VLOOKUP(Crowdfunding!$G$2,Crowdfunding!G293:H1292,2,FALSE)</f>
        <v>10</v>
      </c>
    </row>
    <row r="89" spans="1:5" x14ac:dyDescent="0.25">
      <c r="A89" s="20" t="s">
        <v>20</v>
      </c>
      <c r="B89" s="4">
        <f>VLOOKUP(Crowdfunding!$G$3,Crowdfunding!G148:H1147,2,FALSE)</f>
        <v>199</v>
      </c>
      <c r="D89" s="21" t="s">
        <v>14</v>
      </c>
      <c r="E89" s="4">
        <f>VLOOKUP(Crowdfunding!$G$2,Crowdfunding!G295:H1294,2,FALSE)</f>
        <v>1910</v>
      </c>
    </row>
    <row r="90" spans="1:5" x14ac:dyDescent="0.25">
      <c r="A90" s="20" t="s">
        <v>20</v>
      </c>
      <c r="B90" s="4">
        <f>VLOOKUP(Crowdfunding!$G$3,Crowdfunding!G151:H1150,2,FALSE)</f>
        <v>195</v>
      </c>
      <c r="D90" s="21" t="s">
        <v>14</v>
      </c>
      <c r="E90" s="4">
        <f>VLOOKUP(Crowdfunding!$G$2,Crowdfunding!G299:H1298,2,FALSE)</f>
        <v>104</v>
      </c>
    </row>
    <row r="91" spans="1:5" x14ac:dyDescent="0.25">
      <c r="A91" s="20" t="s">
        <v>20</v>
      </c>
      <c r="B91" s="4">
        <f>VLOOKUP(Crowdfunding!$G$3,Crowdfunding!G152:H1151,2,FALSE)</f>
        <v>3376</v>
      </c>
      <c r="D91" s="21" t="s">
        <v>14</v>
      </c>
      <c r="E91" s="4">
        <f>VLOOKUP(Crowdfunding!$G$2,Crowdfunding!G300:H1299,2,FALSE)</f>
        <v>49</v>
      </c>
    </row>
    <row r="92" spans="1:5" x14ac:dyDescent="0.25">
      <c r="A92" s="20" t="s">
        <v>20</v>
      </c>
      <c r="B92" s="4">
        <f>VLOOKUP(Crowdfunding!$G$3,Crowdfunding!G155:H1154,2,FALSE)</f>
        <v>41</v>
      </c>
      <c r="D92" s="21" t="s">
        <v>14</v>
      </c>
      <c r="E92" s="4">
        <f>VLOOKUP(Crowdfunding!$G$2,Crowdfunding!G303:H1302,2,FALSE)</f>
        <v>245</v>
      </c>
    </row>
    <row r="93" spans="1:5" x14ac:dyDescent="0.25">
      <c r="A93" s="20" t="s">
        <v>20</v>
      </c>
      <c r="B93" s="4">
        <f>VLOOKUP(Crowdfunding!$G$3,Crowdfunding!G161:H1160,2,FALSE)</f>
        <v>1821</v>
      </c>
      <c r="D93" s="21" t="s">
        <v>14</v>
      </c>
      <c r="E93" s="4">
        <f>VLOOKUP(Crowdfunding!$G$2,Crowdfunding!G305:H1304,2,FALSE)</f>
        <v>32</v>
      </c>
    </row>
    <row r="94" spans="1:5" x14ac:dyDescent="0.25">
      <c r="A94" s="20" t="s">
        <v>20</v>
      </c>
      <c r="B94" s="4">
        <f>VLOOKUP(Crowdfunding!$G$3,Crowdfunding!G163:H1162,2,FALSE)</f>
        <v>157</v>
      </c>
      <c r="D94" s="21" t="s">
        <v>14</v>
      </c>
      <c r="E94" s="4">
        <f>VLOOKUP(Crowdfunding!$G$2,Crowdfunding!G306:H1305,2,FALSE)</f>
        <v>7</v>
      </c>
    </row>
    <row r="95" spans="1:5" x14ac:dyDescent="0.25">
      <c r="A95" s="20" t="s">
        <v>20</v>
      </c>
      <c r="B95" s="4">
        <f>VLOOKUP(Crowdfunding!$G$3,Crowdfunding!G167:H1166,2,FALSE)</f>
        <v>2506</v>
      </c>
      <c r="D95" s="21" t="s">
        <v>14</v>
      </c>
      <c r="E95" s="4">
        <f>VLOOKUP(Crowdfunding!$G$2,Crowdfunding!G309:H1308,2,FALSE)</f>
        <v>803</v>
      </c>
    </row>
    <row r="96" spans="1:5" x14ac:dyDescent="0.25">
      <c r="A96" s="20" t="s">
        <v>20</v>
      </c>
      <c r="B96" s="4">
        <f>VLOOKUP(Crowdfunding!$G$3,Crowdfunding!G168:H1167,2,FALSE)</f>
        <v>244</v>
      </c>
      <c r="D96" s="21" t="s">
        <v>14</v>
      </c>
      <c r="E96" s="4">
        <f>VLOOKUP(Crowdfunding!$G$2,Crowdfunding!G311:H1310,2,FALSE)</f>
        <v>16</v>
      </c>
    </row>
    <row r="97" spans="1:5" x14ac:dyDescent="0.25">
      <c r="A97" s="20" t="s">
        <v>20</v>
      </c>
      <c r="B97" s="4">
        <f>VLOOKUP(Crowdfunding!$G$3,Crowdfunding!G169:H1168,2,FALSE)</f>
        <v>146</v>
      </c>
      <c r="D97" s="21" t="s">
        <v>14</v>
      </c>
      <c r="E97" s="4">
        <f>VLOOKUP(Crowdfunding!$G$2,Crowdfunding!G313:H1312,2,FALSE)</f>
        <v>31</v>
      </c>
    </row>
    <row r="98" spans="1:5" x14ac:dyDescent="0.25">
      <c r="A98" s="20" t="s">
        <v>20</v>
      </c>
      <c r="B98" s="4">
        <f>VLOOKUP(Crowdfunding!$G$3,Crowdfunding!G170:H1169,2,FALSE)</f>
        <v>1267</v>
      </c>
      <c r="D98" s="21" t="s">
        <v>14</v>
      </c>
      <c r="E98" s="4">
        <f>VLOOKUP(Crowdfunding!$G$2,Crowdfunding!G318:H1317,2,FALSE)</f>
        <v>108</v>
      </c>
    </row>
    <row r="99" spans="1:5" x14ac:dyDescent="0.25">
      <c r="A99" s="20" t="s">
        <v>20</v>
      </c>
      <c r="B99" s="4">
        <f>VLOOKUP(Crowdfunding!$G$3,Crowdfunding!G172:H1171,2,FALSE)</f>
        <v>1561</v>
      </c>
      <c r="D99" s="21" t="s">
        <v>14</v>
      </c>
      <c r="E99" s="4">
        <f>VLOOKUP(Crowdfunding!$G$2,Crowdfunding!G321:H1320,2,FALSE)</f>
        <v>80</v>
      </c>
    </row>
    <row r="100" spans="1:5" x14ac:dyDescent="0.25">
      <c r="A100" s="20" t="s">
        <v>20</v>
      </c>
      <c r="B100" s="4">
        <f>VLOOKUP(Crowdfunding!$G$3,Crowdfunding!G176:H1175,2,FALSE)</f>
        <v>48</v>
      </c>
      <c r="D100" s="21" t="s">
        <v>14</v>
      </c>
      <c r="E100" s="4">
        <f>VLOOKUP(Crowdfunding!$G$2,Crowdfunding!G323:H1322,2,FALSE)</f>
        <v>2468</v>
      </c>
    </row>
    <row r="101" spans="1:5" x14ac:dyDescent="0.25">
      <c r="A101" s="20" t="s">
        <v>20</v>
      </c>
      <c r="B101" s="4">
        <f>VLOOKUP(Crowdfunding!$G$3,Crowdfunding!G177:H1176,2,FALSE)</f>
        <v>2739</v>
      </c>
      <c r="D101" s="21" t="s">
        <v>14</v>
      </c>
      <c r="E101" s="4">
        <f>VLOOKUP(Crowdfunding!$G$2,Crowdfunding!G328:H1327,2,FALSE)</f>
        <v>128</v>
      </c>
    </row>
    <row r="102" spans="1:5" x14ac:dyDescent="0.25">
      <c r="A102" s="20" t="s">
        <v>20</v>
      </c>
      <c r="B102" s="4">
        <f>VLOOKUP(Crowdfunding!$G$3,Crowdfunding!G180:H1179,2,FALSE)</f>
        <v>3537</v>
      </c>
      <c r="D102" s="21" t="s">
        <v>14</v>
      </c>
      <c r="E102" s="4">
        <f>VLOOKUP(Crowdfunding!$G$2,Crowdfunding!G329:H1328,2,FALSE)</f>
        <v>33</v>
      </c>
    </row>
    <row r="103" spans="1:5" x14ac:dyDescent="0.25">
      <c r="A103" s="20" t="s">
        <v>20</v>
      </c>
      <c r="B103" s="4">
        <f>VLOOKUP(Crowdfunding!$G$3,Crowdfunding!G182:H1181,2,FALSE)</f>
        <v>2107</v>
      </c>
      <c r="D103" s="21" t="s">
        <v>14</v>
      </c>
      <c r="E103" s="4">
        <f>VLOOKUP(Crowdfunding!$G$2,Crowdfunding!G330:H1329,2,FALSE)</f>
        <v>1072</v>
      </c>
    </row>
    <row r="104" spans="1:5" x14ac:dyDescent="0.25">
      <c r="A104" s="20" t="s">
        <v>20</v>
      </c>
      <c r="B104" s="4">
        <f>VLOOKUP(Crowdfunding!$G$3,Crowdfunding!G183:H1182,2,FALSE)</f>
        <v>3318</v>
      </c>
      <c r="D104" s="21" t="s">
        <v>14</v>
      </c>
      <c r="E104" s="4">
        <f>VLOOKUP(Crowdfunding!$G$2,Crowdfunding!G339:H1338,2,FALSE)</f>
        <v>393</v>
      </c>
    </row>
    <row r="105" spans="1:5" x14ac:dyDescent="0.25">
      <c r="A105" s="20" t="s">
        <v>20</v>
      </c>
      <c r="B105" s="4">
        <f>VLOOKUP(Crowdfunding!$G$3,Crowdfunding!G185:H1184,2,FALSE)</f>
        <v>340</v>
      </c>
      <c r="D105" s="21" t="s">
        <v>14</v>
      </c>
      <c r="E105" s="4">
        <f>VLOOKUP(Crowdfunding!$G$2,Crowdfunding!G343:H1342,2,FALSE)</f>
        <v>1257</v>
      </c>
    </row>
    <row r="106" spans="1:5" x14ac:dyDescent="0.25">
      <c r="A106" s="20" t="s">
        <v>20</v>
      </c>
      <c r="B106" s="4">
        <f>VLOOKUP(Crowdfunding!$G$3,Crowdfunding!G187:H1186,2,FALSE)</f>
        <v>1442</v>
      </c>
      <c r="D106" s="21" t="s">
        <v>14</v>
      </c>
      <c r="E106" s="4">
        <f>VLOOKUP(Crowdfunding!$G$2,Crowdfunding!G344:H1343,2,FALSE)</f>
        <v>328</v>
      </c>
    </row>
    <row r="107" spans="1:5" x14ac:dyDescent="0.25">
      <c r="A107" s="20" t="s">
        <v>20</v>
      </c>
      <c r="B107" s="4">
        <f>VLOOKUP(Crowdfunding!$G$3,Crowdfunding!G197:H1196,2,FALSE)</f>
        <v>524</v>
      </c>
      <c r="D107" s="21" t="s">
        <v>14</v>
      </c>
      <c r="E107" s="4">
        <f>VLOOKUP(Crowdfunding!$G$2,Crowdfunding!G345:H1344,2,FALSE)</f>
        <v>147</v>
      </c>
    </row>
    <row r="108" spans="1:5" x14ac:dyDescent="0.25">
      <c r="A108" s="20" t="s">
        <v>20</v>
      </c>
      <c r="B108" s="4">
        <f>VLOOKUP(Crowdfunding!$G$3,Crowdfunding!G198:H1197,2,FALSE)</f>
        <v>1989</v>
      </c>
      <c r="D108" s="21" t="s">
        <v>14</v>
      </c>
      <c r="E108" s="4">
        <f>VLOOKUP(Crowdfunding!$G$2,Crowdfunding!G346:H1345,2,FALSE)</f>
        <v>830</v>
      </c>
    </row>
    <row r="109" spans="1:5" x14ac:dyDescent="0.25">
      <c r="A109" s="20" t="s">
        <v>20</v>
      </c>
      <c r="B109" s="4">
        <f>VLOOKUP(Crowdfunding!$G$3,Crowdfunding!G204:H1203,2,FALSE)</f>
        <v>4498</v>
      </c>
      <c r="D109" s="21" t="s">
        <v>14</v>
      </c>
      <c r="E109" s="4">
        <f>VLOOKUP(Crowdfunding!$G$2,Crowdfunding!G347:H1346,2,FALSE)</f>
        <v>331</v>
      </c>
    </row>
    <row r="110" spans="1:5" x14ac:dyDescent="0.25">
      <c r="A110" s="20" t="s">
        <v>20</v>
      </c>
      <c r="B110" s="4">
        <f>VLOOKUP(Crowdfunding!$G$3,Crowdfunding!G206:H1205,2,FALSE)</f>
        <v>80</v>
      </c>
      <c r="D110" s="21" t="s">
        <v>14</v>
      </c>
      <c r="E110" s="4">
        <f>VLOOKUP(Crowdfunding!$G$2,Crowdfunding!G348:H1347,2,FALSE)</f>
        <v>25</v>
      </c>
    </row>
    <row r="111" spans="1:5" x14ac:dyDescent="0.25">
      <c r="A111" s="20" t="s">
        <v>20</v>
      </c>
      <c r="B111" s="4">
        <f>VLOOKUP(Crowdfunding!$G$3,Crowdfunding!G208:H1207,2,FALSE)</f>
        <v>43</v>
      </c>
      <c r="D111" s="21" t="s">
        <v>14</v>
      </c>
      <c r="E111" s="4">
        <f>VLOOKUP(Crowdfunding!$G$2,Crowdfunding!G349:H1348,2,FALSE)</f>
        <v>3483</v>
      </c>
    </row>
    <row r="112" spans="1:5" x14ac:dyDescent="0.25">
      <c r="A112" s="20" t="s">
        <v>20</v>
      </c>
      <c r="B112" s="4">
        <f>VLOOKUP(Crowdfunding!$G$3,Crowdfunding!G210:H1209,2,FALSE)</f>
        <v>2053</v>
      </c>
      <c r="D112" s="21" t="s">
        <v>14</v>
      </c>
      <c r="E112" s="4">
        <f>VLOOKUP(Crowdfunding!$G$2,Crowdfunding!G351:H1350,2,FALSE)</f>
        <v>923</v>
      </c>
    </row>
    <row r="113" spans="1:5" x14ac:dyDescent="0.25">
      <c r="A113" s="20" t="s">
        <v>20</v>
      </c>
      <c r="B113" s="4">
        <f>VLOOKUP(Crowdfunding!$G$3,Crowdfunding!G211:H1210,2,FALSE)</f>
        <v>168</v>
      </c>
      <c r="D113" s="21" t="s">
        <v>14</v>
      </c>
      <c r="E113" s="4">
        <f>VLOOKUP(Crowdfunding!$G$2,Crowdfunding!G359:H1358,2,FALSE)</f>
        <v>23</v>
      </c>
    </row>
    <row r="114" spans="1:5" x14ac:dyDescent="0.25">
      <c r="A114" s="20" t="s">
        <v>20</v>
      </c>
      <c r="B114" s="4">
        <f>VLOOKUP(Crowdfunding!$G$3,Crowdfunding!G215:H1214,2,FALSE)</f>
        <v>4289</v>
      </c>
      <c r="D114" s="21" t="s">
        <v>14</v>
      </c>
      <c r="E114" s="4">
        <f>VLOOKUP(Crowdfunding!$G$2,Crowdfunding!G370:H1369,2,FALSE)</f>
        <v>2176</v>
      </c>
    </row>
    <row r="115" spans="1:5" x14ac:dyDescent="0.25">
      <c r="A115" s="20" t="s">
        <v>20</v>
      </c>
      <c r="B115" s="4">
        <f>VLOOKUP(Crowdfunding!$G$3,Crowdfunding!G217:H1216,2,FALSE)</f>
        <v>1815</v>
      </c>
      <c r="D115" s="21" t="s">
        <v>14</v>
      </c>
      <c r="E115" s="4">
        <f>VLOOKUP(Crowdfunding!$G$2,Crowdfunding!G374:H1373,2,FALSE)</f>
        <v>441</v>
      </c>
    </row>
    <row r="116" spans="1:5" x14ac:dyDescent="0.25">
      <c r="A116" s="20" t="s">
        <v>20</v>
      </c>
      <c r="B116" s="4">
        <f>VLOOKUP(Crowdfunding!$G$3,Crowdfunding!G219:H1218,2,FALSE)</f>
        <v>397</v>
      </c>
      <c r="D116" s="21" t="s">
        <v>14</v>
      </c>
      <c r="E116" s="4">
        <f>VLOOKUP(Crowdfunding!$G$2,Crowdfunding!G378:H1377,2,FALSE)</f>
        <v>127</v>
      </c>
    </row>
    <row r="117" spans="1:5" x14ac:dyDescent="0.25">
      <c r="A117" s="20" t="s">
        <v>20</v>
      </c>
      <c r="B117" s="4">
        <f>VLOOKUP(Crowdfunding!$G$3,Crowdfunding!G221:H1220,2,FALSE)</f>
        <v>1539</v>
      </c>
      <c r="D117" s="21" t="s">
        <v>14</v>
      </c>
      <c r="E117" s="4">
        <f>VLOOKUP(Crowdfunding!$G$2,Crowdfunding!G380:H1379,2,FALSE)</f>
        <v>355</v>
      </c>
    </row>
    <row r="118" spans="1:5" x14ac:dyDescent="0.25">
      <c r="A118" s="20" t="s">
        <v>20</v>
      </c>
      <c r="B118" s="4">
        <f>VLOOKUP(Crowdfunding!$G$3,Crowdfunding!G222:H1221,2,FALSE)</f>
        <v>138</v>
      </c>
      <c r="D118" s="21" t="s">
        <v>14</v>
      </c>
      <c r="E118" s="4">
        <f>VLOOKUP(Crowdfunding!$G$2,Crowdfunding!G385:H1384,2,FALSE)</f>
        <v>1068</v>
      </c>
    </row>
    <row r="119" spans="1:5" x14ac:dyDescent="0.25">
      <c r="A119" s="20" t="s">
        <v>20</v>
      </c>
      <c r="B119" s="4">
        <f>VLOOKUP(Crowdfunding!$G$3,Crowdfunding!G225:H1224,2,FALSE)</f>
        <v>3594</v>
      </c>
      <c r="D119" s="21" t="s">
        <v>14</v>
      </c>
      <c r="E119" s="4">
        <f>VLOOKUP(Crowdfunding!$G$2,Crowdfunding!G389:H1388,2,FALSE)</f>
        <v>424</v>
      </c>
    </row>
    <row r="120" spans="1:5" x14ac:dyDescent="0.25">
      <c r="A120" s="20" t="s">
        <v>20</v>
      </c>
      <c r="B120" s="4">
        <f>VLOOKUP(Crowdfunding!$G$3,Crowdfunding!G227:H1226,2,FALSE)</f>
        <v>5880</v>
      </c>
      <c r="D120" s="21" t="s">
        <v>14</v>
      </c>
      <c r="E120" s="4">
        <f>VLOOKUP(Crowdfunding!$G$2,Crowdfunding!G390:H1389,2,FALSE)</f>
        <v>151</v>
      </c>
    </row>
    <row r="121" spans="1:5" x14ac:dyDescent="0.25">
      <c r="A121" s="20" t="s">
        <v>20</v>
      </c>
      <c r="B121" s="4">
        <f>VLOOKUP(Crowdfunding!$G$3,Crowdfunding!G228:H1227,2,FALSE)</f>
        <v>112</v>
      </c>
      <c r="D121" s="21" t="s">
        <v>14</v>
      </c>
      <c r="E121" s="4">
        <f>VLOOKUP(Crowdfunding!$G$2,Crowdfunding!G394:H1393,2,FALSE)</f>
        <v>1608</v>
      </c>
    </row>
    <row r="122" spans="1:5" x14ac:dyDescent="0.25">
      <c r="A122" s="20" t="s">
        <v>20</v>
      </c>
      <c r="B122" s="4">
        <f>VLOOKUP(Crowdfunding!$G$3,Crowdfunding!G229:H1228,2,FALSE)</f>
        <v>943</v>
      </c>
      <c r="D122" s="21" t="s">
        <v>14</v>
      </c>
      <c r="E122" s="4">
        <f>VLOOKUP(Crowdfunding!$G$2,Crowdfunding!G395:H1394,2,FALSE)</f>
        <v>941</v>
      </c>
    </row>
    <row r="123" spans="1:5" x14ac:dyDescent="0.25">
      <c r="A123" s="20" t="s">
        <v>20</v>
      </c>
      <c r="B123" s="4">
        <f>VLOOKUP(Crowdfunding!$G$3,Crowdfunding!G230:H1229,2,FALSE)</f>
        <v>2468</v>
      </c>
      <c r="D123" s="21" t="s">
        <v>14</v>
      </c>
      <c r="E123" s="4">
        <f>VLOOKUP(Crowdfunding!$G$2,Crowdfunding!G405:H1404,2,FALSE)</f>
        <v>3015</v>
      </c>
    </row>
    <row r="124" spans="1:5" x14ac:dyDescent="0.25">
      <c r="A124" s="20" t="s">
        <v>20</v>
      </c>
      <c r="B124" s="4">
        <f>VLOOKUP(Crowdfunding!$G$3,Crowdfunding!G231:H1230,2,FALSE)</f>
        <v>2551</v>
      </c>
      <c r="D124" s="21" t="s">
        <v>14</v>
      </c>
      <c r="E124" s="4">
        <f>VLOOKUP(Crowdfunding!$G$2,Crowdfunding!G406:H1405,2,FALSE)</f>
        <v>435</v>
      </c>
    </row>
    <row r="125" spans="1:5" x14ac:dyDescent="0.25">
      <c r="A125" s="20" t="s">
        <v>20</v>
      </c>
      <c r="B125" s="4">
        <f>VLOOKUP(Crowdfunding!$G$3,Crowdfunding!G232:H1231,2,FALSE)</f>
        <v>101</v>
      </c>
      <c r="D125" s="21" t="s">
        <v>14</v>
      </c>
      <c r="E125" s="4">
        <f>VLOOKUP(Crowdfunding!$G$2,Crowdfunding!G408:H1407,2,FALSE)</f>
        <v>714</v>
      </c>
    </row>
    <row r="126" spans="1:5" x14ac:dyDescent="0.25">
      <c r="A126" s="20" t="s">
        <v>20</v>
      </c>
      <c r="B126" s="4">
        <f>VLOOKUP(Crowdfunding!$G$3,Crowdfunding!G235:H1234,2,FALSE)</f>
        <v>62</v>
      </c>
      <c r="D126" s="21" t="s">
        <v>14</v>
      </c>
      <c r="E126" s="4">
        <f>VLOOKUP(Crowdfunding!$G$2,Crowdfunding!G412:H1411,2,FALSE)</f>
        <v>5497</v>
      </c>
    </row>
    <row r="127" spans="1:5" x14ac:dyDescent="0.25">
      <c r="A127" s="20" t="s">
        <v>20</v>
      </c>
      <c r="B127" s="4">
        <f>VLOOKUP(Crowdfunding!$G$3,Crowdfunding!G237:H1236,2,FALSE)</f>
        <v>329</v>
      </c>
      <c r="D127" s="21" t="s">
        <v>14</v>
      </c>
      <c r="E127" s="4">
        <f>VLOOKUP(Crowdfunding!$G$2,Crowdfunding!G417:H1416,2,FALSE)</f>
        <v>418</v>
      </c>
    </row>
    <row r="128" spans="1:5" x14ac:dyDescent="0.25">
      <c r="A128" s="20" t="s">
        <v>20</v>
      </c>
      <c r="B128" s="4">
        <f>VLOOKUP(Crowdfunding!$G$3,Crowdfunding!G240:H1239,2,FALSE)</f>
        <v>97</v>
      </c>
      <c r="D128" s="21" t="s">
        <v>14</v>
      </c>
      <c r="E128" s="4">
        <f>VLOOKUP(Crowdfunding!$G$2,Crowdfunding!G418:H1417,2,FALSE)</f>
        <v>1439</v>
      </c>
    </row>
    <row r="129" spans="1:5" x14ac:dyDescent="0.25">
      <c r="A129" s="20" t="s">
        <v>20</v>
      </c>
      <c r="B129" s="4">
        <f>VLOOKUP(Crowdfunding!$G$3,Crowdfunding!G241:H1240,2,FALSE)</f>
        <v>1784</v>
      </c>
      <c r="D129" s="21" t="s">
        <v>14</v>
      </c>
      <c r="E129" s="4">
        <f>VLOOKUP(Crowdfunding!$G$2,Crowdfunding!G420:H1419,2,FALSE)</f>
        <v>1999</v>
      </c>
    </row>
    <row r="130" spans="1:5" x14ac:dyDescent="0.25">
      <c r="A130" s="20" t="s">
        <v>20</v>
      </c>
      <c r="B130" s="4">
        <f>VLOOKUP(Crowdfunding!$G$3,Crowdfunding!G243:H1242,2,FALSE)</f>
        <v>1684</v>
      </c>
      <c r="D130" s="21" t="s">
        <v>14</v>
      </c>
      <c r="E130" s="4">
        <f>VLOOKUP(Crowdfunding!$G$2,Crowdfunding!G421:H1420,2,FALSE)</f>
        <v>118</v>
      </c>
    </row>
    <row r="131" spans="1:5" x14ac:dyDescent="0.25">
      <c r="A131" s="20" t="s">
        <v>20</v>
      </c>
      <c r="B131" s="4">
        <f>VLOOKUP(Crowdfunding!$G$3,Crowdfunding!G244:H1243,2,FALSE)</f>
        <v>250</v>
      </c>
      <c r="D131" s="21" t="s">
        <v>14</v>
      </c>
      <c r="E131" s="4">
        <f>VLOOKUP(Crowdfunding!$G$2,Crowdfunding!G424:H1423,2,FALSE)</f>
        <v>162</v>
      </c>
    </row>
    <row r="132" spans="1:5" x14ac:dyDescent="0.25">
      <c r="A132" s="20" t="s">
        <v>20</v>
      </c>
      <c r="B132" s="4">
        <f>VLOOKUP(Crowdfunding!$G$3,Crowdfunding!G245:H1244,2,FALSE)</f>
        <v>238</v>
      </c>
      <c r="D132" s="21" t="s">
        <v>14</v>
      </c>
      <c r="E132" s="4">
        <f>VLOOKUP(Crowdfunding!$G$2,Crowdfunding!G426:H1425,2,FALSE)</f>
        <v>83</v>
      </c>
    </row>
    <row r="133" spans="1:5" x14ac:dyDescent="0.25">
      <c r="A133" s="20" t="s">
        <v>20</v>
      </c>
      <c r="B133" s="4">
        <f>VLOOKUP(Crowdfunding!$G$3,Crowdfunding!G246:H1245,2,FALSE)</f>
        <v>53</v>
      </c>
      <c r="D133" s="21" t="s">
        <v>14</v>
      </c>
      <c r="E133" s="4">
        <f>VLOOKUP(Crowdfunding!$G$2,Crowdfunding!G427:H1426,2,FALSE)</f>
        <v>747</v>
      </c>
    </row>
    <row r="134" spans="1:5" x14ac:dyDescent="0.25">
      <c r="A134" s="20" t="s">
        <v>20</v>
      </c>
      <c r="B134" s="4">
        <f>VLOOKUP(Crowdfunding!$G$3,Crowdfunding!G247:H1246,2,FALSE)</f>
        <v>214</v>
      </c>
      <c r="D134" s="21" t="s">
        <v>14</v>
      </c>
      <c r="E134" s="4">
        <f>VLOOKUP(Crowdfunding!$G$2,Crowdfunding!G431:H1430,2,FALSE)</f>
        <v>84</v>
      </c>
    </row>
    <row r="135" spans="1:5" x14ac:dyDescent="0.25">
      <c r="A135" s="20" t="s">
        <v>20</v>
      </c>
      <c r="B135" s="4">
        <f>VLOOKUP(Crowdfunding!$G$3,Crowdfunding!G249:H1248,2,FALSE)</f>
        <v>1884</v>
      </c>
      <c r="D135" s="21" t="s">
        <v>14</v>
      </c>
      <c r="E135" s="4">
        <f>VLOOKUP(Crowdfunding!$G$2,Crowdfunding!G433:H1432,2,FALSE)</f>
        <v>91</v>
      </c>
    </row>
    <row r="136" spans="1:5" x14ac:dyDescent="0.25">
      <c r="A136" s="20" t="s">
        <v>20</v>
      </c>
      <c r="B136" s="4">
        <f>VLOOKUP(Crowdfunding!$G$3,Crowdfunding!G250:H1249,2,FALSE)</f>
        <v>218</v>
      </c>
      <c r="D136" s="21" t="s">
        <v>14</v>
      </c>
      <c r="E136" s="4">
        <f>VLOOKUP(Crowdfunding!$G$2,Crowdfunding!G435:H1434,2,FALSE)</f>
        <v>792</v>
      </c>
    </row>
    <row r="137" spans="1:5" x14ac:dyDescent="0.25">
      <c r="A137" s="20" t="s">
        <v>20</v>
      </c>
      <c r="B137" s="4">
        <f>VLOOKUP(Crowdfunding!$G$3,Crowdfunding!G251:H1250,2,FALSE)</f>
        <v>6465</v>
      </c>
      <c r="D137" s="21" t="s">
        <v>14</v>
      </c>
      <c r="E137" s="4">
        <f>VLOOKUP(Crowdfunding!$G$2,Crowdfunding!G444:H1443,2,FALSE)</f>
        <v>186</v>
      </c>
    </row>
    <row r="138" spans="1:5" x14ac:dyDescent="0.25">
      <c r="A138" s="20" t="s">
        <v>20</v>
      </c>
      <c r="B138" s="4">
        <f>VLOOKUP(Crowdfunding!$G$3,Crowdfunding!G252:H1251,2,FALSE)</f>
        <v>59</v>
      </c>
      <c r="D138" s="21" t="s">
        <v>14</v>
      </c>
      <c r="E138" s="4">
        <f>VLOOKUP(Crowdfunding!$G$2,Crowdfunding!G449:H1448,2,FALSE)</f>
        <v>605</v>
      </c>
    </row>
    <row r="139" spans="1:5" x14ac:dyDescent="0.25">
      <c r="A139" s="20" t="s">
        <v>20</v>
      </c>
      <c r="B139" s="4">
        <f>VLOOKUP(Crowdfunding!$G$3,Crowdfunding!G257:H1256,2,FALSE)</f>
        <v>1697</v>
      </c>
      <c r="D139" s="21" t="s">
        <v>14</v>
      </c>
      <c r="E139" s="4">
        <f>VLOOKUP(Crowdfunding!$G$2,Crowdfunding!G455:H1454,2,FALSE)</f>
        <v>1181</v>
      </c>
    </row>
    <row r="140" spans="1:5" x14ac:dyDescent="0.25">
      <c r="A140" s="20" t="s">
        <v>20</v>
      </c>
      <c r="B140" s="4">
        <f>VLOOKUP(Crowdfunding!$G$3,Crowdfunding!G262:H1261,2,FALSE)</f>
        <v>261</v>
      </c>
      <c r="D140" s="21" t="s">
        <v>14</v>
      </c>
      <c r="E140" s="4">
        <f>VLOOKUP(Crowdfunding!$G$2,Crowdfunding!G456:H1455,2,FALSE)</f>
        <v>39</v>
      </c>
    </row>
    <row r="141" spans="1:5" x14ac:dyDescent="0.25">
      <c r="A141" s="20" t="s">
        <v>20</v>
      </c>
      <c r="B141" s="4">
        <f>VLOOKUP(Crowdfunding!$G$3,Crowdfunding!G266:H1265,2,FALSE)</f>
        <v>5512</v>
      </c>
      <c r="D141" s="21" t="s">
        <v>14</v>
      </c>
      <c r="E141" s="4">
        <f>VLOOKUP(Crowdfunding!$G$2,Crowdfunding!G457:H1456,2,FALSE)</f>
        <v>46</v>
      </c>
    </row>
    <row r="142" spans="1:5" x14ac:dyDescent="0.25">
      <c r="A142" s="20" t="s">
        <v>20</v>
      </c>
      <c r="B142" s="4">
        <f>VLOOKUP(Crowdfunding!$G$3,Crowdfunding!G268:H1267,2,FALSE)</f>
        <v>2768</v>
      </c>
      <c r="D142" s="21" t="s">
        <v>14</v>
      </c>
      <c r="E142" s="4">
        <f>VLOOKUP(Crowdfunding!$G$2,Crowdfunding!G460:H1459,2,FALSE)</f>
        <v>105</v>
      </c>
    </row>
    <row r="143" spans="1:5" x14ac:dyDescent="0.25">
      <c r="A143" s="20" t="s">
        <v>20</v>
      </c>
      <c r="B143" s="4">
        <f>VLOOKUP(Crowdfunding!$G$3,Crowdfunding!G271:H1270,2,FALSE)</f>
        <v>87</v>
      </c>
      <c r="D143" s="21" t="s">
        <v>14</v>
      </c>
      <c r="E143" s="4">
        <f>VLOOKUP(Crowdfunding!$G$2,Crowdfunding!G462:H1461,2,FALSE)</f>
        <v>535</v>
      </c>
    </row>
    <row r="144" spans="1:5" x14ac:dyDescent="0.25">
      <c r="A144" s="20" t="s">
        <v>20</v>
      </c>
      <c r="B144" s="4">
        <f>VLOOKUP(Crowdfunding!$G$3,Crowdfunding!G272:H1271,2,FALSE)</f>
        <v>1894</v>
      </c>
      <c r="D144" s="21" t="s">
        <v>14</v>
      </c>
      <c r="E144" s="4">
        <f>VLOOKUP(Crowdfunding!$G$2,Crowdfunding!G471:H1470,2,FALSE)</f>
        <v>575</v>
      </c>
    </row>
    <row r="145" spans="1:5" x14ac:dyDescent="0.25">
      <c r="A145" s="20" t="s">
        <v>20</v>
      </c>
      <c r="B145" s="4">
        <f>VLOOKUP(Crowdfunding!$G$3,Crowdfunding!G275:H1274,2,FALSE)</f>
        <v>282</v>
      </c>
      <c r="D145" s="21" t="s">
        <v>14</v>
      </c>
      <c r="E145" s="4">
        <f>VLOOKUP(Crowdfunding!$G$2,Crowdfunding!G475:H1474,2,FALSE)</f>
        <v>1120</v>
      </c>
    </row>
    <row r="146" spans="1:5" x14ac:dyDescent="0.25">
      <c r="A146" s="20" t="s">
        <v>20</v>
      </c>
      <c r="B146" s="4">
        <f>VLOOKUP(Crowdfunding!$G$3,Crowdfunding!G276:H1275,2,FALSE)</f>
        <v>116</v>
      </c>
      <c r="D146" s="21" t="s">
        <v>14</v>
      </c>
      <c r="E146" s="4">
        <f>VLOOKUP(Crowdfunding!$G$2,Crowdfunding!G479:H1478,2,FALSE)</f>
        <v>113</v>
      </c>
    </row>
    <row r="147" spans="1:5" x14ac:dyDescent="0.25">
      <c r="A147" s="20" t="s">
        <v>20</v>
      </c>
      <c r="B147" s="4">
        <f>VLOOKUP(Crowdfunding!$G$3,Crowdfunding!G280:H1279,2,FALSE)</f>
        <v>91</v>
      </c>
      <c r="D147" s="21" t="s">
        <v>14</v>
      </c>
      <c r="E147" s="4">
        <f>VLOOKUP(Crowdfunding!$G$2,Crowdfunding!G480:H1479,2,FALSE)</f>
        <v>1538</v>
      </c>
    </row>
    <row r="148" spans="1:5" x14ac:dyDescent="0.25">
      <c r="A148" s="20" t="s">
        <v>20</v>
      </c>
      <c r="B148" s="4">
        <f>VLOOKUP(Crowdfunding!$G$3,Crowdfunding!G281:H1280,2,FALSE)</f>
        <v>546</v>
      </c>
      <c r="D148" s="21" t="s">
        <v>14</v>
      </c>
      <c r="E148" s="4">
        <f>VLOOKUP(Crowdfunding!$G$2,Crowdfunding!G484:H1483,2,FALSE)</f>
        <v>9</v>
      </c>
    </row>
    <row r="149" spans="1:5" x14ac:dyDescent="0.25">
      <c r="A149" s="20" t="s">
        <v>20</v>
      </c>
      <c r="B149" s="4">
        <f>VLOOKUP(Crowdfunding!$G$3,Crowdfunding!G282:H1281,2,FALSE)</f>
        <v>393</v>
      </c>
      <c r="D149" s="21" t="s">
        <v>14</v>
      </c>
      <c r="E149" s="4">
        <f>VLOOKUP(Crowdfunding!$G$2,Crowdfunding!G485:H1484,2,FALSE)</f>
        <v>554</v>
      </c>
    </row>
    <row r="150" spans="1:5" x14ac:dyDescent="0.25">
      <c r="A150" s="20" t="s">
        <v>20</v>
      </c>
      <c r="B150" s="4">
        <f>VLOOKUP(Crowdfunding!$G$3,Crowdfunding!G283:H1282,2,FALSE)</f>
        <v>133</v>
      </c>
      <c r="D150" s="21" t="s">
        <v>14</v>
      </c>
      <c r="E150" s="4">
        <f>VLOOKUP(Crowdfunding!$G$2,Crowdfunding!G486:H1485,2,FALSE)</f>
        <v>648</v>
      </c>
    </row>
    <row r="151" spans="1:5" x14ac:dyDescent="0.25">
      <c r="A151" s="20" t="s">
        <v>20</v>
      </c>
      <c r="B151" s="4">
        <f>VLOOKUP(Crowdfunding!$G$3,Crowdfunding!G285:H1284,2,FALSE)</f>
        <v>254</v>
      </c>
      <c r="D151" s="21" t="s">
        <v>14</v>
      </c>
      <c r="E151" s="4">
        <f>VLOOKUP(Crowdfunding!$G$2,Crowdfunding!G488:H1487,2,FALSE)</f>
        <v>21</v>
      </c>
    </row>
    <row r="152" spans="1:5" x14ac:dyDescent="0.25">
      <c r="A152" s="20" t="s">
        <v>20</v>
      </c>
      <c r="B152" s="4">
        <f>VLOOKUP(Crowdfunding!$G$3,Crowdfunding!G288:H1287,2,FALSE)</f>
        <v>176</v>
      </c>
      <c r="D152" s="21" t="s">
        <v>14</v>
      </c>
      <c r="E152" s="4">
        <f>VLOOKUP(Crowdfunding!$G$2,Crowdfunding!G489:H1488,2,FALSE)</f>
        <v>54</v>
      </c>
    </row>
    <row r="153" spans="1:5" x14ac:dyDescent="0.25">
      <c r="A153" s="20" t="s">
        <v>20</v>
      </c>
      <c r="B153" s="4">
        <f>VLOOKUP(Crowdfunding!$G$3,Crowdfunding!G290:H1289,2,FALSE)</f>
        <v>337</v>
      </c>
      <c r="D153" s="21" t="s">
        <v>14</v>
      </c>
      <c r="E153" s="4">
        <f>VLOOKUP(Crowdfunding!$G$2,Crowdfunding!G500:H1499,2,FALSE)</f>
        <v>579</v>
      </c>
    </row>
    <row r="154" spans="1:5" x14ac:dyDescent="0.25">
      <c r="A154" s="20" t="s">
        <v>20</v>
      </c>
      <c r="B154" s="4">
        <f>VLOOKUP(Crowdfunding!$G$3,Crowdfunding!G294:H1293,2,FALSE)</f>
        <v>183</v>
      </c>
      <c r="D154" s="21" t="s">
        <v>14</v>
      </c>
      <c r="E154" s="4">
        <f>VLOOKUP(Crowdfunding!$G$2,Crowdfunding!G501:H1500,2,FALSE)</f>
        <v>2072</v>
      </c>
    </row>
    <row r="155" spans="1:5" x14ac:dyDescent="0.25">
      <c r="A155" s="20" t="s">
        <v>20</v>
      </c>
      <c r="B155" s="4">
        <f>VLOOKUP(Crowdfunding!$G$3,Crowdfunding!G297:H1296,2,FALSE)</f>
        <v>72</v>
      </c>
      <c r="D155" s="21" t="s">
        <v>14</v>
      </c>
      <c r="E155" s="4">
        <f>VLOOKUP(Crowdfunding!$G$2,Crowdfunding!G503:H1502,2,FALSE)</f>
        <v>1796</v>
      </c>
    </row>
    <row r="156" spans="1:5" x14ac:dyDescent="0.25">
      <c r="A156" s="20" t="s">
        <v>20</v>
      </c>
      <c r="B156" s="4">
        <f>VLOOKUP(Crowdfunding!$G$3,Crowdfunding!G301:H1300,2,FALSE)</f>
        <v>295</v>
      </c>
      <c r="D156" s="21" t="s">
        <v>14</v>
      </c>
      <c r="E156" s="4">
        <f>VLOOKUP(Crowdfunding!$G$2,Crowdfunding!G504:H1503,2,FALSE)</f>
        <v>62</v>
      </c>
    </row>
    <row r="157" spans="1:5" x14ac:dyDescent="0.25">
      <c r="A157" s="20" t="s">
        <v>20</v>
      </c>
      <c r="B157" s="4">
        <f>VLOOKUP(Crowdfunding!$G$3,Crowdfunding!G308:H1307,2,FALSE)</f>
        <v>659</v>
      </c>
      <c r="D157" s="21" t="s">
        <v>14</v>
      </c>
      <c r="E157" s="4">
        <f>VLOOKUP(Crowdfunding!$G$2,Crowdfunding!G507:H1506,2,FALSE)</f>
        <v>347</v>
      </c>
    </row>
    <row r="158" spans="1:5" x14ac:dyDescent="0.25">
      <c r="A158" s="20" t="s">
        <v>20</v>
      </c>
      <c r="B158" s="4">
        <f>VLOOKUP(Crowdfunding!$G$3,Crowdfunding!G310:H1309,2,FALSE)</f>
        <v>121</v>
      </c>
      <c r="D158" s="21" t="s">
        <v>14</v>
      </c>
      <c r="E158" s="4">
        <f>VLOOKUP(Crowdfunding!$G$2,Crowdfunding!G510:H1509,2,FALSE)</f>
        <v>1258</v>
      </c>
    </row>
    <row r="159" spans="1:5" x14ac:dyDescent="0.25">
      <c r="A159" s="20" t="s">
        <v>20</v>
      </c>
      <c r="B159" s="4">
        <f>VLOOKUP(Crowdfunding!$G$3,Crowdfunding!G314:H1313,2,FALSE)</f>
        <v>3742</v>
      </c>
      <c r="D159" s="21" t="s">
        <v>14</v>
      </c>
      <c r="E159" s="4">
        <f>VLOOKUP(Crowdfunding!$G$2,Crowdfunding!G512:H1511,2,FALSE)</f>
        <v>362</v>
      </c>
    </row>
    <row r="160" spans="1:5" x14ac:dyDescent="0.25">
      <c r="A160" s="20" t="s">
        <v>20</v>
      </c>
      <c r="B160" s="4">
        <f>VLOOKUP(Crowdfunding!$G$3,Crowdfunding!G315:H1314,2,FALSE)</f>
        <v>223</v>
      </c>
      <c r="D160" s="21" t="s">
        <v>14</v>
      </c>
      <c r="E160" s="4">
        <f>VLOOKUP(Crowdfunding!$G$2,Crowdfunding!G518:H1517,2,FALSE)</f>
        <v>846</v>
      </c>
    </row>
    <row r="161" spans="1:5" x14ac:dyDescent="0.25">
      <c r="A161" s="20" t="s">
        <v>20</v>
      </c>
      <c r="B161" s="4">
        <f>VLOOKUP(Crowdfunding!$G$3,Crowdfunding!G317:H1316,2,FALSE)</f>
        <v>5168</v>
      </c>
      <c r="D161" s="21" t="s">
        <v>14</v>
      </c>
      <c r="E161" s="4">
        <f>VLOOKUP(Crowdfunding!$G$2,Crowdfunding!G521:H1520,2,FALSE)</f>
        <v>191</v>
      </c>
    </row>
    <row r="162" spans="1:5" x14ac:dyDescent="0.25">
      <c r="A162" s="20" t="s">
        <v>20</v>
      </c>
      <c r="B162" s="4">
        <f>VLOOKUP(Crowdfunding!$G$3,Crowdfunding!G325:H1324,2,FALSE)</f>
        <v>307</v>
      </c>
      <c r="D162" s="21" t="s">
        <v>14</v>
      </c>
      <c r="E162" s="4">
        <f>VLOOKUP(Crowdfunding!$G$2,Crowdfunding!G525:H1524,2,FALSE)</f>
        <v>1979</v>
      </c>
    </row>
    <row r="163" spans="1:5" x14ac:dyDescent="0.25">
      <c r="A163" s="20" t="s">
        <v>20</v>
      </c>
      <c r="B163" s="4">
        <f>VLOOKUP(Crowdfunding!$G$3,Crowdfunding!G327:H1326,2,FALSE)</f>
        <v>2441</v>
      </c>
      <c r="D163" s="21" t="s">
        <v>14</v>
      </c>
      <c r="E163" s="4">
        <f>VLOOKUP(Crowdfunding!$G$2,Crowdfunding!G527:H1526,2,FALSE)</f>
        <v>63</v>
      </c>
    </row>
    <row r="164" spans="1:5" x14ac:dyDescent="0.25">
      <c r="A164" s="20" t="s">
        <v>20</v>
      </c>
      <c r="B164" s="4">
        <f>VLOOKUP(Crowdfunding!$G$3,Crowdfunding!G331:H1330,2,FALSE)</f>
        <v>1385</v>
      </c>
      <c r="D164" s="21" t="s">
        <v>14</v>
      </c>
      <c r="E164" s="4">
        <f>VLOOKUP(Crowdfunding!$G$2,Crowdfunding!G528:H1527,2,FALSE)</f>
        <v>6080</v>
      </c>
    </row>
    <row r="165" spans="1:5" x14ac:dyDescent="0.25">
      <c r="A165" s="20" t="s">
        <v>20</v>
      </c>
      <c r="B165" s="4">
        <f>VLOOKUP(Crowdfunding!$G$3,Crowdfunding!G333:H1332,2,FALSE)</f>
        <v>190</v>
      </c>
      <c r="D165" s="21" t="s">
        <v>14</v>
      </c>
      <c r="E165" s="4">
        <f>VLOOKUP(Crowdfunding!$G$2,Crowdfunding!G532:H1531,2,FALSE)</f>
        <v>1784</v>
      </c>
    </row>
    <row r="166" spans="1:5" x14ac:dyDescent="0.25">
      <c r="A166" s="20" t="s">
        <v>20</v>
      </c>
      <c r="B166" s="4">
        <f>VLOOKUP(Crowdfunding!$G$3,Crowdfunding!G334:H1333,2,FALSE)</f>
        <v>470</v>
      </c>
      <c r="D166" s="21" t="s">
        <v>14</v>
      </c>
      <c r="E166" s="4">
        <f>VLOOKUP(Crowdfunding!$G$2,Crowdfunding!G537:H1536,2,FALSE)</f>
        <v>1296</v>
      </c>
    </row>
    <row r="167" spans="1:5" x14ac:dyDescent="0.25">
      <c r="A167" s="20" t="s">
        <v>20</v>
      </c>
      <c r="B167" s="4">
        <f>VLOOKUP(Crowdfunding!$G$3,Crowdfunding!G335:H1334,2,FALSE)</f>
        <v>253</v>
      </c>
      <c r="D167" s="21" t="s">
        <v>14</v>
      </c>
      <c r="E167" s="4">
        <f>VLOOKUP(Crowdfunding!$G$2,Crowdfunding!G541:H1540,2,FALSE)</f>
        <v>77</v>
      </c>
    </row>
    <row r="168" spans="1:5" x14ac:dyDescent="0.25">
      <c r="A168" s="20" t="s">
        <v>20</v>
      </c>
      <c r="B168" s="4">
        <f>VLOOKUP(Crowdfunding!$G$3,Crowdfunding!G336:H1335,2,FALSE)</f>
        <v>1113</v>
      </c>
      <c r="D168" s="21" t="s">
        <v>14</v>
      </c>
      <c r="E168" s="4">
        <f>VLOOKUP(Crowdfunding!$G$2,Crowdfunding!G542:H1541,2,FALSE)</f>
        <v>395</v>
      </c>
    </row>
    <row r="169" spans="1:5" x14ac:dyDescent="0.25">
      <c r="A169" s="20" t="s">
        <v>20</v>
      </c>
      <c r="B169" s="4">
        <f>VLOOKUP(Crowdfunding!$G$3,Crowdfunding!G337:H1336,2,FALSE)</f>
        <v>2283</v>
      </c>
      <c r="D169" s="21" t="s">
        <v>14</v>
      </c>
      <c r="E169" s="4">
        <f>VLOOKUP(Crowdfunding!$G$2,Crowdfunding!G545:H1544,2,FALSE)</f>
        <v>180</v>
      </c>
    </row>
    <row r="170" spans="1:5" x14ac:dyDescent="0.25">
      <c r="A170" s="20" t="s">
        <v>20</v>
      </c>
      <c r="B170" s="4">
        <f>VLOOKUP(Crowdfunding!$G$3,Crowdfunding!G338:H1337,2,FALSE)</f>
        <v>1095</v>
      </c>
      <c r="D170" s="21" t="s">
        <v>14</v>
      </c>
      <c r="E170" s="4">
        <f>VLOOKUP(Crowdfunding!$G$2,Crowdfunding!G546:H1545,2,FALSE)</f>
        <v>2690</v>
      </c>
    </row>
    <row r="171" spans="1:5" x14ac:dyDescent="0.25">
      <c r="A171" s="20" t="s">
        <v>20</v>
      </c>
      <c r="B171" s="4">
        <f>VLOOKUP(Crowdfunding!$G$3,Crowdfunding!G340:H1339,2,FALSE)</f>
        <v>1690</v>
      </c>
      <c r="D171" s="21" t="s">
        <v>14</v>
      </c>
      <c r="E171" s="4">
        <f>VLOOKUP(Crowdfunding!$G$2,Crowdfunding!G548:H1547,2,FALSE)</f>
        <v>2779</v>
      </c>
    </row>
    <row r="172" spans="1:5" x14ac:dyDescent="0.25">
      <c r="A172" s="20" t="s">
        <v>20</v>
      </c>
      <c r="B172" s="4">
        <f>VLOOKUP(Crowdfunding!$G$3,Crowdfunding!G341:H1340,2,FALSE)</f>
        <v>191</v>
      </c>
      <c r="D172" s="21" t="s">
        <v>14</v>
      </c>
      <c r="E172" s="4">
        <f>VLOOKUP(Crowdfunding!$G$2,Crowdfunding!G555:H1554,2,FALSE)</f>
        <v>1028</v>
      </c>
    </row>
    <row r="173" spans="1:5" x14ac:dyDescent="0.25">
      <c r="A173" s="20" t="s">
        <v>20</v>
      </c>
      <c r="B173" s="4">
        <f>VLOOKUP(Crowdfunding!$G$3,Crowdfunding!G350:H1349,2,FALSE)</f>
        <v>2013</v>
      </c>
      <c r="D173" s="21" t="s">
        <v>14</v>
      </c>
      <c r="E173" s="4">
        <f>VLOOKUP(Crowdfunding!$G$2,Crowdfunding!G565:H1564,2,FALSE)</f>
        <v>1790</v>
      </c>
    </row>
    <row r="174" spans="1:5" x14ac:dyDescent="0.25">
      <c r="A174" s="20" t="s">
        <v>20</v>
      </c>
      <c r="B174" s="4">
        <f>VLOOKUP(Crowdfunding!$G$3,Crowdfunding!G354:H1353,2,FALSE)</f>
        <v>1703</v>
      </c>
      <c r="D174" s="21" t="s">
        <v>14</v>
      </c>
      <c r="E174" s="4">
        <f>VLOOKUP(Crowdfunding!$G$2,Crowdfunding!G578:H1577,2,FALSE)</f>
        <v>64</v>
      </c>
    </row>
    <row r="175" spans="1:5" x14ac:dyDescent="0.25">
      <c r="A175" s="20" t="s">
        <v>20</v>
      </c>
      <c r="B175" s="4">
        <f>VLOOKUP(Crowdfunding!$G$3,Crowdfunding!G360:H1359,2,FALSE)</f>
        <v>187</v>
      </c>
      <c r="D175" s="21" t="s">
        <v>14</v>
      </c>
      <c r="E175" s="4">
        <f>VLOOKUP(Crowdfunding!$G$2,Crowdfunding!G581:H1580,2,FALSE)</f>
        <v>71</v>
      </c>
    </row>
    <row r="176" spans="1:5" x14ac:dyDescent="0.25">
      <c r="A176" s="20" t="s">
        <v>20</v>
      </c>
      <c r="B176" s="4">
        <f>VLOOKUP(Crowdfunding!$G$3,Crowdfunding!G362:H1361,2,FALSE)</f>
        <v>2875</v>
      </c>
      <c r="D176" s="21" t="s">
        <v>14</v>
      </c>
      <c r="E176" s="4">
        <f>VLOOKUP(Crowdfunding!$G$2,Crowdfunding!G584:H1583,2,FALSE)</f>
        <v>42</v>
      </c>
    </row>
    <row r="177" spans="1:5" x14ac:dyDescent="0.25">
      <c r="A177" s="20" t="s">
        <v>20</v>
      </c>
      <c r="B177" s="4">
        <f>VLOOKUP(Crowdfunding!$G$3,Crowdfunding!G365:H1364,2,FALSE)</f>
        <v>139</v>
      </c>
      <c r="D177" s="21" t="s">
        <v>14</v>
      </c>
      <c r="E177" s="4">
        <f>VLOOKUP(Crowdfunding!$G$2,Crowdfunding!G585:H1584,2,FALSE)</f>
        <v>156</v>
      </c>
    </row>
    <row r="178" spans="1:5" x14ac:dyDescent="0.25">
      <c r="A178" s="20" t="s">
        <v>20</v>
      </c>
      <c r="B178" s="4">
        <f>VLOOKUP(Crowdfunding!$G$3,Crowdfunding!G369:H1368,2,FALSE)</f>
        <v>206</v>
      </c>
      <c r="D178" s="21" t="s">
        <v>14</v>
      </c>
      <c r="E178" s="4">
        <f>VLOOKUP(Crowdfunding!$G$2,Crowdfunding!G590:H1589,2,FALSE)</f>
        <v>1368</v>
      </c>
    </row>
    <row r="179" spans="1:5" x14ac:dyDescent="0.25">
      <c r="A179" s="20" t="s">
        <v>20</v>
      </c>
      <c r="B179" s="4">
        <f>VLOOKUP(Crowdfunding!$G$3,Crowdfunding!G372:H1371,2,FALSE)</f>
        <v>5966</v>
      </c>
      <c r="D179" s="21" t="s">
        <v>14</v>
      </c>
      <c r="E179" s="4">
        <f>VLOOKUP(Crowdfunding!$G$2,Crowdfunding!G591:H1590,2,FALSE)</f>
        <v>102</v>
      </c>
    </row>
    <row r="180" spans="1:5" x14ac:dyDescent="0.25">
      <c r="A180" s="20" t="s">
        <v>20</v>
      </c>
      <c r="B180" s="4">
        <f>VLOOKUP(Crowdfunding!$G$3,Crowdfunding!G373:H1372,2,FALSE)</f>
        <v>169</v>
      </c>
      <c r="D180" s="21" t="s">
        <v>14</v>
      </c>
      <c r="E180" s="4">
        <f>VLOOKUP(Crowdfunding!$G$2,Crowdfunding!G593:H1592,2,FALSE)</f>
        <v>253</v>
      </c>
    </row>
    <row r="181" spans="1:5" x14ac:dyDescent="0.25">
      <c r="A181" s="20" t="s">
        <v>20</v>
      </c>
      <c r="B181" s="4">
        <f>VLOOKUP(Crowdfunding!$G$3,Crowdfunding!G375:H1374,2,FALSE)</f>
        <v>2106</v>
      </c>
      <c r="D181" s="21" t="s">
        <v>14</v>
      </c>
      <c r="E181" s="4">
        <f>VLOOKUP(Crowdfunding!$G$2,Crowdfunding!G595:H1594,2,FALSE)</f>
        <v>157</v>
      </c>
    </row>
    <row r="182" spans="1:5" x14ac:dyDescent="0.25">
      <c r="A182" s="20" t="s">
        <v>20</v>
      </c>
      <c r="B182" s="4">
        <f>VLOOKUP(Crowdfunding!$G$3,Crowdfunding!G379:H1378,2,FALSE)</f>
        <v>84</v>
      </c>
      <c r="D182" s="21" t="s">
        <v>14</v>
      </c>
      <c r="E182" s="4">
        <f>VLOOKUP(Crowdfunding!$G$2,Crowdfunding!G597:H1596,2,FALSE)</f>
        <v>183</v>
      </c>
    </row>
    <row r="183" spans="1:5" x14ac:dyDescent="0.25">
      <c r="A183" s="20" t="s">
        <v>20</v>
      </c>
      <c r="B183" s="4">
        <f>VLOOKUP(Crowdfunding!$G$3,Crowdfunding!G383:H1382,2,FALSE)</f>
        <v>155</v>
      </c>
      <c r="D183" s="21" t="s">
        <v>14</v>
      </c>
      <c r="E183" s="4">
        <f>VLOOKUP(Crowdfunding!$G$2,Crowdfunding!G599:H1598,2,FALSE)</f>
        <v>82</v>
      </c>
    </row>
    <row r="184" spans="1:5" x14ac:dyDescent="0.25">
      <c r="A184" s="20" t="s">
        <v>20</v>
      </c>
      <c r="B184" s="4">
        <f>VLOOKUP(Crowdfunding!$G$3,Crowdfunding!G384:H1383,2,FALSE)</f>
        <v>189</v>
      </c>
      <c r="D184" s="21" t="s">
        <v>14</v>
      </c>
      <c r="E184" s="4">
        <f>VLOOKUP(Crowdfunding!$G$2,Crowdfunding!G603:H1602,2,FALSE)</f>
        <v>1198</v>
      </c>
    </row>
    <row r="185" spans="1:5" x14ac:dyDescent="0.25">
      <c r="A185" s="20" t="s">
        <v>20</v>
      </c>
      <c r="B185" s="4">
        <f>VLOOKUP(Crowdfunding!$G$3,Crowdfunding!G386:H1385,2,FALSE)</f>
        <v>4799</v>
      </c>
      <c r="D185" s="21" t="s">
        <v>14</v>
      </c>
      <c r="E185" s="4">
        <f>VLOOKUP(Crowdfunding!$G$2,Crowdfunding!G628:H1627,2,FALSE)</f>
        <v>750</v>
      </c>
    </row>
    <row r="186" spans="1:5" x14ac:dyDescent="0.25">
      <c r="A186" s="20" t="s">
        <v>20</v>
      </c>
      <c r="B186" s="4">
        <f>VLOOKUP(Crowdfunding!$G$3,Crowdfunding!G387:H1386,2,FALSE)</f>
        <v>1137</v>
      </c>
      <c r="D186" s="21" t="s">
        <v>14</v>
      </c>
      <c r="E186" s="4">
        <f>VLOOKUP(Crowdfunding!$G$2,Crowdfunding!G636:H1635,2,FALSE)</f>
        <v>2604</v>
      </c>
    </row>
    <row r="187" spans="1:5" x14ac:dyDescent="0.25">
      <c r="A187" s="20" t="s">
        <v>20</v>
      </c>
      <c r="B187" s="4">
        <f>VLOOKUP(Crowdfunding!$G$3,Crowdfunding!G388:H1387,2,FALSE)</f>
        <v>1152</v>
      </c>
      <c r="D187" s="21" t="s">
        <v>14</v>
      </c>
      <c r="E187" s="4">
        <f>VLOOKUP(Crowdfunding!$G$2,Crowdfunding!G640:H1639,2,FALSE)</f>
        <v>94</v>
      </c>
    </row>
    <row r="188" spans="1:5" x14ac:dyDescent="0.25">
      <c r="A188" s="20" t="s">
        <v>20</v>
      </c>
      <c r="B188" s="4">
        <f>VLOOKUP(Crowdfunding!$G$3,Crowdfunding!G393:H1392,2,FALSE)</f>
        <v>3059</v>
      </c>
      <c r="D188" s="21" t="s">
        <v>14</v>
      </c>
      <c r="E188" s="4">
        <f>VLOOKUP(Crowdfunding!$G$2,Crowdfunding!G641:H1640,2,FALSE)</f>
        <v>257</v>
      </c>
    </row>
    <row r="189" spans="1:5" x14ac:dyDescent="0.25">
      <c r="A189" s="20" t="s">
        <v>20</v>
      </c>
      <c r="B189" s="4">
        <f>VLOOKUP(Crowdfunding!$G$3,Crowdfunding!G396:H1395,2,FALSE)</f>
        <v>34</v>
      </c>
      <c r="D189" s="21" t="s">
        <v>14</v>
      </c>
      <c r="E189" s="4">
        <f>VLOOKUP(Crowdfunding!$G$2,Crowdfunding!G643:H1642,2,FALSE)</f>
        <v>2928</v>
      </c>
    </row>
    <row r="190" spans="1:5" x14ac:dyDescent="0.25">
      <c r="A190" s="20" t="s">
        <v>20</v>
      </c>
      <c r="B190" s="4">
        <f>VLOOKUP(Crowdfunding!$G$3,Crowdfunding!G398:H1397,2,FALSE)</f>
        <v>1604</v>
      </c>
      <c r="D190" s="21" t="s">
        <v>14</v>
      </c>
      <c r="E190" s="4">
        <f>VLOOKUP(Crowdfunding!$G$2,Crowdfunding!G647:H1646,2,FALSE)</f>
        <v>4697</v>
      </c>
    </row>
    <row r="191" spans="1:5" x14ac:dyDescent="0.25">
      <c r="A191" s="20" t="s">
        <v>20</v>
      </c>
      <c r="B191" s="4">
        <f>VLOOKUP(Crowdfunding!$G$3,Crowdfunding!G399:H1398,2,FALSE)</f>
        <v>454</v>
      </c>
      <c r="D191" s="21" t="s">
        <v>14</v>
      </c>
      <c r="E191" s="4">
        <f>VLOOKUP(Crowdfunding!$G$2,Crowdfunding!G648:H1647,2,FALSE)</f>
        <v>2915</v>
      </c>
    </row>
    <row r="192" spans="1:5" x14ac:dyDescent="0.25">
      <c r="A192" s="20" t="s">
        <v>20</v>
      </c>
      <c r="B192" s="4">
        <f>VLOOKUP(Crowdfunding!$G$3,Crowdfunding!G400:H1399,2,FALSE)</f>
        <v>123</v>
      </c>
      <c r="D192" s="21" t="s">
        <v>14</v>
      </c>
      <c r="E192" s="4">
        <f>VLOOKUP(Crowdfunding!$G$2,Crowdfunding!G650:H1649,2,FALSE)</f>
        <v>602</v>
      </c>
    </row>
    <row r="193" spans="1:5" x14ac:dyDescent="0.25">
      <c r="A193" s="20" t="s">
        <v>20</v>
      </c>
      <c r="B193" s="4">
        <f>VLOOKUP(Crowdfunding!$G$3,Crowdfunding!G401:H1400,2,FALSE)</f>
        <v>299</v>
      </c>
      <c r="D193" s="21" t="s">
        <v>14</v>
      </c>
      <c r="E193" s="4">
        <f>VLOOKUP(Crowdfunding!$G$2,Crowdfunding!G653:H1652,2,FALSE)</f>
        <v>3868</v>
      </c>
    </row>
    <row r="194" spans="1:5" x14ac:dyDescent="0.25">
      <c r="A194" s="20" t="s">
        <v>20</v>
      </c>
      <c r="B194" s="4">
        <f>VLOOKUP(Crowdfunding!$G$3,Crowdfunding!G404:H1403,2,FALSE)</f>
        <v>2237</v>
      </c>
      <c r="D194" s="21" t="s">
        <v>14</v>
      </c>
      <c r="E194" s="4">
        <f>VLOOKUP(Crowdfunding!$G$2,Crowdfunding!G654:H1653,2,FALSE)</f>
        <v>504</v>
      </c>
    </row>
    <row r="195" spans="1:5" x14ac:dyDescent="0.25">
      <c r="A195" s="20" t="s">
        <v>20</v>
      </c>
      <c r="B195" s="4">
        <f>VLOOKUP(Crowdfunding!$G$3,Crowdfunding!G407:H1406,2,FALSE)</f>
        <v>645</v>
      </c>
      <c r="D195" s="21" t="s">
        <v>14</v>
      </c>
      <c r="E195" s="4">
        <f>VLOOKUP(Crowdfunding!$G$2,Crowdfunding!G659:H1658,2,FALSE)</f>
        <v>14</v>
      </c>
    </row>
    <row r="196" spans="1:5" x14ac:dyDescent="0.25">
      <c r="A196" s="20" t="s">
        <v>20</v>
      </c>
      <c r="B196" s="4">
        <f>VLOOKUP(Crowdfunding!$G$3,Crowdfunding!G409:H1408,2,FALSE)</f>
        <v>484</v>
      </c>
      <c r="D196" s="21" t="s">
        <v>14</v>
      </c>
      <c r="E196" s="4">
        <f>VLOOKUP(Crowdfunding!$G$2,Crowdfunding!G663:H1662,2,FALSE)</f>
        <v>752</v>
      </c>
    </row>
    <row r="197" spans="1:5" x14ac:dyDescent="0.25">
      <c r="A197" s="20" t="s">
        <v>20</v>
      </c>
      <c r="B197" s="4">
        <f>VLOOKUP(Crowdfunding!$G$3,Crowdfunding!G411:H1410,2,FALSE)</f>
        <v>82</v>
      </c>
      <c r="D197" s="21" t="s">
        <v>14</v>
      </c>
      <c r="E197" s="4">
        <f>VLOOKUP(Crowdfunding!$G$2,Crowdfunding!G664:H1663,2,FALSE)</f>
        <v>131</v>
      </c>
    </row>
    <row r="198" spans="1:5" x14ac:dyDescent="0.25">
      <c r="A198" s="20" t="s">
        <v>20</v>
      </c>
      <c r="B198" s="4">
        <f>VLOOKUP(Crowdfunding!$G$3,Crowdfunding!G415:H1414,2,FALSE)</f>
        <v>5203</v>
      </c>
      <c r="D198" s="21" t="s">
        <v>14</v>
      </c>
      <c r="E198" s="4">
        <f>VLOOKUP(Crowdfunding!$G$2,Crowdfunding!G665:H1664,2,FALSE)</f>
        <v>87</v>
      </c>
    </row>
    <row r="199" spans="1:5" x14ac:dyDescent="0.25">
      <c r="A199" s="20" t="s">
        <v>20</v>
      </c>
      <c r="B199" s="4">
        <f>VLOOKUP(Crowdfunding!$G$3,Crowdfunding!G423:H1422,2,FALSE)</f>
        <v>205</v>
      </c>
      <c r="D199" s="21" t="s">
        <v>14</v>
      </c>
      <c r="E199" s="4">
        <f>VLOOKUP(Crowdfunding!$G$2,Crowdfunding!G666:H1665,2,FALSE)</f>
        <v>1063</v>
      </c>
    </row>
    <row r="200" spans="1:5" x14ac:dyDescent="0.25">
      <c r="A200" s="20" t="s">
        <v>20</v>
      </c>
      <c r="B200" s="4">
        <f>VLOOKUP(Crowdfunding!$G$3,Crowdfunding!G428:H1427,2,FALSE)</f>
        <v>219</v>
      </c>
      <c r="D200" s="21" t="s">
        <v>14</v>
      </c>
      <c r="E200" s="4">
        <f>VLOOKUP(Crowdfunding!$G$2,Crowdfunding!G667:H1666,2,FALSE)</f>
        <v>76</v>
      </c>
    </row>
    <row r="201" spans="1:5" x14ac:dyDescent="0.25">
      <c r="A201" s="20" t="s">
        <v>20</v>
      </c>
      <c r="B201" s="4">
        <f>VLOOKUP(Crowdfunding!$G$3,Crowdfunding!G429:H1428,2,FALSE)</f>
        <v>2526</v>
      </c>
      <c r="D201" s="21" t="s">
        <v>14</v>
      </c>
      <c r="E201" s="4">
        <f>VLOOKUP(Crowdfunding!$G$2,Crowdfunding!G671:H1670,2,FALSE)</f>
        <v>4428</v>
      </c>
    </row>
    <row r="202" spans="1:5" x14ac:dyDescent="0.25">
      <c r="A202" s="20" t="s">
        <v>20</v>
      </c>
      <c r="B202" s="4">
        <f>VLOOKUP(Crowdfunding!$G$3,Crowdfunding!G434:H1433,2,FALSE)</f>
        <v>1713</v>
      </c>
      <c r="D202" s="21" t="s">
        <v>14</v>
      </c>
      <c r="E202" s="4">
        <f>VLOOKUP(Crowdfunding!$G$2,Crowdfunding!G675:H1674,2,FALSE)</f>
        <v>58</v>
      </c>
    </row>
    <row r="203" spans="1:5" x14ac:dyDescent="0.25">
      <c r="A203" s="20" t="s">
        <v>20</v>
      </c>
      <c r="B203" s="4">
        <f>VLOOKUP(Crowdfunding!$G$3,Crowdfunding!G439:H1438,2,FALSE)</f>
        <v>192</v>
      </c>
      <c r="D203" s="21" t="s">
        <v>14</v>
      </c>
      <c r="E203" s="4">
        <f>VLOOKUP(Crowdfunding!$G$2,Crowdfunding!G676:H1675,2,FALSE)</f>
        <v>111</v>
      </c>
    </row>
    <row r="204" spans="1:5" x14ac:dyDescent="0.25">
      <c r="A204" s="20" t="s">
        <v>20</v>
      </c>
      <c r="B204" s="4">
        <f>VLOOKUP(Crowdfunding!$G$3,Crowdfunding!G440:H1439,2,FALSE)</f>
        <v>247</v>
      </c>
      <c r="D204" s="21" t="s">
        <v>14</v>
      </c>
      <c r="E204" s="4">
        <f>VLOOKUP(Crowdfunding!$G$2,Crowdfunding!G680:H1679,2,FALSE)</f>
        <v>2955</v>
      </c>
    </row>
    <row r="205" spans="1:5" x14ac:dyDescent="0.25">
      <c r="A205" s="20" t="s">
        <v>20</v>
      </c>
      <c r="B205" s="4">
        <f>VLOOKUP(Crowdfunding!$G$3,Crowdfunding!G441:H1440,2,FALSE)</f>
        <v>2293</v>
      </c>
      <c r="D205" s="21" t="s">
        <v>14</v>
      </c>
      <c r="E205" s="4">
        <f>VLOOKUP(Crowdfunding!$G$2,Crowdfunding!G683:H1682,2,FALSE)</f>
        <v>1657</v>
      </c>
    </row>
    <row r="206" spans="1:5" x14ac:dyDescent="0.25">
      <c r="A206" s="20" t="s">
        <v>20</v>
      </c>
      <c r="B206" s="4">
        <f>VLOOKUP(Crowdfunding!$G$3,Crowdfunding!G442:H1441,2,FALSE)</f>
        <v>3131</v>
      </c>
      <c r="D206" s="21" t="s">
        <v>14</v>
      </c>
      <c r="E206" s="4">
        <f>VLOOKUP(Crowdfunding!$G$2,Crowdfunding!G684:H1683,2,FALSE)</f>
        <v>926</v>
      </c>
    </row>
    <row r="207" spans="1:5" x14ac:dyDescent="0.25">
      <c r="A207" s="20" t="s">
        <v>20</v>
      </c>
      <c r="B207" s="4">
        <f>VLOOKUP(Crowdfunding!$G$3,Crowdfunding!G443:H1442,2,FALSE)</f>
        <v>143</v>
      </c>
      <c r="D207" s="21" t="s">
        <v>14</v>
      </c>
      <c r="E207" s="4">
        <f>VLOOKUP(Crowdfunding!$G$2,Crowdfunding!G695:H1694,2,FALSE)</f>
        <v>1748</v>
      </c>
    </row>
    <row r="208" spans="1:5" x14ac:dyDescent="0.25">
      <c r="A208" s="20" t="s">
        <v>20</v>
      </c>
      <c r="B208" s="4">
        <f>VLOOKUP(Crowdfunding!$G$3,Crowdfunding!G445:H1444,2,FALSE)</f>
        <v>296</v>
      </c>
      <c r="D208" s="21" t="s">
        <v>14</v>
      </c>
      <c r="E208" s="4">
        <f>VLOOKUP(Crowdfunding!$G$2,Crowdfunding!G696:H1695,2,FALSE)</f>
        <v>79</v>
      </c>
    </row>
    <row r="209" spans="1:5" x14ac:dyDescent="0.25">
      <c r="A209" s="20" t="s">
        <v>20</v>
      </c>
      <c r="B209" s="4">
        <f>VLOOKUP(Crowdfunding!$G$3,Crowdfunding!G452:H1451,2,FALSE)</f>
        <v>6286</v>
      </c>
      <c r="D209" s="21" t="s">
        <v>14</v>
      </c>
      <c r="E209" s="4">
        <f>VLOOKUP(Crowdfunding!$G$2,Crowdfunding!G697:H1696,2,FALSE)</f>
        <v>889</v>
      </c>
    </row>
    <row r="210" spans="1:5" x14ac:dyDescent="0.25">
      <c r="A210" s="20" t="s">
        <v>20</v>
      </c>
      <c r="B210" s="4">
        <f>VLOOKUP(Crowdfunding!$G$3,Crowdfunding!G454:H1453,2,FALSE)</f>
        <v>3727</v>
      </c>
      <c r="D210" s="21" t="s">
        <v>14</v>
      </c>
      <c r="E210" s="4">
        <f>VLOOKUP(Crowdfunding!$G$2,Crowdfunding!G705:H1704,2,FALSE)</f>
        <v>2025</v>
      </c>
    </row>
    <row r="211" spans="1:5" x14ac:dyDescent="0.25">
      <c r="A211" s="20" t="s">
        <v>20</v>
      </c>
      <c r="B211" s="4">
        <f>VLOOKUP(Crowdfunding!$G$3,Crowdfunding!G458:H1457,2,FALSE)</f>
        <v>1605</v>
      </c>
      <c r="D211" s="21" t="s">
        <v>14</v>
      </c>
      <c r="E211" s="4">
        <f>VLOOKUP(Crowdfunding!$G$2,Crowdfunding!G714:H1713,2,FALSE)</f>
        <v>656</v>
      </c>
    </row>
    <row r="212" spans="1:5" x14ac:dyDescent="0.25">
      <c r="A212" s="20" t="s">
        <v>20</v>
      </c>
      <c r="B212" s="4">
        <f>VLOOKUP(Crowdfunding!$G$3,Crowdfunding!G459:H1458,2,FALSE)</f>
        <v>2120</v>
      </c>
      <c r="D212" s="21" t="s">
        <v>14</v>
      </c>
      <c r="E212" s="4">
        <f>VLOOKUP(Crowdfunding!$G$2,Crowdfunding!G718:H1717,2,FALSE)</f>
        <v>1596</v>
      </c>
    </row>
    <row r="213" spans="1:5" x14ac:dyDescent="0.25">
      <c r="A213" s="20" t="s">
        <v>20</v>
      </c>
      <c r="B213" s="4">
        <f>VLOOKUP(Crowdfunding!$G$3,Crowdfunding!G463:H1462,2,FALSE)</f>
        <v>2080</v>
      </c>
      <c r="D213" s="21" t="s">
        <v>14</v>
      </c>
      <c r="E213" s="4">
        <f>VLOOKUP(Crowdfunding!$G$2,Crowdfunding!G731:H1730,2,FALSE)</f>
        <v>1121</v>
      </c>
    </row>
    <row r="214" spans="1:5" x14ac:dyDescent="0.25">
      <c r="A214" s="20" t="s">
        <v>20</v>
      </c>
      <c r="B214" s="4">
        <f>VLOOKUP(Crowdfunding!$G$3,Crowdfunding!G464:H1463,2,FALSE)</f>
        <v>2105</v>
      </c>
      <c r="D214" s="21" t="s">
        <v>14</v>
      </c>
      <c r="E214" s="4">
        <f>VLOOKUP(Crowdfunding!$G$2,Crowdfunding!G746:H1745,2,FALSE)</f>
        <v>34</v>
      </c>
    </row>
    <row r="215" spans="1:5" x14ac:dyDescent="0.25">
      <c r="A215" s="20" t="s">
        <v>20</v>
      </c>
      <c r="B215" s="4">
        <f>VLOOKUP(Crowdfunding!$G$3,Crowdfunding!G466:H1465,2,FALSE)</f>
        <v>2436</v>
      </c>
      <c r="D215" s="21" t="s">
        <v>14</v>
      </c>
      <c r="E215" s="4">
        <f>VLOOKUP(Crowdfunding!$G$2,Crowdfunding!G753:H1752,2,FALSE)</f>
        <v>1274</v>
      </c>
    </row>
    <row r="216" spans="1:5" x14ac:dyDescent="0.25">
      <c r="A216" s="20" t="s">
        <v>20</v>
      </c>
      <c r="B216" s="4">
        <f>VLOOKUP(Crowdfunding!$G$3,Crowdfunding!G468:H1467,2,FALSE)</f>
        <v>42</v>
      </c>
      <c r="D216" s="21" t="s">
        <v>14</v>
      </c>
      <c r="E216" s="4">
        <f>VLOOKUP(Crowdfunding!$G$2,Crowdfunding!G763:H1762,2,FALSE)</f>
        <v>248</v>
      </c>
    </row>
    <row r="217" spans="1:5" x14ac:dyDescent="0.25">
      <c r="A217" s="20" t="s">
        <v>20</v>
      </c>
      <c r="B217" s="4">
        <f>VLOOKUP(Crowdfunding!$G$3,Crowdfunding!G472:H1471,2,FALSE)</f>
        <v>381</v>
      </c>
      <c r="D217" s="21" t="s">
        <v>14</v>
      </c>
      <c r="E217" s="4">
        <f>VLOOKUP(Crowdfunding!$G$2,Crowdfunding!G769:H1768,2,FALSE)</f>
        <v>513</v>
      </c>
    </row>
    <row r="218" spans="1:5" x14ac:dyDescent="0.25">
      <c r="A218" s="20" t="s">
        <v>20</v>
      </c>
      <c r="B218" s="4">
        <f>VLOOKUP(Crowdfunding!$G$3,Crowdfunding!G473:H1472,2,FALSE)</f>
        <v>194</v>
      </c>
      <c r="D218" s="21" t="s">
        <v>14</v>
      </c>
      <c r="E218" s="4">
        <f>VLOOKUP(Crowdfunding!$G$2,Crowdfunding!G770:H1769,2,FALSE)</f>
        <v>3410</v>
      </c>
    </row>
    <row r="219" spans="1:5" x14ac:dyDescent="0.25">
      <c r="A219" s="20" t="s">
        <v>20</v>
      </c>
      <c r="B219" s="4">
        <f>VLOOKUP(Crowdfunding!$G$3,Crowdfunding!G474:H1473,2,FALSE)</f>
        <v>106</v>
      </c>
      <c r="D219" s="21" t="s">
        <v>14</v>
      </c>
      <c r="E219" s="4">
        <f>VLOOKUP(Crowdfunding!$G$2,Crowdfunding!G778:H1777,2,FALSE)</f>
        <v>2201</v>
      </c>
    </row>
    <row r="220" spans="1:5" x14ac:dyDescent="0.25">
      <c r="A220" s="20" t="s">
        <v>20</v>
      </c>
      <c r="B220" s="4">
        <f>VLOOKUP(Crowdfunding!$G$3,Crowdfunding!G478:H1477,2,FALSE)</f>
        <v>2756</v>
      </c>
      <c r="D220" s="21" t="s">
        <v>14</v>
      </c>
      <c r="E220" s="4">
        <f>VLOOKUP(Crowdfunding!$G$2,Crowdfunding!G779:H1778,2,FALSE)</f>
        <v>676</v>
      </c>
    </row>
    <row r="221" spans="1:5" x14ac:dyDescent="0.25">
      <c r="A221" s="20" t="s">
        <v>20</v>
      </c>
      <c r="B221" s="4">
        <f>VLOOKUP(Crowdfunding!$G$3,Crowdfunding!G481:H1480,2,FALSE)</f>
        <v>173</v>
      </c>
      <c r="D221" s="21" t="s">
        <v>14</v>
      </c>
      <c r="E221" s="4">
        <f>VLOOKUP(Crowdfunding!$G$2,Crowdfunding!G780:H1779,2,FALSE)</f>
        <v>831</v>
      </c>
    </row>
    <row r="222" spans="1:5" x14ac:dyDescent="0.25">
      <c r="A222" s="20" t="s">
        <v>20</v>
      </c>
      <c r="B222" s="4">
        <f>VLOOKUP(Crowdfunding!$G$3,Crowdfunding!G483:H1482,2,FALSE)</f>
        <v>1572</v>
      </c>
      <c r="D222" s="21" t="s">
        <v>14</v>
      </c>
      <c r="E222" s="4">
        <f>VLOOKUP(Crowdfunding!$G$2,Crowdfunding!G782:H1781,2,FALSE)</f>
        <v>859</v>
      </c>
    </row>
    <row r="223" spans="1:5" x14ac:dyDescent="0.25">
      <c r="A223" s="20" t="s">
        <v>20</v>
      </c>
      <c r="B223" s="4">
        <f>VLOOKUP(Crowdfunding!$G$3,Crowdfunding!G487:H1486,2,FALSE)</f>
        <v>2346</v>
      </c>
      <c r="D223" s="21" t="s">
        <v>14</v>
      </c>
      <c r="E223" s="4">
        <f>VLOOKUP(Crowdfunding!$G$2,Crowdfunding!G790:H1789,2,FALSE)</f>
        <v>45</v>
      </c>
    </row>
    <row r="224" spans="1:5" x14ac:dyDescent="0.25">
      <c r="A224" s="20" t="s">
        <v>20</v>
      </c>
      <c r="B224" s="4">
        <f>VLOOKUP(Crowdfunding!$G$3,Crowdfunding!G490:H1489,2,FALSE)</f>
        <v>115</v>
      </c>
      <c r="D224" s="21" t="s">
        <v>14</v>
      </c>
      <c r="E224" s="4">
        <f>VLOOKUP(Crowdfunding!$G$2,Crowdfunding!G792:H1791,2,FALSE)</f>
        <v>6</v>
      </c>
    </row>
    <row r="225" spans="1:5" x14ac:dyDescent="0.25">
      <c r="A225" s="20" t="s">
        <v>20</v>
      </c>
      <c r="B225" s="4">
        <f>VLOOKUP(Crowdfunding!$G$3,Crowdfunding!G492:H1491,2,FALSE)</f>
        <v>144</v>
      </c>
      <c r="D225" s="21" t="s">
        <v>14</v>
      </c>
      <c r="E225" s="4">
        <f>VLOOKUP(Crowdfunding!$G$2,Crowdfunding!G798:H1797,2,FALSE)</f>
        <v>78</v>
      </c>
    </row>
    <row r="226" spans="1:5" x14ac:dyDescent="0.25">
      <c r="A226" s="20" t="s">
        <v>20</v>
      </c>
      <c r="B226" s="4">
        <f>VLOOKUP(Crowdfunding!$G$3,Crowdfunding!G494:H1493,2,FALSE)</f>
        <v>64</v>
      </c>
      <c r="D226" s="21" t="s">
        <v>14</v>
      </c>
      <c r="E226" s="4">
        <f>VLOOKUP(Crowdfunding!$G$2,Crowdfunding!G799:H1798,2,FALSE)</f>
        <v>1225</v>
      </c>
    </row>
    <row r="227" spans="1:5" x14ac:dyDescent="0.25">
      <c r="A227" s="20" t="s">
        <v>20</v>
      </c>
      <c r="B227" s="4">
        <f>VLOOKUP(Crowdfunding!$G$3,Crowdfunding!G496:H1495,2,FALSE)</f>
        <v>268</v>
      </c>
      <c r="D227" s="21" t="s">
        <v>14</v>
      </c>
      <c r="E227" s="4">
        <f>VLOOKUP(Crowdfunding!$G$2,Crowdfunding!G811:H1810,2,FALSE)</f>
        <v>2108</v>
      </c>
    </row>
    <row r="228" spans="1:5" x14ac:dyDescent="0.25">
      <c r="A228" s="20" t="s">
        <v>20</v>
      </c>
      <c r="B228" s="4">
        <f>VLOOKUP(Crowdfunding!$G$3,Crowdfunding!G505:H1504,2,FALSE)</f>
        <v>460</v>
      </c>
      <c r="D228" s="21" t="s">
        <v>14</v>
      </c>
      <c r="E228" s="4">
        <f>VLOOKUP(Crowdfunding!$G$2,Crowdfunding!G814:H1813,2,FALSE)</f>
        <v>36</v>
      </c>
    </row>
    <row r="229" spans="1:5" x14ac:dyDescent="0.25">
      <c r="A229" s="20" t="s">
        <v>20</v>
      </c>
      <c r="B229" s="4">
        <f>VLOOKUP(Crowdfunding!$G$3,Crowdfunding!G506:H1505,2,FALSE)</f>
        <v>2528</v>
      </c>
      <c r="D229" s="21" t="s">
        <v>14</v>
      </c>
      <c r="E229" s="4">
        <f>VLOOKUP(Crowdfunding!$G$2,Crowdfunding!G817:H1816,2,FALSE)</f>
        <v>47</v>
      </c>
    </row>
    <row r="230" spans="1:5" x14ac:dyDescent="0.25">
      <c r="A230" s="20" t="s">
        <v>20</v>
      </c>
      <c r="B230" s="4">
        <f>VLOOKUP(Crowdfunding!$G$3,Crowdfunding!G509:H1508,2,FALSE)</f>
        <v>3657</v>
      </c>
      <c r="D230" s="21" t="s">
        <v>14</v>
      </c>
      <c r="E230" s="4">
        <f>VLOOKUP(Crowdfunding!$G$2,Crowdfunding!G822:H1821,2,FALSE)</f>
        <v>70</v>
      </c>
    </row>
    <row r="231" spans="1:5" x14ac:dyDescent="0.25">
      <c r="A231" s="20" t="s">
        <v>20</v>
      </c>
      <c r="B231" s="4">
        <f>VLOOKUP(Crowdfunding!$G$3,Crowdfunding!G513:H1512,2,FALSE)</f>
        <v>239</v>
      </c>
      <c r="D231" s="21" t="s">
        <v>14</v>
      </c>
      <c r="E231" s="4">
        <f>VLOOKUP(Crowdfunding!$G$2,Crowdfunding!G831:H1830,2,FALSE)</f>
        <v>154</v>
      </c>
    </row>
    <row r="232" spans="1:5" x14ac:dyDescent="0.25">
      <c r="A232" s="20" t="s">
        <v>20</v>
      </c>
      <c r="B232" s="4">
        <f>VLOOKUP(Crowdfunding!$G$3,Crowdfunding!G515:H1514,2,FALSE)</f>
        <v>78</v>
      </c>
      <c r="D232" s="21" t="s">
        <v>14</v>
      </c>
      <c r="E232" s="4">
        <f>VLOOKUP(Crowdfunding!$G$2,Crowdfunding!G832:H1831,2,FALSE)</f>
        <v>22</v>
      </c>
    </row>
    <row r="233" spans="1:5" x14ac:dyDescent="0.25">
      <c r="A233" s="20" t="s">
        <v>20</v>
      </c>
      <c r="B233" s="4">
        <f>VLOOKUP(Crowdfunding!$G$3,Crowdfunding!G520:H1519,2,FALSE)</f>
        <v>1773</v>
      </c>
      <c r="D233" s="21" t="s">
        <v>14</v>
      </c>
      <c r="E233" s="4">
        <f>VLOOKUP(Crowdfunding!$G$2,Crowdfunding!G833:H1832,2,FALSE)</f>
        <v>1758</v>
      </c>
    </row>
    <row r="234" spans="1:5" x14ac:dyDescent="0.25">
      <c r="A234" s="20" t="s">
        <v>20</v>
      </c>
      <c r="B234" s="4">
        <f>VLOOKUP(Crowdfunding!$G$3,Crowdfunding!G522:H1521,2,FALSE)</f>
        <v>32</v>
      </c>
      <c r="D234" s="21" t="s">
        <v>14</v>
      </c>
      <c r="E234" s="4">
        <f>VLOOKUP(Crowdfunding!$G$2,Crowdfunding!G862:H1861,2,FALSE)</f>
        <v>526</v>
      </c>
    </row>
    <row r="235" spans="1:5" x14ac:dyDescent="0.25">
      <c r="A235" s="20" t="s">
        <v>20</v>
      </c>
      <c r="B235" s="4">
        <f>VLOOKUP(Crowdfunding!$G$3,Crowdfunding!G523:H1522,2,FALSE)</f>
        <v>369</v>
      </c>
      <c r="D235" s="21" t="s">
        <v>14</v>
      </c>
      <c r="E235" s="4">
        <f>VLOOKUP(Crowdfunding!$G$2,Crowdfunding!G872:H1871,2,FALSE)</f>
        <v>121</v>
      </c>
    </row>
    <row r="236" spans="1:5" x14ac:dyDescent="0.25">
      <c r="A236" s="20" t="s">
        <v>20</v>
      </c>
      <c r="B236" s="4">
        <f>VLOOKUP(Crowdfunding!$G$3,Crowdfunding!G535:H1534,2,FALSE)</f>
        <v>2218</v>
      </c>
      <c r="D236" s="21" t="s">
        <v>14</v>
      </c>
      <c r="E236" s="4">
        <f>VLOOKUP(Crowdfunding!$G$2,Crowdfunding!G879:H1878,2,FALSE)</f>
        <v>1229</v>
      </c>
    </row>
    <row r="237" spans="1:5" x14ac:dyDescent="0.25">
      <c r="A237" s="20" t="s">
        <v>20</v>
      </c>
      <c r="B237" s="4">
        <f>VLOOKUP(Crowdfunding!$G$3,Crowdfunding!G536:H1535,2,FALSE)</f>
        <v>202</v>
      </c>
      <c r="D237" s="21" t="s">
        <v>14</v>
      </c>
      <c r="E237" s="4">
        <f>VLOOKUP(Crowdfunding!$G$2,Crowdfunding!G884:H1883,2,FALSE)</f>
        <v>1886</v>
      </c>
    </row>
    <row r="238" spans="1:5" x14ac:dyDescent="0.25">
      <c r="A238" s="20" t="s">
        <v>20</v>
      </c>
      <c r="B238" s="4">
        <f>VLOOKUP(Crowdfunding!$G$3,Crowdfunding!G538:H1537,2,FALSE)</f>
        <v>140</v>
      </c>
      <c r="D238" s="21" t="s">
        <v>14</v>
      </c>
      <c r="E238" s="4">
        <f>VLOOKUP(Crowdfunding!$G$2,Crowdfunding!G887:H1886,2,FALSE)</f>
        <v>1825</v>
      </c>
    </row>
    <row r="239" spans="1:5" x14ac:dyDescent="0.25">
      <c r="A239" s="20" t="s">
        <v>20</v>
      </c>
      <c r="B239" s="4">
        <f>VLOOKUP(Crowdfunding!$G$3,Crowdfunding!G539:H1538,2,FALSE)</f>
        <v>1052</v>
      </c>
      <c r="D239" s="21" t="s">
        <v>14</v>
      </c>
      <c r="E239" s="4">
        <f>VLOOKUP(Crowdfunding!$G$2,Crowdfunding!G890:H1889,2,FALSE)</f>
        <v>107</v>
      </c>
    </row>
    <row r="240" spans="1:5" x14ac:dyDescent="0.25">
      <c r="A240" s="20" t="s">
        <v>20</v>
      </c>
      <c r="B240" s="4">
        <f>VLOOKUP(Crowdfunding!$G$3,Crowdfunding!G549:H1548,2,FALSE)</f>
        <v>156</v>
      </c>
      <c r="D240" s="21" t="s">
        <v>14</v>
      </c>
      <c r="E240" s="4">
        <f>VLOOKUP(Crowdfunding!$G$2,Crowdfunding!G900:H1899,2,FALSE)</f>
        <v>1221</v>
      </c>
    </row>
    <row r="241" spans="1:5" x14ac:dyDescent="0.25">
      <c r="A241" s="20" t="s">
        <v>20</v>
      </c>
      <c r="B241" s="4">
        <f>VLOOKUP(Crowdfunding!$G$3,Crowdfunding!G550:H1549,2,FALSE)</f>
        <v>2985</v>
      </c>
      <c r="D241" s="21" t="s">
        <v>14</v>
      </c>
      <c r="E241" s="4">
        <f>VLOOKUP(Crowdfunding!$G$2,Crowdfunding!G910:H1909,2,FALSE)</f>
        <v>523</v>
      </c>
    </row>
    <row r="242" spans="1:5" x14ac:dyDescent="0.25">
      <c r="A242" s="20" t="s">
        <v>20</v>
      </c>
      <c r="B242" s="4">
        <f>VLOOKUP(Crowdfunding!$G$3,Crowdfunding!G551:H1550,2,FALSE)</f>
        <v>762</v>
      </c>
      <c r="D242" s="21" t="s">
        <v>14</v>
      </c>
      <c r="E242" s="4">
        <f>VLOOKUP(Crowdfunding!$G$2,Crowdfunding!G916:H1915,2,FALSE)</f>
        <v>141</v>
      </c>
    </row>
    <row r="243" spans="1:5" x14ac:dyDescent="0.25">
      <c r="A243" s="20" t="s">
        <v>20</v>
      </c>
      <c r="B243" s="4">
        <f>VLOOKUP(Crowdfunding!$G$3,Crowdfunding!G552:H1551,2,FALSE)</f>
        <v>554</v>
      </c>
      <c r="D243" s="21" t="s">
        <v>14</v>
      </c>
      <c r="E243" s="4">
        <f>VLOOKUP(Crowdfunding!$G$2,Crowdfunding!G917:H1916,2,FALSE)</f>
        <v>52</v>
      </c>
    </row>
    <row r="244" spans="1:5" x14ac:dyDescent="0.25">
      <c r="A244" s="20" t="s">
        <v>20</v>
      </c>
      <c r="B244" s="4">
        <f>VLOOKUP(Crowdfunding!$G$3,Crowdfunding!G558:H1557,2,FALSE)</f>
        <v>122</v>
      </c>
      <c r="D244" s="21" t="s">
        <v>14</v>
      </c>
      <c r="E244" s="4">
        <f>VLOOKUP(Crowdfunding!$G$2,Crowdfunding!G919:H1918,2,FALSE)</f>
        <v>225</v>
      </c>
    </row>
    <row r="245" spans="1:5" x14ac:dyDescent="0.25">
      <c r="A245" s="20" t="s">
        <v>20</v>
      </c>
      <c r="B245" s="4">
        <f>VLOOKUP(Crowdfunding!$G$3,Crowdfunding!G559:H1558,2,FALSE)</f>
        <v>221</v>
      </c>
      <c r="D245" s="21" t="s">
        <v>14</v>
      </c>
      <c r="E245" s="4">
        <f>VLOOKUP(Crowdfunding!$G$2,Crowdfunding!G930:H1929,2,FALSE)</f>
        <v>112</v>
      </c>
    </row>
    <row r="246" spans="1:5" x14ac:dyDescent="0.25">
      <c r="A246" s="20" t="s">
        <v>20</v>
      </c>
      <c r="B246" s="4">
        <f>VLOOKUP(Crowdfunding!$G$3,Crowdfunding!G561:H1560,2,FALSE)</f>
        <v>1022</v>
      </c>
      <c r="D246" s="21" t="s">
        <v>14</v>
      </c>
      <c r="E246" s="4">
        <f>VLOOKUP(Crowdfunding!$G$2,Crowdfunding!G945:H1944,2,FALSE)</f>
        <v>263</v>
      </c>
    </row>
    <row r="247" spans="1:5" x14ac:dyDescent="0.25">
      <c r="A247" s="20" t="s">
        <v>20</v>
      </c>
      <c r="B247" s="4">
        <f>VLOOKUP(Crowdfunding!$G$3,Crowdfunding!G562:H1561,2,FALSE)</f>
        <v>3177</v>
      </c>
      <c r="D247" s="21" t="s">
        <v>14</v>
      </c>
      <c r="E247" s="4">
        <f>VLOOKUP(Crowdfunding!$G$2,Crowdfunding!G947:H1946,2,FALSE)</f>
        <v>1691</v>
      </c>
    </row>
    <row r="248" spans="1:5" x14ac:dyDescent="0.25">
      <c r="A248" s="20" t="s">
        <v>20</v>
      </c>
      <c r="B248" s="4">
        <f>VLOOKUP(Crowdfunding!$G$3,Crowdfunding!G566:H1565,2,FALSE)</f>
        <v>3596</v>
      </c>
      <c r="D248" s="21" t="s">
        <v>14</v>
      </c>
      <c r="E248" s="4">
        <f>VLOOKUP(Crowdfunding!$G$2,Crowdfunding!G948:H1947,2,FALSE)</f>
        <v>181</v>
      </c>
    </row>
    <row r="249" spans="1:5" x14ac:dyDescent="0.25">
      <c r="A249" s="20" t="s">
        <v>20</v>
      </c>
      <c r="B249" s="4">
        <f>VLOOKUP(Crowdfunding!$G$3,Crowdfunding!G570:H1569,2,FALSE)</f>
        <v>5180</v>
      </c>
      <c r="D249" s="21" t="s">
        <v>14</v>
      </c>
      <c r="E249" s="4">
        <f>VLOOKUP(Crowdfunding!$G$2,Crowdfunding!G959:H1958,2,FALSE)</f>
        <v>130</v>
      </c>
    </row>
    <row r="250" spans="1:5" x14ac:dyDescent="0.25">
      <c r="A250" s="20" t="s">
        <v>20</v>
      </c>
      <c r="B250" s="4">
        <f>VLOOKUP(Crowdfunding!$G$3,Crowdfunding!G571:H1570,2,FALSE)</f>
        <v>589</v>
      </c>
      <c r="D250" s="21" t="s">
        <v>14</v>
      </c>
      <c r="E250" s="4">
        <f>VLOOKUP(Crowdfunding!$G$2,Crowdfunding!G963:H1962,2,FALSE)</f>
        <v>114</v>
      </c>
    </row>
    <row r="251" spans="1:5" x14ac:dyDescent="0.25">
      <c r="A251" s="20" t="s">
        <v>20</v>
      </c>
      <c r="B251" s="4">
        <f>VLOOKUP(Crowdfunding!$G$3,Crowdfunding!G572:H1571,2,FALSE)</f>
        <v>2725</v>
      </c>
      <c r="D251" s="21" t="s">
        <v>14</v>
      </c>
      <c r="E251" s="4">
        <f>VLOOKUP(Crowdfunding!$G$2,Crowdfunding!G966:H1965,2,FALSE)</f>
        <v>594</v>
      </c>
    </row>
    <row r="252" spans="1:5" x14ac:dyDescent="0.25">
      <c r="A252" s="20" t="s">
        <v>20</v>
      </c>
      <c r="B252" s="4">
        <f>VLOOKUP(Crowdfunding!$G$3,Crowdfunding!G573:H1572,2,FALSE)</f>
        <v>300</v>
      </c>
      <c r="D252" s="21" t="s">
        <v>14</v>
      </c>
      <c r="E252" s="4">
        <f>VLOOKUP(Crowdfunding!$G$2,Crowdfunding!G974:H1973,2,FALSE)</f>
        <v>252</v>
      </c>
    </row>
    <row r="253" spans="1:5" x14ac:dyDescent="0.25">
      <c r="A253" s="20" t="s">
        <v>20</v>
      </c>
      <c r="B253" s="4">
        <f>VLOOKUP(Crowdfunding!$G$3,Crowdfunding!G582:H1581,2,FALSE)</f>
        <v>3116</v>
      </c>
      <c r="D253" s="21" t="s">
        <v>14</v>
      </c>
      <c r="E253" s="4">
        <f>VLOOKUP(Crowdfunding!$G$2,Crowdfunding!G980:H1979,2,FALSE)</f>
        <v>742</v>
      </c>
    </row>
    <row r="254" spans="1:5" x14ac:dyDescent="0.25">
      <c r="A254" s="20" t="s">
        <v>20</v>
      </c>
      <c r="B254" s="4">
        <f>VLOOKUP(Crowdfunding!$G$3,Crowdfunding!G583:H1582,2,FALSE)</f>
        <v>909</v>
      </c>
      <c r="D254" s="21" t="s">
        <v>14</v>
      </c>
      <c r="E254" s="4">
        <f>VLOOKUP(Crowdfunding!$G$2,Crowdfunding!G985:H1984,2,FALSE)</f>
        <v>4405</v>
      </c>
    </row>
    <row r="255" spans="1:5" x14ac:dyDescent="0.25">
      <c r="A255" s="20" t="s">
        <v>20</v>
      </c>
      <c r="B255" s="4">
        <f>VLOOKUP(Crowdfunding!$G$3,Crowdfunding!G586:H1585,2,FALSE)</f>
        <v>1613</v>
      </c>
      <c r="D255" s="21" t="s">
        <v>14</v>
      </c>
      <c r="E255" s="4">
        <f>VLOOKUP(Crowdfunding!$G$2,Crowdfunding!G993:H1992,2,FALSE)</f>
        <v>842</v>
      </c>
    </row>
    <row r="256" spans="1:5" x14ac:dyDescent="0.25">
      <c r="A256" s="20" t="s">
        <v>20</v>
      </c>
      <c r="B256" s="4">
        <f>VLOOKUP(Crowdfunding!$G$3,Crowdfunding!G587:H1586,2,FALSE)</f>
        <v>136</v>
      </c>
      <c r="D256" s="21" t="s">
        <v>14</v>
      </c>
      <c r="E256" s="4">
        <f>VLOOKUP(Crowdfunding!$G$2,Crowdfunding!G999:H1998,2,FALSE)</f>
        <v>374</v>
      </c>
    </row>
    <row r="257" spans="1:5" x14ac:dyDescent="0.25">
      <c r="A257" s="20" t="s">
        <v>20</v>
      </c>
      <c r="B257" s="4">
        <f>VLOOKUP(Crowdfunding!$G$3,Crowdfunding!G588:H1587,2,FALSE)</f>
        <v>130</v>
      </c>
      <c r="E257"/>
    </row>
    <row r="258" spans="1:5" x14ac:dyDescent="0.25">
      <c r="A258" s="20" t="s">
        <v>20</v>
      </c>
      <c r="B258" s="4">
        <f>VLOOKUP(Crowdfunding!$G$3,Crowdfunding!G589:H1588,2,FALSE)</f>
        <v>102</v>
      </c>
      <c r="E258"/>
    </row>
    <row r="259" spans="1:5" x14ac:dyDescent="0.25">
      <c r="A259" s="20" t="s">
        <v>20</v>
      </c>
      <c r="B259" s="4">
        <f>VLOOKUP(Crowdfunding!$G$3,Crowdfunding!G594:H1593,2,FALSE)</f>
        <v>4006</v>
      </c>
      <c r="E259"/>
    </row>
    <row r="260" spans="1:5" x14ac:dyDescent="0.25">
      <c r="A260" s="20" t="s">
        <v>20</v>
      </c>
      <c r="B260" s="4">
        <f>VLOOKUP(Crowdfunding!$G$3,Crowdfunding!G596:H1595,2,FALSE)</f>
        <v>1629</v>
      </c>
      <c r="E260"/>
    </row>
    <row r="261" spans="1:5" x14ac:dyDescent="0.25">
      <c r="A261" s="20" t="s">
        <v>20</v>
      </c>
      <c r="B261" s="4">
        <f>VLOOKUP(Crowdfunding!$G$3,Crowdfunding!G598:H1597,2,FALSE)</f>
        <v>2188</v>
      </c>
      <c r="E261"/>
    </row>
    <row r="262" spans="1:5" x14ac:dyDescent="0.25">
      <c r="A262" s="20" t="s">
        <v>20</v>
      </c>
      <c r="B262" s="4">
        <f>VLOOKUP(Crowdfunding!$G$3,Crowdfunding!G600:H1599,2,FALSE)</f>
        <v>2409</v>
      </c>
      <c r="E262"/>
    </row>
    <row r="263" spans="1:5" x14ac:dyDescent="0.25">
      <c r="A263" s="20" t="s">
        <v>20</v>
      </c>
      <c r="B263" s="4">
        <f>VLOOKUP(Crowdfunding!$G$3,Crowdfunding!G604:H1603,2,FALSE)</f>
        <v>1140</v>
      </c>
      <c r="E263"/>
    </row>
    <row r="264" spans="1:5" x14ac:dyDescent="0.25">
      <c r="A264" s="20" t="s">
        <v>20</v>
      </c>
      <c r="B264" s="4">
        <f>VLOOKUP(Crowdfunding!$G$3,Crowdfunding!G606:H1605,2,FALSE)</f>
        <v>2857</v>
      </c>
      <c r="E264"/>
    </row>
    <row r="265" spans="1:5" x14ac:dyDescent="0.25">
      <c r="A265" s="20" t="s">
        <v>20</v>
      </c>
      <c r="B265" s="4">
        <f>VLOOKUP(Crowdfunding!$G$3,Crowdfunding!G608:H1607,2,FALSE)</f>
        <v>160</v>
      </c>
      <c r="E265"/>
    </row>
    <row r="266" spans="1:5" x14ac:dyDescent="0.25">
      <c r="A266" s="20" t="s">
        <v>20</v>
      </c>
      <c r="B266" s="4">
        <f>VLOOKUP(Crowdfunding!$G$3,Crowdfunding!G609:H1608,2,FALSE)</f>
        <v>2230</v>
      </c>
      <c r="E266"/>
    </row>
    <row r="267" spans="1:5" x14ac:dyDescent="0.25">
      <c r="A267" s="20" t="s">
        <v>20</v>
      </c>
      <c r="B267" s="4">
        <f>VLOOKUP(Crowdfunding!$G$3,Crowdfunding!G610:H1609,2,FALSE)</f>
        <v>316</v>
      </c>
      <c r="E267"/>
    </row>
    <row r="268" spans="1:5" x14ac:dyDescent="0.25">
      <c r="A268" s="20" t="s">
        <v>20</v>
      </c>
      <c r="B268" s="4">
        <f>VLOOKUP(Crowdfunding!$G$3,Crowdfunding!G612:H1611,2,FALSE)</f>
        <v>6406</v>
      </c>
      <c r="E268"/>
    </row>
    <row r="269" spans="1:5" x14ac:dyDescent="0.25">
      <c r="A269" s="20" t="s">
        <v>20</v>
      </c>
      <c r="B269" s="4">
        <f>VLOOKUP(Crowdfunding!$G$3,Crowdfunding!G615:H1614,2,FALSE)</f>
        <v>26</v>
      </c>
      <c r="E269"/>
    </row>
    <row r="270" spans="1:5" x14ac:dyDescent="0.25">
      <c r="A270" s="20" t="s">
        <v>20</v>
      </c>
      <c r="B270" s="4">
        <f>VLOOKUP(Crowdfunding!$G$3,Crowdfunding!G616:H1615,2,FALSE)</f>
        <v>723</v>
      </c>
      <c r="E270"/>
    </row>
    <row r="271" spans="1:5" x14ac:dyDescent="0.25">
      <c r="A271" s="20" t="s">
        <v>20</v>
      </c>
      <c r="B271" s="4">
        <f>VLOOKUP(Crowdfunding!$G$3,Crowdfunding!G619:H1618,2,FALSE)</f>
        <v>55</v>
      </c>
      <c r="E271"/>
    </row>
    <row r="272" spans="1:5" x14ac:dyDescent="0.25">
      <c r="A272" s="20" t="s">
        <v>20</v>
      </c>
      <c r="B272" s="4">
        <f>VLOOKUP(Crowdfunding!$G$3,Crowdfunding!G623:H1622,2,FALSE)</f>
        <v>2144</v>
      </c>
      <c r="E272"/>
    </row>
    <row r="273" spans="1:5" x14ac:dyDescent="0.25">
      <c r="A273" s="20" t="s">
        <v>20</v>
      </c>
      <c r="B273" s="4">
        <f>VLOOKUP(Crowdfunding!$G$3,Crowdfunding!G624:H1623,2,FALSE)</f>
        <v>2693</v>
      </c>
      <c r="E273"/>
    </row>
    <row r="274" spans="1:5" x14ac:dyDescent="0.25">
      <c r="A274" s="20" t="s">
        <v>20</v>
      </c>
      <c r="B274" s="4">
        <f>VLOOKUP(Crowdfunding!$G$3,Crowdfunding!G626:H1625,2,FALSE)</f>
        <v>432</v>
      </c>
      <c r="E274"/>
    </row>
    <row r="275" spans="1:5" x14ac:dyDescent="0.25">
      <c r="A275" s="20" t="s">
        <v>20</v>
      </c>
      <c r="B275" s="4">
        <f>VLOOKUP(Crowdfunding!$G$3,Crowdfunding!G631:H1630,2,FALSE)</f>
        <v>3063</v>
      </c>
      <c r="E275"/>
    </row>
    <row r="276" spans="1:5" x14ac:dyDescent="0.25">
      <c r="A276" s="20" t="s">
        <v>20</v>
      </c>
      <c r="B276" s="4">
        <f>VLOOKUP(Crowdfunding!$G$3,Crowdfunding!G634:H1633,2,FALSE)</f>
        <v>2266</v>
      </c>
      <c r="E276"/>
    </row>
    <row r="277" spans="1:5" x14ac:dyDescent="0.25">
      <c r="A277" s="20" t="s">
        <v>20</v>
      </c>
      <c r="B277" s="4">
        <f>VLOOKUP(Crowdfunding!$G$3,Crowdfunding!G645:H1644,2,FALSE)</f>
        <v>375</v>
      </c>
      <c r="E277"/>
    </row>
    <row r="278" spans="1:5" x14ac:dyDescent="0.25">
      <c r="A278" s="20" t="s">
        <v>20</v>
      </c>
      <c r="B278" s="4">
        <f>VLOOKUP(Crowdfunding!$G$3,Crowdfunding!G646:H1645,2,FALSE)</f>
        <v>409</v>
      </c>
      <c r="E278"/>
    </row>
    <row r="279" spans="1:5" x14ac:dyDescent="0.25">
      <c r="A279" s="20" t="s">
        <v>20</v>
      </c>
      <c r="B279" s="4">
        <f>VLOOKUP(Crowdfunding!$G$3,Crowdfunding!G655:H1654,2,FALSE)</f>
        <v>234</v>
      </c>
      <c r="E279"/>
    </row>
    <row r="280" spans="1:5" x14ac:dyDescent="0.25">
      <c r="A280" s="20" t="s">
        <v>20</v>
      </c>
      <c r="B280" s="4">
        <f>VLOOKUP(Crowdfunding!$G$3,Crowdfunding!G656:H1655,2,FALSE)</f>
        <v>3016</v>
      </c>
      <c r="E280"/>
    </row>
    <row r="281" spans="1:5" x14ac:dyDescent="0.25">
      <c r="A281" s="20" t="s">
        <v>20</v>
      </c>
      <c r="B281" s="4">
        <f>VLOOKUP(Crowdfunding!$G$3,Crowdfunding!G657:H1656,2,FALSE)</f>
        <v>264</v>
      </c>
      <c r="E281"/>
    </row>
    <row r="282" spans="1:5" x14ac:dyDescent="0.25">
      <c r="A282" s="20" t="s">
        <v>20</v>
      </c>
      <c r="B282" s="4">
        <f>VLOOKUP(Crowdfunding!$G$3,Crowdfunding!G658:H1657,2,FALSE)</f>
        <v>272</v>
      </c>
      <c r="E282"/>
    </row>
    <row r="283" spans="1:5" x14ac:dyDescent="0.25">
      <c r="A283" s="20" t="s">
        <v>20</v>
      </c>
      <c r="B283" s="4">
        <f>VLOOKUP(Crowdfunding!$G$3,Crowdfunding!G668:H1667,2,FALSE)</f>
        <v>419</v>
      </c>
      <c r="E283"/>
    </row>
    <row r="284" spans="1:5" x14ac:dyDescent="0.25">
      <c r="A284" s="20" t="s">
        <v>20</v>
      </c>
      <c r="B284" s="4">
        <f>VLOOKUP(Crowdfunding!$G$3,Crowdfunding!G670:H1669,2,FALSE)</f>
        <v>1621</v>
      </c>
      <c r="E284"/>
    </row>
    <row r="285" spans="1:5" x14ac:dyDescent="0.25">
      <c r="A285" s="20" t="s">
        <v>20</v>
      </c>
      <c r="B285" s="4">
        <f>VLOOKUP(Crowdfunding!$G$3,Crowdfunding!G672:H1671,2,FALSE)</f>
        <v>1101</v>
      </c>
      <c r="E285"/>
    </row>
    <row r="286" spans="1:5" x14ac:dyDescent="0.25">
      <c r="A286" s="20" t="s">
        <v>20</v>
      </c>
      <c r="B286" s="4">
        <f>VLOOKUP(Crowdfunding!$G$3,Crowdfunding!G673:H1672,2,FALSE)</f>
        <v>1073</v>
      </c>
      <c r="E286"/>
    </row>
    <row r="287" spans="1:5" x14ac:dyDescent="0.25">
      <c r="A287" s="20" t="s">
        <v>20</v>
      </c>
      <c r="B287" s="4">
        <f>VLOOKUP(Crowdfunding!$G$3,Crowdfunding!G674:H1673,2,FALSE)</f>
        <v>331</v>
      </c>
      <c r="E287"/>
    </row>
    <row r="288" spans="1:5" x14ac:dyDescent="0.25">
      <c r="A288" s="20" t="s">
        <v>20</v>
      </c>
      <c r="B288" s="4">
        <f>VLOOKUP(Crowdfunding!$G$3,Crowdfunding!G678:H1677,2,FALSE)</f>
        <v>1170</v>
      </c>
      <c r="E288"/>
    </row>
    <row r="289" spans="1:5" x14ac:dyDescent="0.25">
      <c r="A289" s="20" t="s">
        <v>20</v>
      </c>
      <c r="B289" s="4">
        <f>VLOOKUP(Crowdfunding!$G$3,Crowdfunding!G679:H1678,2,FALSE)</f>
        <v>363</v>
      </c>
      <c r="E289"/>
    </row>
    <row r="290" spans="1:5" x14ac:dyDescent="0.25">
      <c r="A290" s="20" t="s">
        <v>20</v>
      </c>
      <c r="B290" s="4">
        <f>VLOOKUP(Crowdfunding!$G$3,Crowdfunding!G682:H1681,2,FALSE)</f>
        <v>103</v>
      </c>
      <c r="E290"/>
    </row>
    <row r="291" spans="1:5" x14ac:dyDescent="0.25">
      <c r="A291" s="20" t="s">
        <v>20</v>
      </c>
      <c r="B291" s="4">
        <f>VLOOKUP(Crowdfunding!$G$3,Crowdfunding!G686:H1685,2,FALSE)</f>
        <v>110</v>
      </c>
      <c r="E291"/>
    </row>
    <row r="292" spans="1:5" x14ac:dyDescent="0.25">
      <c r="A292" s="20" t="s">
        <v>20</v>
      </c>
      <c r="B292" s="4">
        <f>VLOOKUP(Crowdfunding!$G$3,Crowdfunding!G689:H1688,2,FALSE)</f>
        <v>269</v>
      </c>
      <c r="E292"/>
    </row>
    <row r="293" spans="1:5" x14ac:dyDescent="0.25">
      <c r="A293" s="20" t="s">
        <v>20</v>
      </c>
      <c r="B293" s="4">
        <f>VLOOKUP(Crowdfunding!$G$3,Crowdfunding!G690:H1689,2,FALSE)</f>
        <v>175</v>
      </c>
      <c r="E293"/>
    </row>
    <row r="294" spans="1:5" x14ac:dyDescent="0.25">
      <c r="A294" s="20" t="s">
        <v>20</v>
      </c>
      <c r="B294" s="4">
        <f>VLOOKUP(Crowdfunding!$G$3,Crowdfunding!G691:H1690,2,FALSE)</f>
        <v>69</v>
      </c>
      <c r="E294"/>
    </row>
    <row r="295" spans="1:5" x14ac:dyDescent="0.25">
      <c r="A295" s="20" t="s">
        <v>20</v>
      </c>
      <c r="B295" s="4">
        <f>VLOOKUP(Crowdfunding!$G$3,Crowdfunding!G693:H1692,2,FALSE)</f>
        <v>237</v>
      </c>
      <c r="E295"/>
    </row>
    <row r="296" spans="1:5" x14ac:dyDescent="0.25">
      <c r="A296" s="20" t="s">
        <v>20</v>
      </c>
      <c r="B296" s="4">
        <f>VLOOKUP(Crowdfunding!$G$3,Crowdfunding!G694:H1693,2,FALSE)</f>
        <v>196</v>
      </c>
      <c r="E296"/>
    </row>
    <row r="297" spans="1:5" x14ac:dyDescent="0.25">
      <c r="A297" s="20" t="s">
        <v>20</v>
      </c>
      <c r="B297" s="4">
        <f>VLOOKUP(Crowdfunding!$G$3,Crowdfunding!G698:H1697,2,FALSE)</f>
        <v>7295</v>
      </c>
      <c r="E297"/>
    </row>
    <row r="298" spans="1:5" x14ac:dyDescent="0.25">
      <c r="A298" s="20" t="s">
        <v>20</v>
      </c>
      <c r="B298" s="4">
        <f>VLOOKUP(Crowdfunding!$G$3,Crowdfunding!G700:H1699,2,FALSE)</f>
        <v>2893</v>
      </c>
      <c r="E298"/>
    </row>
    <row r="299" spans="1:5" x14ac:dyDescent="0.25">
      <c r="A299" s="20" t="s">
        <v>20</v>
      </c>
      <c r="B299" s="4">
        <f>VLOOKUP(Crowdfunding!$G$3,Crowdfunding!G701:H1700,2,FALSE)</f>
        <v>820</v>
      </c>
      <c r="E299"/>
    </row>
    <row r="300" spans="1:5" x14ac:dyDescent="0.25">
      <c r="A300" s="20" t="s">
        <v>20</v>
      </c>
      <c r="B300" s="4">
        <f>VLOOKUP(Crowdfunding!$G$3,Crowdfunding!G704:H1703,2,FALSE)</f>
        <v>2038</v>
      </c>
      <c r="E300"/>
    </row>
    <row r="301" spans="1:5" x14ac:dyDescent="0.25">
      <c r="A301" s="20" t="s">
        <v>20</v>
      </c>
      <c r="B301" s="4">
        <f>VLOOKUP(Crowdfunding!$G$3,Crowdfunding!G707:H1706,2,FALSE)</f>
        <v>1345</v>
      </c>
      <c r="E301"/>
    </row>
    <row r="302" spans="1:5" x14ac:dyDescent="0.25">
      <c r="A302" s="20" t="s">
        <v>20</v>
      </c>
      <c r="B302" s="4">
        <f>VLOOKUP(Crowdfunding!$G$3,Crowdfunding!G710:H1709,2,FALSE)</f>
        <v>137</v>
      </c>
      <c r="E302"/>
    </row>
    <row r="303" spans="1:5" x14ac:dyDescent="0.25">
      <c r="A303" s="20" t="s">
        <v>20</v>
      </c>
      <c r="B303" s="4">
        <f>VLOOKUP(Crowdfunding!$G$3,Crowdfunding!G712:H1711,2,FALSE)</f>
        <v>125</v>
      </c>
      <c r="E303"/>
    </row>
    <row r="304" spans="1:5" x14ac:dyDescent="0.25">
      <c r="A304" s="20" t="s">
        <v>20</v>
      </c>
      <c r="B304" s="4">
        <f>VLOOKUP(Crowdfunding!$G$3,Crowdfunding!G716:H1715,2,FALSE)</f>
        <v>1785</v>
      </c>
      <c r="E304"/>
    </row>
    <row r="305" spans="1:5" x14ac:dyDescent="0.25">
      <c r="A305" s="20" t="s">
        <v>20</v>
      </c>
      <c r="B305" s="4">
        <f>VLOOKUP(Crowdfunding!$G$3,Crowdfunding!G719:H1718,2,FALSE)</f>
        <v>555</v>
      </c>
      <c r="E305"/>
    </row>
    <row r="306" spans="1:5" x14ac:dyDescent="0.25">
      <c r="A306" s="20" t="s">
        <v>20</v>
      </c>
      <c r="B306" s="4">
        <f>VLOOKUP(Crowdfunding!$G$3,Crowdfunding!G720:H1719,2,FALSE)</f>
        <v>297</v>
      </c>
      <c r="E306"/>
    </row>
    <row r="307" spans="1:5" x14ac:dyDescent="0.25">
      <c r="A307" s="20" t="s">
        <v>20</v>
      </c>
      <c r="B307" s="4">
        <f>VLOOKUP(Crowdfunding!$G$3,Crowdfunding!G722:H1721,2,FALSE)</f>
        <v>3036</v>
      </c>
      <c r="E307"/>
    </row>
    <row r="308" spans="1:5" x14ac:dyDescent="0.25">
      <c r="A308" s="20" t="s">
        <v>20</v>
      </c>
      <c r="B308" s="4">
        <f>VLOOKUP(Crowdfunding!$G$3,Crowdfunding!G727:H1726,2,FALSE)</f>
        <v>181</v>
      </c>
      <c r="E308"/>
    </row>
    <row r="309" spans="1:5" x14ac:dyDescent="0.25">
      <c r="A309" s="20" t="s">
        <v>20</v>
      </c>
      <c r="B309" s="4">
        <f>VLOOKUP(Crowdfunding!$G$3,Crowdfunding!G733:H1732,2,FALSE)</f>
        <v>980</v>
      </c>
      <c r="E309"/>
    </row>
    <row r="310" spans="1:5" x14ac:dyDescent="0.25">
      <c r="A310" s="20" t="s">
        <v>20</v>
      </c>
      <c r="B310" s="4">
        <f>VLOOKUP(Crowdfunding!$G$3,Crowdfunding!G736:H1735,2,FALSE)</f>
        <v>536</v>
      </c>
      <c r="E310"/>
    </row>
    <row r="311" spans="1:5" x14ac:dyDescent="0.25">
      <c r="A311" s="20" t="s">
        <v>20</v>
      </c>
      <c r="B311" s="4">
        <f>VLOOKUP(Crowdfunding!$G$3,Crowdfunding!G737:H1736,2,FALSE)</f>
        <v>1991</v>
      </c>
      <c r="E311"/>
    </row>
    <row r="312" spans="1:5" x14ac:dyDescent="0.25">
      <c r="A312" s="20" t="s">
        <v>20</v>
      </c>
      <c r="B312" s="4">
        <f>VLOOKUP(Crowdfunding!$G$3,Crowdfunding!G747:H1746,2,FALSE)</f>
        <v>3388</v>
      </c>
      <c r="E312"/>
    </row>
    <row r="313" spans="1:5" x14ac:dyDescent="0.25">
      <c r="A313" s="20" t="s">
        <v>20</v>
      </c>
      <c r="B313" s="4">
        <f>VLOOKUP(Crowdfunding!$G$3,Crowdfunding!G749:H1748,2,FALSE)</f>
        <v>280</v>
      </c>
      <c r="E313"/>
    </row>
    <row r="314" spans="1:5" x14ac:dyDescent="0.25">
      <c r="A314" s="20" t="s">
        <v>20</v>
      </c>
      <c r="B314" s="4">
        <f>VLOOKUP(Crowdfunding!$G$3,Crowdfunding!G750:H1749,2,FALSE)</f>
        <v>366</v>
      </c>
      <c r="E314"/>
    </row>
    <row r="315" spans="1:5" x14ac:dyDescent="0.25">
      <c r="A315" s="20" t="s">
        <v>20</v>
      </c>
      <c r="B315" s="4">
        <f>VLOOKUP(Crowdfunding!$G$3,Crowdfunding!G752:H1751,2,FALSE)</f>
        <v>270</v>
      </c>
      <c r="E315"/>
    </row>
    <row r="316" spans="1:5" x14ac:dyDescent="0.25">
      <c r="A316" s="20" t="s">
        <v>20</v>
      </c>
      <c r="B316" s="4">
        <f>VLOOKUP(Crowdfunding!$G$3,Crowdfunding!G756:H1755,2,FALSE)</f>
        <v>3205</v>
      </c>
      <c r="E316"/>
    </row>
    <row r="317" spans="1:5" x14ac:dyDescent="0.25">
      <c r="A317" s="20" t="s">
        <v>20</v>
      </c>
      <c r="B317" s="4">
        <f>VLOOKUP(Crowdfunding!$G$3,Crowdfunding!G757:H1756,2,FALSE)</f>
        <v>288</v>
      </c>
      <c r="E317"/>
    </row>
    <row r="318" spans="1:5" x14ac:dyDescent="0.25">
      <c r="A318" s="20" t="s">
        <v>20</v>
      </c>
      <c r="B318" s="4">
        <f>VLOOKUP(Crowdfunding!$G$3,Crowdfunding!G758:H1757,2,FALSE)</f>
        <v>148</v>
      </c>
      <c r="E318"/>
    </row>
    <row r="319" spans="1:5" x14ac:dyDescent="0.25">
      <c r="A319" s="20" t="s">
        <v>20</v>
      </c>
      <c r="B319" s="4">
        <f>VLOOKUP(Crowdfunding!$G$3,Crowdfunding!G759:H1758,2,FALSE)</f>
        <v>114</v>
      </c>
      <c r="E319"/>
    </row>
    <row r="320" spans="1:5" x14ac:dyDescent="0.25">
      <c r="A320" s="20" t="s">
        <v>20</v>
      </c>
      <c r="B320" s="4">
        <f>VLOOKUP(Crowdfunding!$G$3,Crowdfunding!G760:H1759,2,FALSE)</f>
        <v>1518</v>
      </c>
      <c r="E320"/>
    </row>
    <row r="321" spans="1:5" x14ac:dyDescent="0.25">
      <c r="A321" s="20" t="s">
        <v>20</v>
      </c>
      <c r="B321" s="4">
        <f>VLOOKUP(Crowdfunding!$G$3,Crowdfunding!G761:H1760,2,FALSE)</f>
        <v>166</v>
      </c>
      <c r="E321"/>
    </row>
    <row r="322" spans="1:5" x14ac:dyDescent="0.25">
      <c r="A322" s="20" t="s">
        <v>20</v>
      </c>
      <c r="B322" s="4">
        <f>VLOOKUP(Crowdfunding!$G$3,Crowdfunding!G765:H1764,2,FALSE)</f>
        <v>235</v>
      </c>
      <c r="E322"/>
    </row>
    <row r="323" spans="1:5" x14ac:dyDescent="0.25">
      <c r="A323" s="20" t="s">
        <v>20</v>
      </c>
      <c r="B323" s="4">
        <f>VLOOKUP(Crowdfunding!$G$3,Crowdfunding!G768:H1767,2,FALSE)</f>
        <v>150</v>
      </c>
      <c r="E323"/>
    </row>
    <row r="324" spans="1:5" x14ac:dyDescent="0.25">
      <c r="A324" s="20" t="s">
        <v>20</v>
      </c>
      <c r="B324" s="4">
        <f>VLOOKUP(Crowdfunding!$G$3,Crowdfunding!G771:H1770,2,FALSE)</f>
        <v>216</v>
      </c>
      <c r="E324"/>
    </row>
    <row r="325" spans="1:5" x14ac:dyDescent="0.25">
      <c r="A325" s="20" t="s">
        <v>20</v>
      </c>
      <c r="B325" s="4">
        <f>VLOOKUP(Crowdfunding!$G$3,Crowdfunding!G773:H1772,2,FALSE)</f>
        <v>5139</v>
      </c>
      <c r="E325"/>
    </row>
    <row r="326" spans="1:5" x14ac:dyDescent="0.25">
      <c r="A326" s="20" t="s">
        <v>20</v>
      </c>
      <c r="B326" s="4">
        <f>VLOOKUP(Crowdfunding!$G$3,Crowdfunding!G775:H1774,2,FALSE)</f>
        <v>2353</v>
      </c>
      <c r="E326"/>
    </row>
    <row r="327" spans="1:5" x14ac:dyDescent="0.25">
      <c r="A327" s="20" t="s">
        <v>20</v>
      </c>
      <c r="B327" s="4">
        <f>VLOOKUP(Crowdfunding!$G$3,Crowdfunding!G783:H1782,2,FALSE)</f>
        <v>161</v>
      </c>
      <c r="E327"/>
    </row>
    <row r="328" spans="1:5" x14ac:dyDescent="0.25">
      <c r="A328" s="20" t="s">
        <v>20</v>
      </c>
      <c r="B328" s="4">
        <f>VLOOKUP(Crowdfunding!$G$3,Crowdfunding!G786:H1785,2,FALSE)</f>
        <v>3308</v>
      </c>
      <c r="E328"/>
    </row>
    <row r="329" spans="1:5" x14ac:dyDescent="0.25">
      <c r="A329" s="20" t="s">
        <v>20</v>
      </c>
      <c r="B329" s="4">
        <f>VLOOKUP(Crowdfunding!$G$3,Crowdfunding!G788:H1787,2,FALSE)</f>
        <v>207</v>
      </c>
      <c r="E329"/>
    </row>
    <row r="330" spans="1:5" x14ac:dyDescent="0.25">
      <c r="A330" s="20" t="s">
        <v>20</v>
      </c>
      <c r="B330" s="4">
        <f>VLOOKUP(Crowdfunding!$G$3,Crowdfunding!G797:H1796,2,FALSE)</f>
        <v>185</v>
      </c>
      <c r="E330"/>
    </row>
    <row r="331" spans="1:5" x14ac:dyDescent="0.25">
      <c r="A331" s="20" t="s">
        <v>20</v>
      </c>
      <c r="B331" s="4">
        <f>VLOOKUP(Crowdfunding!$G$3,Crowdfunding!G805:H1804,2,FALSE)</f>
        <v>233</v>
      </c>
      <c r="E331"/>
    </row>
    <row r="332" spans="1:5" x14ac:dyDescent="0.25">
      <c r="A332" s="20" t="s">
        <v>20</v>
      </c>
      <c r="B332" s="4">
        <f>VLOOKUP(Crowdfunding!$G$3,Crowdfunding!G813:H1812,2,FALSE)</f>
        <v>2805</v>
      </c>
      <c r="E332"/>
    </row>
    <row r="333" spans="1:5" x14ac:dyDescent="0.25">
      <c r="A333" s="20" t="s">
        <v>20</v>
      </c>
      <c r="B333" s="4">
        <f>VLOOKUP(Crowdfunding!$G$3,Crowdfunding!G815:H1814,2,FALSE)</f>
        <v>68</v>
      </c>
      <c r="E333"/>
    </row>
    <row r="334" spans="1:5" x14ac:dyDescent="0.25">
      <c r="A334" s="20" t="s">
        <v>20</v>
      </c>
      <c r="B334" s="4">
        <f>VLOOKUP(Crowdfunding!$G$3,Crowdfunding!G819:H1818,2,FALSE)</f>
        <v>2489</v>
      </c>
      <c r="E334"/>
    </row>
    <row r="335" spans="1:5" x14ac:dyDescent="0.25">
      <c r="A335" s="20" t="s">
        <v>20</v>
      </c>
      <c r="B335" s="4">
        <f>VLOOKUP(Crowdfunding!$G$3,Crowdfunding!G821:H1820,2,FALSE)</f>
        <v>279</v>
      </c>
      <c r="E335"/>
    </row>
    <row r="336" spans="1:5" x14ac:dyDescent="0.25">
      <c r="A336" s="20" t="s">
        <v>20</v>
      </c>
      <c r="B336" s="4">
        <f>VLOOKUP(Crowdfunding!$G$3,Crowdfunding!G823:H1822,2,FALSE)</f>
        <v>210</v>
      </c>
      <c r="E336"/>
    </row>
    <row r="337" spans="1:5" x14ac:dyDescent="0.25">
      <c r="A337" s="20" t="s">
        <v>20</v>
      </c>
      <c r="B337" s="4">
        <f>VLOOKUP(Crowdfunding!$G$3,Crowdfunding!G824:H1823,2,FALSE)</f>
        <v>2100</v>
      </c>
      <c r="E337"/>
    </row>
    <row r="338" spans="1:5" x14ac:dyDescent="0.25">
      <c r="A338" s="20" t="s">
        <v>20</v>
      </c>
      <c r="B338" s="4">
        <f>VLOOKUP(Crowdfunding!$G$3,Crowdfunding!G825:H1824,2,FALSE)</f>
        <v>252</v>
      </c>
      <c r="E338"/>
    </row>
    <row r="339" spans="1:5" x14ac:dyDescent="0.25">
      <c r="A339" s="20" t="s">
        <v>20</v>
      </c>
      <c r="B339" s="4">
        <f>VLOOKUP(Crowdfunding!$G$3,Crowdfunding!G826:H1825,2,FALSE)</f>
        <v>1280</v>
      </c>
      <c r="E339"/>
    </row>
    <row r="340" spans="1:5" x14ac:dyDescent="0.25">
      <c r="A340" s="20" t="s">
        <v>20</v>
      </c>
      <c r="B340" s="4">
        <f>VLOOKUP(Crowdfunding!$G$3,Crowdfunding!G830:H1829,2,FALSE)</f>
        <v>4233</v>
      </c>
      <c r="E340"/>
    </row>
    <row r="341" spans="1:5" x14ac:dyDescent="0.25">
      <c r="A341" s="20" t="s">
        <v>20</v>
      </c>
      <c r="B341" s="4">
        <f>VLOOKUP(Crowdfunding!$G$3,Crowdfunding!G834:H1833,2,FALSE)</f>
        <v>1297</v>
      </c>
      <c r="E341"/>
    </row>
    <row r="342" spans="1:5" x14ac:dyDescent="0.25">
      <c r="A342" s="20" t="s">
        <v>20</v>
      </c>
      <c r="B342" s="4">
        <f>VLOOKUP(Crowdfunding!$G$3,Crowdfunding!G836:H1835,2,FALSE)</f>
        <v>119</v>
      </c>
      <c r="E342"/>
    </row>
    <row r="343" spans="1:5" x14ac:dyDescent="0.25">
      <c r="A343" s="20" t="s">
        <v>20</v>
      </c>
      <c r="B343" s="4">
        <f>VLOOKUP(Crowdfunding!$G$3,Crowdfunding!G837:H1836,2,FALSE)</f>
        <v>1797</v>
      </c>
      <c r="E343"/>
    </row>
    <row r="344" spans="1:5" x14ac:dyDescent="0.25">
      <c r="A344" s="20" t="s">
        <v>20</v>
      </c>
      <c r="B344" s="4">
        <f>VLOOKUP(Crowdfunding!$G$3,Crowdfunding!G842:H1841,2,FALSE)</f>
        <v>3533</v>
      </c>
      <c r="E344"/>
    </row>
    <row r="345" spans="1:5" x14ac:dyDescent="0.25">
      <c r="A345" s="20" t="s">
        <v>20</v>
      </c>
      <c r="B345" s="4">
        <f>VLOOKUP(Crowdfunding!$G$3,Crowdfunding!G844:H1843,2,FALSE)</f>
        <v>132</v>
      </c>
      <c r="E345"/>
    </row>
    <row r="346" spans="1:5" x14ac:dyDescent="0.25">
      <c r="A346" s="20" t="s">
        <v>20</v>
      </c>
      <c r="B346" s="4">
        <f>VLOOKUP(Crowdfunding!$G$3,Crowdfunding!G845:H1844,2,FALSE)</f>
        <v>1354</v>
      </c>
      <c r="E346"/>
    </row>
    <row r="347" spans="1:5" x14ac:dyDescent="0.25">
      <c r="A347" s="20" t="s">
        <v>20</v>
      </c>
      <c r="B347" s="4">
        <f>VLOOKUP(Crowdfunding!$G$3,Crowdfunding!G850:H1849,2,FALSE)</f>
        <v>172</v>
      </c>
      <c r="E347"/>
    </row>
    <row r="348" spans="1:5" x14ac:dyDescent="0.25">
      <c r="A348" s="20" t="s">
        <v>20</v>
      </c>
      <c r="B348" s="4">
        <f>VLOOKUP(Crowdfunding!$G$3,Crowdfunding!G854:H1853,2,FALSE)</f>
        <v>1467</v>
      </c>
      <c r="E348"/>
    </row>
    <row r="349" spans="1:5" x14ac:dyDescent="0.25">
      <c r="A349" s="20" t="s">
        <v>20</v>
      </c>
      <c r="B349" s="4">
        <f>VLOOKUP(Crowdfunding!$G$3,Crowdfunding!G856:H1855,2,FALSE)</f>
        <v>2662</v>
      </c>
      <c r="E349"/>
    </row>
    <row r="350" spans="1:5" x14ac:dyDescent="0.25">
      <c r="A350" s="20" t="s">
        <v>20</v>
      </c>
      <c r="B350" s="4">
        <f>VLOOKUP(Crowdfunding!$G$3,Crowdfunding!G857:H1856,2,FALSE)</f>
        <v>452</v>
      </c>
      <c r="E350"/>
    </row>
    <row r="351" spans="1:5" x14ac:dyDescent="0.25">
      <c r="A351" s="20" t="s">
        <v>20</v>
      </c>
      <c r="B351" s="4">
        <f>VLOOKUP(Crowdfunding!$G$3,Crowdfunding!G859:H1858,2,FALSE)</f>
        <v>225</v>
      </c>
      <c r="E351"/>
    </row>
    <row r="352" spans="1:5" x14ac:dyDescent="0.25">
      <c r="A352" s="20" t="s">
        <v>20</v>
      </c>
      <c r="B352" s="4">
        <f>VLOOKUP(Crowdfunding!$G$3,Crowdfunding!G860:H1859,2,FALSE)</f>
        <v>65</v>
      </c>
      <c r="E352"/>
    </row>
    <row r="353" spans="1:5" x14ac:dyDescent="0.25">
      <c r="A353" s="20" t="s">
        <v>20</v>
      </c>
      <c r="B353" s="4">
        <f>VLOOKUP(Crowdfunding!$G$3,Crowdfunding!G865:H1864,2,FALSE)</f>
        <v>217</v>
      </c>
      <c r="E353"/>
    </row>
    <row r="354" spans="1:5" x14ac:dyDescent="0.25">
      <c r="A354" s="20" t="s">
        <v>20</v>
      </c>
      <c r="B354" s="4">
        <f>VLOOKUP(Crowdfunding!$G$3,Crowdfunding!G867:H1866,2,FALSE)</f>
        <v>3272</v>
      </c>
      <c r="E354"/>
    </row>
    <row r="355" spans="1:5" x14ac:dyDescent="0.25">
      <c r="A355" s="20" t="s">
        <v>20</v>
      </c>
      <c r="B355" s="4">
        <f>VLOOKUP(Crowdfunding!$G$3,Crowdfunding!G871:H1870,2,FALSE)</f>
        <v>2320</v>
      </c>
      <c r="E355"/>
    </row>
    <row r="356" spans="1:5" x14ac:dyDescent="0.25">
      <c r="A356" s="20" t="s">
        <v>20</v>
      </c>
      <c r="B356" s="4">
        <f>VLOOKUP(Crowdfunding!$G$3,Crowdfunding!G874:H1873,2,FALSE)</f>
        <v>81</v>
      </c>
      <c r="E356"/>
    </row>
    <row r="357" spans="1:5" x14ac:dyDescent="0.25">
      <c r="A357" s="20" t="s">
        <v>20</v>
      </c>
      <c r="B357" s="4">
        <f>VLOOKUP(Crowdfunding!$G$3,Crowdfunding!G875:H1874,2,FALSE)</f>
        <v>1887</v>
      </c>
      <c r="E357"/>
    </row>
    <row r="358" spans="1:5" x14ac:dyDescent="0.25">
      <c r="A358" s="20" t="s">
        <v>20</v>
      </c>
      <c r="B358" s="4">
        <f>VLOOKUP(Crowdfunding!$G$3,Crowdfunding!G876:H1875,2,FALSE)</f>
        <v>4358</v>
      </c>
      <c r="E358"/>
    </row>
    <row r="359" spans="1:5" x14ac:dyDescent="0.25">
      <c r="A359" s="20" t="s">
        <v>20</v>
      </c>
      <c r="B359" s="4">
        <f>VLOOKUP(Crowdfunding!$G$3,Crowdfunding!G882:H1881,2,FALSE)</f>
        <v>2414</v>
      </c>
      <c r="E359"/>
    </row>
    <row r="360" spans="1:5" x14ac:dyDescent="0.25">
      <c r="A360" s="20" t="s">
        <v>20</v>
      </c>
      <c r="B360" s="4">
        <f>VLOOKUP(Crowdfunding!$G$3,Crowdfunding!G885:H1884,2,FALSE)</f>
        <v>193</v>
      </c>
      <c r="E360"/>
    </row>
    <row r="361" spans="1:5" x14ac:dyDescent="0.25">
      <c r="A361" s="20" t="s">
        <v>20</v>
      </c>
      <c r="B361" s="4">
        <f>VLOOKUP(Crowdfunding!$G$3,Crowdfunding!G886:H1885,2,FALSE)</f>
        <v>52</v>
      </c>
      <c r="E361"/>
    </row>
    <row r="362" spans="1:5" x14ac:dyDescent="0.25">
      <c r="A362" s="20" t="s">
        <v>20</v>
      </c>
      <c r="B362" s="4">
        <f>VLOOKUP(Crowdfunding!$G$3,Crowdfunding!G888:H1887,2,FALSE)</f>
        <v>290</v>
      </c>
      <c r="E362"/>
    </row>
    <row r="363" spans="1:5" x14ac:dyDescent="0.25">
      <c r="A363" s="20" t="s">
        <v>20</v>
      </c>
      <c r="B363" s="4">
        <f>VLOOKUP(Crowdfunding!$G$3,Crowdfunding!G892:H1891,2,FALSE)</f>
        <v>1470</v>
      </c>
      <c r="E363"/>
    </row>
    <row r="364" spans="1:5" x14ac:dyDescent="0.25">
      <c r="A364" s="20" t="s">
        <v>20</v>
      </c>
      <c r="B364" s="4">
        <f>VLOOKUP(Crowdfunding!$G$3,Crowdfunding!G894:H1893,2,FALSE)</f>
        <v>182</v>
      </c>
      <c r="E364"/>
    </row>
    <row r="365" spans="1:5" x14ac:dyDescent="0.25">
      <c r="A365" s="20" t="s">
        <v>20</v>
      </c>
      <c r="B365" s="4">
        <f>VLOOKUP(Crowdfunding!$G$3,Crowdfunding!G896:H1895,2,FALSE)</f>
        <v>56</v>
      </c>
      <c r="E365"/>
    </row>
    <row r="366" spans="1:5" x14ac:dyDescent="0.25">
      <c r="A366" s="20" t="s">
        <v>20</v>
      </c>
      <c r="B366" s="4">
        <f>VLOOKUP(Crowdfunding!$G$3,Crowdfunding!G897:H1896,2,FALSE)</f>
        <v>1460</v>
      </c>
      <c r="E366"/>
    </row>
    <row r="367" spans="1:5" x14ac:dyDescent="0.25">
      <c r="A367" s="20" t="s">
        <v>20</v>
      </c>
      <c r="B367" s="4">
        <f>VLOOKUP(Crowdfunding!$G$3,Crowdfunding!G909:H1908,2,FALSE)</f>
        <v>3934</v>
      </c>
      <c r="E367"/>
    </row>
    <row r="368" spans="1:5" x14ac:dyDescent="0.25">
      <c r="A368" s="20" t="s">
        <v>20</v>
      </c>
      <c r="B368" s="4">
        <f>VLOOKUP(Crowdfunding!$G$3,Crowdfunding!G912:H1911,2,FALSE)</f>
        <v>462</v>
      </c>
      <c r="E368"/>
    </row>
    <row r="369" spans="1:5" x14ac:dyDescent="0.25">
      <c r="A369" s="20" t="s">
        <v>20</v>
      </c>
      <c r="B369" s="4">
        <f>VLOOKUP(Crowdfunding!$G$3,Crowdfunding!G914:H1913,2,FALSE)</f>
        <v>179</v>
      </c>
      <c r="E369"/>
    </row>
    <row r="370" spans="1:5" x14ac:dyDescent="0.25">
      <c r="A370" s="20" t="s">
        <v>20</v>
      </c>
      <c r="B370" s="4">
        <f>VLOOKUP(Crowdfunding!$G$3,Crowdfunding!G915:H1914,2,FALSE)</f>
        <v>1866</v>
      </c>
      <c r="E370"/>
    </row>
    <row r="371" spans="1:5" x14ac:dyDescent="0.25">
      <c r="A371" s="20" t="s">
        <v>20</v>
      </c>
      <c r="B371" s="4">
        <f>VLOOKUP(Crowdfunding!$G$3,Crowdfunding!G921:H1920,2,FALSE)</f>
        <v>255</v>
      </c>
      <c r="E371"/>
    </row>
    <row r="372" spans="1:5" x14ac:dyDescent="0.25">
      <c r="A372" s="20" t="s">
        <v>20</v>
      </c>
      <c r="B372" s="4">
        <f>VLOOKUP(Crowdfunding!$G$3,Crowdfunding!G923:H1922,2,FALSE)</f>
        <v>2261</v>
      </c>
      <c r="E372"/>
    </row>
    <row r="373" spans="1:5" x14ac:dyDescent="0.25">
      <c r="A373" s="20" t="s">
        <v>20</v>
      </c>
      <c r="B373" s="4">
        <f>VLOOKUP(Crowdfunding!$G$3,Crowdfunding!G925:H1924,2,FALSE)</f>
        <v>40</v>
      </c>
      <c r="E373"/>
    </row>
    <row r="374" spans="1:5" x14ac:dyDescent="0.25">
      <c r="A374" s="20" t="s">
        <v>20</v>
      </c>
      <c r="B374" s="4">
        <f>VLOOKUP(Crowdfunding!$G$3,Crowdfunding!G926:H1925,2,FALSE)</f>
        <v>2289</v>
      </c>
      <c r="E374"/>
    </row>
    <row r="375" spans="1:5" x14ac:dyDescent="0.25">
      <c r="A375" s="20" t="s">
        <v>20</v>
      </c>
      <c r="B375" s="4">
        <f>VLOOKUP(Crowdfunding!$G$3,Crowdfunding!G928:H1927,2,FALSE)</f>
        <v>3777</v>
      </c>
      <c r="E375"/>
    </row>
    <row r="376" spans="1:5" x14ac:dyDescent="0.25">
      <c r="A376" s="20" t="s">
        <v>20</v>
      </c>
      <c r="B376" s="4">
        <f>VLOOKUP(Crowdfunding!$G$3,Crowdfunding!G931:H1930,2,FALSE)</f>
        <v>184</v>
      </c>
      <c r="E376"/>
    </row>
    <row r="377" spans="1:5" x14ac:dyDescent="0.25">
      <c r="A377" s="20" t="s">
        <v>20</v>
      </c>
      <c r="B377" s="4">
        <f>VLOOKUP(Crowdfunding!$G$3,Crowdfunding!G935:H1934,2,FALSE)</f>
        <v>1902</v>
      </c>
      <c r="E377"/>
    </row>
    <row r="378" spans="1:5" x14ac:dyDescent="0.25">
      <c r="A378" s="20" t="s">
        <v>20</v>
      </c>
      <c r="B378" s="4">
        <f>VLOOKUP(Crowdfunding!$G$3,Crowdfunding!G936:H1935,2,FALSE)</f>
        <v>105</v>
      </c>
      <c r="E378"/>
    </row>
    <row r="379" spans="1:5" x14ac:dyDescent="0.25">
      <c r="A379" s="20" t="s">
        <v>20</v>
      </c>
      <c r="B379" s="4">
        <f>VLOOKUP(Crowdfunding!$G$3,Crowdfunding!G952:H1951,2,FALSE)</f>
        <v>1559</v>
      </c>
      <c r="E379"/>
    </row>
    <row r="380" spans="1:5" x14ac:dyDescent="0.25">
      <c r="A380" s="20" t="s">
        <v>20</v>
      </c>
      <c r="B380" s="4">
        <f>VLOOKUP(Crowdfunding!$G$3,Crowdfunding!G954:H1953,2,FALSE)</f>
        <v>1548</v>
      </c>
      <c r="E380"/>
    </row>
    <row r="381" spans="1:5" x14ac:dyDescent="0.25">
      <c r="A381" s="20" t="s">
        <v>20</v>
      </c>
      <c r="B381" s="4">
        <f>VLOOKUP(Crowdfunding!$G$3,Crowdfunding!G964:H1963,2,FALSE)</f>
        <v>266</v>
      </c>
      <c r="E381"/>
    </row>
    <row r="382" spans="1:5" x14ac:dyDescent="0.25">
      <c r="A382" s="20" t="s">
        <v>20</v>
      </c>
      <c r="B382" s="4">
        <f>VLOOKUP(Crowdfunding!$G$3,Crowdfunding!G968:H1967,2,FALSE)</f>
        <v>245</v>
      </c>
      <c r="E382"/>
    </row>
    <row r="383" spans="1:5" x14ac:dyDescent="0.25">
      <c r="A383" s="20" t="s">
        <v>20</v>
      </c>
      <c r="B383" s="4">
        <f>VLOOKUP(Crowdfunding!$G$3,Crowdfunding!G969:H1968,2,FALSE)</f>
        <v>1573</v>
      </c>
      <c r="E383"/>
    </row>
    <row r="384" spans="1:5" x14ac:dyDescent="0.25">
      <c r="A384" s="20" t="s">
        <v>20</v>
      </c>
      <c r="B384" s="4">
        <f>VLOOKUP(Crowdfunding!$G$3,Crowdfunding!G971:H1970,2,FALSE)</f>
        <v>93</v>
      </c>
      <c r="E384"/>
    </row>
    <row r="385" spans="1:5" x14ac:dyDescent="0.25">
      <c r="A385" s="20" t="s">
        <v>20</v>
      </c>
      <c r="B385" s="4">
        <f>VLOOKUP(Crowdfunding!$G$3,Crowdfunding!G972:H1971,2,FALSE)</f>
        <v>1681</v>
      </c>
      <c r="E385"/>
    </row>
    <row r="386" spans="1:5" x14ac:dyDescent="0.25">
      <c r="A386" s="20" t="s">
        <v>20</v>
      </c>
      <c r="B386" s="4">
        <f>VLOOKUP(Crowdfunding!$G$3,Crowdfunding!G981:H1980,2,FALSE)</f>
        <v>1015</v>
      </c>
      <c r="E386"/>
    </row>
    <row r="387" spans="1:5" x14ac:dyDescent="0.25">
      <c r="A387" s="20" t="s">
        <v>20</v>
      </c>
      <c r="B387" s="4">
        <f>VLOOKUP(Crowdfunding!$G$3,Crowdfunding!G982:H1981,2,FALSE)</f>
        <v>323</v>
      </c>
      <c r="E387"/>
    </row>
    <row r="388" spans="1:5" x14ac:dyDescent="0.25">
      <c r="A388" s="20" t="s">
        <v>20</v>
      </c>
      <c r="B388" s="4">
        <f>VLOOKUP(Crowdfunding!$G$3,Crowdfunding!G984:H1983,2,FALSE)</f>
        <v>2326</v>
      </c>
      <c r="E388"/>
    </row>
    <row r="389" spans="1:5" x14ac:dyDescent="0.25">
      <c r="A389" s="20" t="s">
        <v>20</v>
      </c>
      <c r="B389" s="4">
        <f>VLOOKUP(Crowdfunding!$G$3,Crowdfunding!G987:H1986,2,FALSE)</f>
        <v>480</v>
      </c>
      <c r="E389"/>
    </row>
    <row r="390" spans="1:5" x14ac:dyDescent="0.25">
      <c r="A390" s="20" t="s">
        <v>20</v>
      </c>
      <c r="B390" s="4">
        <f>VLOOKUP(Crowdfunding!$G$3,Crowdfunding!G992:H1991,2,FALSE)</f>
        <v>241</v>
      </c>
      <c r="E390"/>
    </row>
    <row r="391" spans="1:5" x14ac:dyDescent="0.25">
      <c r="A391" s="20" t="s">
        <v>20</v>
      </c>
      <c r="B391" s="4">
        <f>VLOOKUP(Crowdfunding!$G$3,Crowdfunding!G995:H1994,2,FALSE)</f>
        <v>2043</v>
      </c>
      <c r="E391"/>
    </row>
    <row r="392" spans="1:5" x14ac:dyDescent="0.25">
      <c r="E392"/>
    </row>
    <row r="393" spans="1:5" x14ac:dyDescent="0.25">
      <c r="B393"/>
      <c r="E393"/>
    </row>
    <row r="394" spans="1:5" x14ac:dyDescent="0.25">
      <c r="B394"/>
      <c r="E394"/>
    </row>
    <row r="395" spans="1:5" x14ac:dyDescent="0.25">
      <c r="B395"/>
      <c r="E395"/>
    </row>
    <row r="396" spans="1:5" x14ac:dyDescent="0.25">
      <c r="B396"/>
      <c r="E396"/>
    </row>
    <row r="397" spans="1:5" x14ac:dyDescent="0.25">
      <c r="B397"/>
      <c r="E397"/>
    </row>
    <row r="398" spans="1:5" x14ac:dyDescent="0.25">
      <c r="B398"/>
      <c r="E398"/>
    </row>
    <row r="399" spans="1:5" x14ac:dyDescent="0.25">
      <c r="B399"/>
      <c r="E399"/>
    </row>
    <row r="400" spans="1:5" x14ac:dyDescent="0.25">
      <c r="B400"/>
      <c r="E400"/>
    </row>
    <row r="401" spans="2:5" x14ac:dyDescent="0.25">
      <c r="B401"/>
      <c r="E401"/>
    </row>
    <row r="402" spans="2:5" x14ac:dyDescent="0.25">
      <c r="B402"/>
      <c r="E402"/>
    </row>
    <row r="403" spans="2:5" x14ac:dyDescent="0.25">
      <c r="B403"/>
      <c r="E403"/>
    </row>
    <row r="404" spans="2:5" x14ac:dyDescent="0.25">
      <c r="B404"/>
      <c r="E404"/>
    </row>
    <row r="405" spans="2:5" x14ac:dyDescent="0.25">
      <c r="B405"/>
      <c r="E405"/>
    </row>
    <row r="406" spans="2:5" x14ac:dyDescent="0.25">
      <c r="B406"/>
      <c r="E406"/>
    </row>
    <row r="407" spans="2:5" x14ac:dyDescent="0.25">
      <c r="B407"/>
      <c r="E407"/>
    </row>
    <row r="408" spans="2:5" x14ac:dyDescent="0.25">
      <c r="B408"/>
      <c r="E408"/>
    </row>
    <row r="409" spans="2:5" x14ac:dyDescent="0.25">
      <c r="B409"/>
      <c r="E409"/>
    </row>
    <row r="410" spans="2:5" x14ac:dyDescent="0.25">
      <c r="B410"/>
      <c r="E410"/>
    </row>
    <row r="411" spans="2:5" x14ac:dyDescent="0.25">
      <c r="B411"/>
      <c r="E411"/>
    </row>
    <row r="412" spans="2:5" x14ac:dyDescent="0.25">
      <c r="B412"/>
      <c r="E412"/>
    </row>
    <row r="413" spans="2:5" x14ac:dyDescent="0.25">
      <c r="B413"/>
      <c r="E413"/>
    </row>
    <row r="414" spans="2:5" x14ac:dyDescent="0.25">
      <c r="B414"/>
      <c r="E414"/>
    </row>
    <row r="415" spans="2:5" x14ac:dyDescent="0.25">
      <c r="B415"/>
      <c r="E415"/>
    </row>
    <row r="416" spans="2:5" x14ac:dyDescent="0.25">
      <c r="B416"/>
      <c r="E416"/>
    </row>
    <row r="417" spans="2:5" x14ac:dyDescent="0.25">
      <c r="B417"/>
      <c r="E417"/>
    </row>
    <row r="418" spans="2:5" x14ac:dyDescent="0.25">
      <c r="B418"/>
      <c r="E418"/>
    </row>
    <row r="419" spans="2:5" x14ac:dyDescent="0.25">
      <c r="B419"/>
      <c r="E419"/>
    </row>
    <row r="420" spans="2:5" x14ac:dyDescent="0.25">
      <c r="B420"/>
      <c r="E420"/>
    </row>
    <row r="421" spans="2:5" x14ac:dyDescent="0.25">
      <c r="B421"/>
      <c r="E421"/>
    </row>
    <row r="422" spans="2:5" x14ac:dyDescent="0.25">
      <c r="B422"/>
      <c r="E422"/>
    </row>
    <row r="423" spans="2:5" x14ac:dyDescent="0.25">
      <c r="B423"/>
      <c r="E423"/>
    </row>
    <row r="424" spans="2:5" x14ac:dyDescent="0.25">
      <c r="B424"/>
      <c r="E424"/>
    </row>
    <row r="425" spans="2:5" x14ac:dyDescent="0.25">
      <c r="B425"/>
      <c r="E425"/>
    </row>
    <row r="426" spans="2:5" x14ac:dyDescent="0.25">
      <c r="B426"/>
      <c r="E426"/>
    </row>
    <row r="427" spans="2:5" x14ac:dyDescent="0.25">
      <c r="B427"/>
      <c r="E427"/>
    </row>
    <row r="428" spans="2:5" x14ac:dyDescent="0.25">
      <c r="B428"/>
      <c r="E428"/>
    </row>
    <row r="429" spans="2:5" x14ac:dyDescent="0.25">
      <c r="B429"/>
      <c r="E429"/>
    </row>
    <row r="430" spans="2:5" x14ac:dyDescent="0.25">
      <c r="B430"/>
      <c r="E430"/>
    </row>
    <row r="431" spans="2:5" x14ac:dyDescent="0.25">
      <c r="B431"/>
      <c r="E431"/>
    </row>
    <row r="432" spans="2:5" x14ac:dyDescent="0.25">
      <c r="B432"/>
      <c r="E432"/>
    </row>
    <row r="433" spans="2:5" x14ac:dyDescent="0.25">
      <c r="B433"/>
      <c r="E433"/>
    </row>
    <row r="434" spans="2:5" x14ac:dyDescent="0.25">
      <c r="B434"/>
      <c r="E434"/>
    </row>
    <row r="435" spans="2:5" x14ac:dyDescent="0.25">
      <c r="B435"/>
      <c r="E435"/>
    </row>
    <row r="436" spans="2:5" x14ac:dyDescent="0.25">
      <c r="B436"/>
      <c r="E436"/>
    </row>
    <row r="437" spans="2:5" x14ac:dyDescent="0.25">
      <c r="B437"/>
      <c r="E437"/>
    </row>
    <row r="438" spans="2:5" x14ac:dyDescent="0.25">
      <c r="B438"/>
      <c r="E438"/>
    </row>
    <row r="439" spans="2:5" x14ac:dyDescent="0.25">
      <c r="B439"/>
      <c r="E439"/>
    </row>
    <row r="440" spans="2:5" x14ac:dyDescent="0.25">
      <c r="B440"/>
      <c r="E440"/>
    </row>
    <row r="441" spans="2:5" x14ac:dyDescent="0.25">
      <c r="B441"/>
      <c r="E441"/>
    </row>
    <row r="442" spans="2:5" x14ac:dyDescent="0.25">
      <c r="B442"/>
      <c r="E442"/>
    </row>
    <row r="443" spans="2:5" x14ac:dyDescent="0.25">
      <c r="B443"/>
      <c r="E443"/>
    </row>
    <row r="444" spans="2:5" x14ac:dyDescent="0.25">
      <c r="B444"/>
      <c r="E444"/>
    </row>
    <row r="445" spans="2:5" x14ac:dyDescent="0.25">
      <c r="B445"/>
      <c r="E445"/>
    </row>
    <row r="446" spans="2:5" x14ac:dyDescent="0.25">
      <c r="B446"/>
      <c r="E446"/>
    </row>
    <row r="447" spans="2:5" x14ac:dyDescent="0.25">
      <c r="B447"/>
      <c r="E447"/>
    </row>
    <row r="448" spans="2:5" x14ac:dyDescent="0.25">
      <c r="B448"/>
      <c r="E448"/>
    </row>
    <row r="449" spans="2:5" x14ac:dyDescent="0.25">
      <c r="B449"/>
      <c r="E449"/>
    </row>
    <row r="450" spans="2:5" x14ac:dyDescent="0.25">
      <c r="B450"/>
      <c r="E450"/>
    </row>
    <row r="451" spans="2:5" x14ac:dyDescent="0.25">
      <c r="B451"/>
      <c r="E451"/>
    </row>
    <row r="452" spans="2:5" x14ac:dyDescent="0.25">
      <c r="B452"/>
      <c r="E452"/>
    </row>
    <row r="453" spans="2:5" x14ac:dyDescent="0.25">
      <c r="B453"/>
      <c r="E453"/>
    </row>
    <row r="454" spans="2:5" x14ac:dyDescent="0.25">
      <c r="B454"/>
      <c r="E454"/>
    </row>
    <row r="455" spans="2:5" x14ac:dyDescent="0.25">
      <c r="B455"/>
      <c r="E455"/>
    </row>
    <row r="456" spans="2:5" x14ac:dyDescent="0.25">
      <c r="B456"/>
      <c r="E456"/>
    </row>
    <row r="457" spans="2:5" x14ac:dyDescent="0.25">
      <c r="B457"/>
      <c r="E457"/>
    </row>
    <row r="458" spans="2:5" x14ac:dyDescent="0.25">
      <c r="B458"/>
      <c r="E458"/>
    </row>
    <row r="459" spans="2:5" x14ac:dyDescent="0.25">
      <c r="B459"/>
      <c r="E459"/>
    </row>
    <row r="460" spans="2:5" x14ac:dyDescent="0.25">
      <c r="B460"/>
      <c r="E460"/>
    </row>
    <row r="461" spans="2:5" x14ac:dyDescent="0.25">
      <c r="B461"/>
      <c r="E461"/>
    </row>
    <row r="462" spans="2:5" x14ac:dyDescent="0.25">
      <c r="B462"/>
      <c r="E462"/>
    </row>
    <row r="463" spans="2:5" x14ac:dyDescent="0.25">
      <c r="B463"/>
      <c r="E463"/>
    </row>
    <row r="464" spans="2:5" x14ac:dyDescent="0.25">
      <c r="B464"/>
      <c r="E464"/>
    </row>
    <row r="465" spans="2:5" x14ac:dyDescent="0.25">
      <c r="B465"/>
      <c r="E465"/>
    </row>
    <row r="466" spans="2:5" x14ac:dyDescent="0.25">
      <c r="B466"/>
      <c r="E466"/>
    </row>
    <row r="467" spans="2:5" x14ac:dyDescent="0.25">
      <c r="B467"/>
      <c r="E467"/>
    </row>
    <row r="468" spans="2:5" x14ac:dyDescent="0.25">
      <c r="B468"/>
      <c r="E468"/>
    </row>
    <row r="469" spans="2:5" x14ac:dyDescent="0.25">
      <c r="B469"/>
      <c r="E469"/>
    </row>
    <row r="470" spans="2:5" x14ac:dyDescent="0.25">
      <c r="B470"/>
      <c r="E470"/>
    </row>
    <row r="471" spans="2:5" x14ac:dyDescent="0.25">
      <c r="B471"/>
      <c r="E471"/>
    </row>
    <row r="472" spans="2:5" x14ac:dyDescent="0.25">
      <c r="B472"/>
      <c r="E472"/>
    </row>
    <row r="473" spans="2:5" x14ac:dyDescent="0.25">
      <c r="B473"/>
      <c r="E473"/>
    </row>
    <row r="474" spans="2:5" x14ac:dyDescent="0.25">
      <c r="B474"/>
      <c r="E474"/>
    </row>
    <row r="475" spans="2:5" x14ac:dyDescent="0.25">
      <c r="B475"/>
      <c r="E475"/>
    </row>
    <row r="476" spans="2:5" x14ac:dyDescent="0.25">
      <c r="B476"/>
      <c r="E476"/>
    </row>
    <row r="477" spans="2:5" x14ac:dyDescent="0.25">
      <c r="B477"/>
      <c r="E477"/>
    </row>
    <row r="478" spans="2:5" x14ac:dyDescent="0.25">
      <c r="B478"/>
      <c r="E478"/>
    </row>
    <row r="479" spans="2:5" x14ac:dyDescent="0.25">
      <c r="B479"/>
      <c r="E479"/>
    </row>
    <row r="480" spans="2:5" x14ac:dyDescent="0.25">
      <c r="B480"/>
      <c r="E480"/>
    </row>
    <row r="481" spans="2:5" x14ac:dyDescent="0.25">
      <c r="B481"/>
      <c r="E481"/>
    </row>
    <row r="482" spans="2:5" x14ac:dyDescent="0.25">
      <c r="B482"/>
      <c r="E482"/>
    </row>
    <row r="483" spans="2:5" x14ac:dyDescent="0.25">
      <c r="B483"/>
      <c r="E483"/>
    </row>
    <row r="484" spans="2:5" x14ac:dyDescent="0.25">
      <c r="B484"/>
      <c r="E484"/>
    </row>
    <row r="485" spans="2:5" x14ac:dyDescent="0.25">
      <c r="B485"/>
      <c r="E485"/>
    </row>
    <row r="486" spans="2:5" x14ac:dyDescent="0.25">
      <c r="B486"/>
      <c r="E486"/>
    </row>
    <row r="487" spans="2:5" x14ac:dyDescent="0.25">
      <c r="B487"/>
      <c r="E487"/>
    </row>
    <row r="488" spans="2:5" x14ac:dyDescent="0.25">
      <c r="B488"/>
      <c r="E488"/>
    </row>
    <row r="489" spans="2:5" x14ac:dyDescent="0.25">
      <c r="B489"/>
      <c r="E489"/>
    </row>
    <row r="490" spans="2:5" x14ac:dyDescent="0.25">
      <c r="B490"/>
      <c r="E490"/>
    </row>
    <row r="491" spans="2:5" x14ac:dyDescent="0.25">
      <c r="B491"/>
      <c r="E491"/>
    </row>
    <row r="492" spans="2:5" x14ac:dyDescent="0.25">
      <c r="B492"/>
      <c r="E492"/>
    </row>
    <row r="493" spans="2:5" x14ac:dyDescent="0.25">
      <c r="B493"/>
      <c r="E493"/>
    </row>
    <row r="494" spans="2:5" x14ac:dyDescent="0.25">
      <c r="B494"/>
      <c r="E494"/>
    </row>
    <row r="495" spans="2:5" x14ac:dyDescent="0.25">
      <c r="B495"/>
      <c r="E495"/>
    </row>
    <row r="496" spans="2:5" x14ac:dyDescent="0.25">
      <c r="B496"/>
      <c r="E496"/>
    </row>
    <row r="497" spans="2:5" x14ac:dyDescent="0.25">
      <c r="B497"/>
      <c r="E497"/>
    </row>
    <row r="498" spans="2:5" x14ac:dyDescent="0.25">
      <c r="B498"/>
      <c r="E498"/>
    </row>
    <row r="499" spans="2:5" x14ac:dyDescent="0.25">
      <c r="B499"/>
      <c r="E499"/>
    </row>
    <row r="500" spans="2:5" x14ac:dyDescent="0.25">
      <c r="B500"/>
      <c r="E500"/>
    </row>
    <row r="501" spans="2:5" x14ac:dyDescent="0.25">
      <c r="B501"/>
      <c r="E501"/>
    </row>
    <row r="502" spans="2:5" x14ac:dyDescent="0.25">
      <c r="B502"/>
      <c r="E502"/>
    </row>
    <row r="503" spans="2:5" x14ac:dyDescent="0.25">
      <c r="B503"/>
      <c r="E503"/>
    </row>
    <row r="504" spans="2:5" x14ac:dyDescent="0.25">
      <c r="B504"/>
      <c r="E504"/>
    </row>
    <row r="505" spans="2:5" x14ac:dyDescent="0.25">
      <c r="B505"/>
      <c r="E505"/>
    </row>
    <row r="506" spans="2:5" x14ac:dyDescent="0.25">
      <c r="B506"/>
      <c r="E506"/>
    </row>
    <row r="507" spans="2:5" x14ac:dyDescent="0.25">
      <c r="B507"/>
      <c r="E507"/>
    </row>
    <row r="508" spans="2:5" x14ac:dyDescent="0.25">
      <c r="B508"/>
      <c r="E508"/>
    </row>
    <row r="509" spans="2:5" x14ac:dyDescent="0.25">
      <c r="B509"/>
      <c r="E509"/>
    </row>
    <row r="510" spans="2:5" x14ac:dyDescent="0.25">
      <c r="B510"/>
      <c r="E510"/>
    </row>
    <row r="511" spans="2:5" x14ac:dyDescent="0.25">
      <c r="B511"/>
      <c r="E511"/>
    </row>
    <row r="512" spans="2:5" x14ac:dyDescent="0.25">
      <c r="B512"/>
      <c r="E512"/>
    </row>
    <row r="513" spans="2:5" x14ac:dyDescent="0.25">
      <c r="B513"/>
      <c r="E513"/>
    </row>
    <row r="514" spans="2:5" x14ac:dyDescent="0.25">
      <c r="B514"/>
      <c r="E514"/>
    </row>
    <row r="515" spans="2:5" x14ac:dyDescent="0.25">
      <c r="B515"/>
      <c r="E515"/>
    </row>
    <row r="516" spans="2:5" x14ac:dyDescent="0.25">
      <c r="B516"/>
      <c r="E516"/>
    </row>
    <row r="517" spans="2:5" x14ac:dyDescent="0.25">
      <c r="B517"/>
      <c r="E517"/>
    </row>
    <row r="518" spans="2:5" x14ac:dyDescent="0.25">
      <c r="B518"/>
      <c r="E518"/>
    </row>
    <row r="519" spans="2:5" x14ac:dyDescent="0.25">
      <c r="B519"/>
      <c r="E519"/>
    </row>
    <row r="520" spans="2:5" x14ac:dyDescent="0.25">
      <c r="B520"/>
      <c r="E520"/>
    </row>
    <row r="521" spans="2:5" x14ac:dyDescent="0.25">
      <c r="B521"/>
      <c r="E521"/>
    </row>
    <row r="522" spans="2:5" x14ac:dyDescent="0.25">
      <c r="B522"/>
      <c r="E522"/>
    </row>
    <row r="523" spans="2:5" x14ac:dyDescent="0.25">
      <c r="B523"/>
      <c r="E523"/>
    </row>
    <row r="524" spans="2:5" x14ac:dyDescent="0.25">
      <c r="B524"/>
      <c r="E524"/>
    </row>
    <row r="525" spans="2:5" x14ac:dyDescent="0.25">
      <c r="B525"/>
      <c r="E525"/>
    </row>
    <row r="526" spans="2:5" x14ac:dyDescent="0.25">
      <c r="B526"/>
      <c r="E526"/>
    </row>
    <row r="527" spans="2:5" x14ac:dyDescent="0.25">
      <c r="B527"/>
      <c r="E527"/>
    </row>
    <row r="528" spans="2:5" x14ac:dyDescent="0.25">
      <c r="B528"/>
      <c r="E528"/>
    </row>
    <row r="529" spans="2:5" x14ac:dyDescent="0.25">
      <c r="B529"/>
      <c r="E529"/>
    </row>
    <row r="530" spans="2:5" x14ac:dyDescent="0.25">
      <c r="B530"/>
      <c r="E530"/>
    </row>
    <row r="531" spans="2:5" x14ac:dyDescent="0.25">
      <c r="B531"/>
      <c r="E531"/>
    </row>
    <row r="532" spans="2:5" x14ac:dyDescent="0.25">
      <c r="B532"/>
      <c r="E532"/>
    </row>
    <row r="533" spans="2:5" x14ac:dyDescent="0.25">
      <c r="B533"/>
      <c r="E533"/>
    </row>
    <row r="534" spans="2:5" x14ac:dyDescent="0.25">
      <c r="B534"/>
      <c r="E534"/>
    </row>
    <row r="535" spans="2:5" x14ac:dyDescent="0.25">
      <c r="B535"/>
      <c r="E535"/>
    </row>
    <row r="536" spans="2:5" x14ac:dyDescent="0.25">
      <c r="B536"/>
      <c r="E536"/>
    </row>
    <row r="537" spans="2:5" x14ac:dyDescent="0.25">
      <c r="B537"/>
      <c r="E537"/>
    </row>
    <row r="538" spans="2:5" x14ac:dyDescent="0.25">
      <c r="B538"/>
      <c r="E538"/>
    </row>
    <row r="539" spans="2:5" x14ac:dyDescent="0.25">
      <c r="B539"/>
      <c r="E539"/>
    </row>
    <row r="540" spans="2:5" x14ac:dyDescent="0.25">
      <c r="B540"/>
      <c r="E540"/>
    </row>
    <row r="541" spans="2:5" x14ac:dyDescent="0.25">
      <c r="B541"/>
      <c r="E541"/>
    </row>
    <row r="542" spans="2:5" x14ac:dyDescent="0.25">
      <c r="B542"/>
      <c r="E542"/>
    </row>
    <row r="543" spans="2:5" x14ac:dyDescent="0.25">
      <c r="B543"/>
      <c r="E543"/>
    </row>
    <row r="544" spans="2:5" x14ac:dyDescent="0.25">
      <c r="B544"/>
      <c r="E544"/>
    </row>
    <row r="545" spans="2:5" x14ac:dyDescent="0.25">
      <c r="B545"/>
      <c r="E545"/>
    </row>
    <row r="546" spans="2:5" x14ac:dyDescent="0.25">
      <c r="B546"/>
      <c r="E546"/>
    </row>
    <row r="547" spans="2:5" x14ac:dyDescent="0.25">
      <c r="B547"/>
      <c r="E547"/>
    </row>
    <row r="548" spans="2:5" x14ac:dyDescent="0.25">
      <c r="B548"/>
      <c r="E548"/>
    </row>
    <row r="549" spans="2:5" x14ac:dyDescent="0.25">
      <c r="B549"/>
      <c r="E549"/>
    </row>
    <row r="550" spans="2:5" x14ac:dyDescent="0.25">
      <c r="B550"/>
      <c r="E550"/>
    </row>
    <row r="551" spans="2:5" x14ac:dyDescent="0.25">
      <c r="B551"/>
      <c r="E551"/>
    </row>
    <row r="552" spans="2:5" x14ac:dyDescent="0.25">
      <c r="B552"/>
      <c r="E552"/>
    </row>
    <row r="553" spans="2:5" x14ac:dyDescent="0.25">
      <c r="B553"/>
      <c r="E553"/>
    </row>
    <row r="554" spans="2:5" x14ac:dyDescent="0.25">
      <c r="B554"/>
      <c r="E554"/>
    </row>
    <row r="555" spans="2:5" x14ac:dyDescent="0.25">
      <c r="B555"/>
      <c r="E555"/>
    </row>
    <row r="556" spans="2:5" x14ac:dyDescent="0.25">
      <c r="B556"/>
      <c r="E556"/>
    </row>
    <row r="557" spans="2:5" x14ac:dyDescent="0.25">
      <c r="B557"/>
      <c r="E557"/>
    </row>
    <row r="558" spans="2:5" x14ac:dyDescent="0.25">
      <c r="B558"/>
      <c r="E558"/>
    </row>
    <row r="559" spans="2:5" x14ac:dyDescent="0.25">
      <c r="B559"/>
      <c r="E559"/>
    </row>
    <row r="560" spans="2:5" x14ac:dyDescent="0.25">
      <c r="B560"/>
      <c r="E560"/>
    </row>
    <row r="561" spans="2:5" x14ac:dyDescent="0.25">
      <c r="B561"/>
      <c r="E561"/>
    </row>
    <row r="562" spans="2:5" x14ac:dyDescent="0.25">
      <c r="B562"/>
      <c r="E562"/>
    </row>
    <row r="563" spans="2:5" x14ac:dyDescent="0.25">
      <c r="B563"/>
      <c r="E563"/>
    </row>
    <row r="564" spans="2:5" x14ac:dyDescent="0.25">
      <c r="B564"/>
      <c r="E564"/>
    </row>
    <row r="565" spans="2:5" x14ac:dyDescent="0.25">
      <c r="B565"/>
      <c r="E565"/>
    </row>
    <row r="566" spans="2:5" x14ac:dyDescent="0.25">
      <c r="B566"/>
      <c r="E566"/>
    </row>
    <row r="567" spans="2:5" x14ac:dyDescent="0.25">
      <c r="B567"/>
      <c r="E567"/>
    </row>
    <row r="568" spans="2:5" x14ac:dyDescent="0.25">
      <c r="B568"/>
      <c r="E568"/>
    </row>
    <row r="569" spans="2:5" x14ac:dyDescent="0.25">
      <c r="B569"/>
      <c r="E569"/>
    </row>
    <row r="570" spans="2:5" x14ac:dyDescent="0.25">
      <c r="B570"/>
      <c r="E570"/>
    </row>
    <row r="571" spans="2:5" x14ac:dyDescent="0.25">
      <c r="B571"/>
      <c r="E571"/>
    </row>
    <row r="572" spans="2:5" x14ac:dyDescent="0.25">
      <c r="B572"/>
      <c r="E572"/>
    </row>
    <row r="573" spans="2:5" x14ac:dyDescent="0.25">
      <c r="B573"/>
      <c r="E573"/>
    </row>
    <row r="574" spans="2:5" x14ac:dyDescent="0.25">
      <c r="B574"/>
      <c r="E574"/>
    </row>
    <row r="575" spans="2:5" x14ac:dyDescent="0.25">
      <c r="B575"/>
      <c r="E575"/>
    </row>
    <row r="576" spans="2:5" x14ac:dyDescent="0.25">
      <c r="B576"/>
      <c r="E576"/>
    </row>
    <row r="577" spans="2:5" x14ac:dyDescent="0.25">
      <c r="B577"/>
      <c r="E577"/>
    </row>
    <row r="578" spans="2:5" x14ac:dyDescent="0.25">
      <c r="B578"/>
      <c r="E578"/>
    </row>
    <row r="579" spans="2:5" x14ac:dyDescent="0.25">
      <c r="B579"/>
      <c r="E579"/>
    </row>
    <row r="580" spans="2:5" x14ac:dyDescent="0.25">
      <c r="B580"/>
      <c r="E580"/>
    </row>
    <row r="581" spans="2:5" x14ac:dyDescent="0.25">
      <c r="B581"/>
      <c r="E581"/>
    </row>
    <row r="582" spans="2:5" x14ac:dyDescent="0.25">
      <c r="B582"/>
      <c r="E582"/>
    </row>
    <row r="583" spans="2:5" x14ac:dyDescent="0.25">
      <c r="B583"/>
      <c r="E583"/>
    </row>
    <row r="584" spans="2:5" x14ac:dyDescent="0.25">
      <c r="B584"/>
      <c r="E584"/>
    </row>
    <row r="585" spans="2:5" x14ac:dyDescent="0.25">
      <c r="B585"/>
      <c r="E585"/>
    </row>
    <row r="586" spans="2:5" x14ac:dyDescent="0.25">
      <c r="B586"/>
      <c r="E586"/>
    </row>
    <row r="587" spans="2:5" x14ac:dyDescent="0.25">
      <c r="B587"/>
      <c r="E587"/>
    </row>
    <row r="588" spans="2:5" x14ac:dyDescent="0.25">
      <c r="B588"/>
      <c r="E588"/>
    </row>
    <row r="589" spans="2:5" x14ac:dyDescent="0.25">
      <c r="B589"/>
      <c r="E589"/>
    </row>
    <row r="590" spans="2:5" x14ac:dyDescent="0.25">
      <c r="B590"/>
      <c r="E590"/>
    </row>
    <row r="591" spans="2:5" x14ac:dyDescent="0.25">
      <c r="B591"/>
      <c r="E591"/>
    </row>
    <row r="592" spans="2:5" x14ac:dyDescent="0.25">
      <c r="B592"/>
      <c r="E592"/>
    </row>
    <row r="593" spans="2:5" x14ac:dyDescent="0.25">
      <c r="B593"/>
      <c r="E593"/>
    </row>
    <row r="594" spans="2:5" x14ac:dyDescent="0.25">
      <c r="B594"/>
      <c r="E594"/>
    </row>
    <row r="595" spans="2:5" x14ac:dyDescent="0.25">
      <c r="B595"/>
      <c r="E595"/>
    </row>
    <row r="596" spans="2:5" x14ac:dyDescent="0.25">
      <c r="B596"/>
      <c r="E596"/>
    </row>
    <row r="597" spans="2:5" x14ac:dyDescent="0.25">
      <c r="B597"/>
      <c r="E597"/>
    </row>
    <row r="598" spans="2:5" x14ac:dyDescent="0.25">
      <c r="B598"/>
      <c r="E598"/>
    </row>
    <row r="599" spans="2:5" x14ac:dyDescent="0.25">
      <c r="B599"/>
      <c r="E599"/>
    </row>
    <row r="600" spans="2:5" x14ac:dyDescent="0.25">
      <c r="B600"/>
      <c r="E600"/>
    </row>
    <row r="601" spans="2:5" x14ac:dyDescent="0.25">
      <c r="B601"/>
      <c r="E601"/>
    </row>
    <row r="602" spans="2:5" x14ac:dyDescent="0.25">
      <c r="B602"/>
      <c r="E602"/>
    </row>
    <row r="603" spans="2:5" x14ac:dyDescent="0.25">
      <c r="B603"/>
      <c r="E603"/>
    </row>
    <row r="604" spans="2:5" x14ac:dyDescent="0.25">
      <c r="B604"/>
      <c r="E604"/>
    </row>
    <row r="605" spans="2:5" x14ac:dyDescent="0.25">
      <c r="B605"/>
      <c r="E605"/>
    </row>
    <row r="606" spans="2:5" x14ac:dyDescent="0.25">
      <c r="B606"/>
      <c r="E606"/>
    </row>
    <row r="607" spans="2:5" x14ac:dyDescent="0.25">
      <c r="B607"/>
      <c r="E607"/>
    </row>
    <row r="608" spans="2:5" x14ac:dyDescent="0.25">
      <c r="B608"/>
      <c r="E608"/>
    </row>
    <row r="609" spans="2:5" x14ac:dyDescent="0.25">
      <c r="B609"/>
      <c r="E609"/>
    </row>
    <row r="610" spans="2:5" x14ac:dyDescent="0.25">
      <c r="B610"/>
      <c r="E610"/>
    </row>
    <row r="611" spans="2:5" x14ac:dyDescent="0.25">
      <c r="B611"/>
      <c r="E611"/>
    </row>
    <row r="612" spans="2:5" x14ac:dyDescent="0.25">
      <c r="B612"/>
      <c r="E612"/>
    </row>
    <row r="613" spans="2:5" x14ac:dyDescent="0.25">
      <c r="B613"/>
      <c r="E613"/>
    </row>
    <row r="614" spans="2:5" x14ac:dyDescent="0.25">
      <c r="B614"/>
      <c r="E614"/>
    </row>
    <row r="615" spans="2:5" x14ac:dyDescent="0.25">
      <c r="B615"/>
      <c r="E615"/>
    </row>
    <row r="616" spans="2:5" x14ac:dyDescent="0.25">
      <c r="B616"/>
      <c r="E616"/>
    </row>
    <row r="617" spans="2:5" x14ac:dyDescent="0.25">
      <c r="B617"/>
      <c r="E617"/>
    </row>
    <row r="618" spans="2:5" x14ac:dyDescent="0.25">
      <c r="B618"/>
      <c r="E618"/>
    </row>
    <row r="619" spans="2:5" x14ac:dyDescent="0.25">
      <c r="B619"/>
      <c r="E619"/>
    </row>
    <row r="620" spans="2:5" x14ac:dyDescent="0.25">
      <c r="B620"/>
      <c r="E620"/>
    </row>
    <row r="621" spans="2:5" x14ac:dyDescent="0.25">
      <c r="B621"/>
      <c r="E621"/>
    </row>
    <row r="622" spans="2:5" x14ac:dyDescent="0.25">
      <c r="B622"/>
      <c r="E622"/>
    </row>
    <row r="623" spans="2:5" x14ac:dyDescent="0.25">
      <c r="B623"/>
      <c r="E623"/>
    </row>
    <row r="624" spans="2:5" x14ac:dyDescent="0.25">
      <c r="B624"/>
      <c r="E624"/>
    </row>
    <row r="625" spans="2:5" x14ac:dyDescent="0.25">
      <c r="B625"/>
      <c r="E625"/>
    </row>
    <row r="626" spans="2:5" x14ac:dyDescent="0.25">
      <c r="B626"/>
      <c r="E626"/>
    </row>
    <row r="627" spans="2:5" x14ac:dyDescent="0.25">
      <c r="B627"/>
      <c r="E627"/>
    </row>
    <row r="628" spans="2:5" x14ac:dyDescent="0.25">
      <c r="B628"/>
      <c r="E628"/>
    </row>
    <row r="629" spans="2:5" x14ac:dyDescent="0.25">
      <c r="B629"/>
      <c r="E629"/>
    </row>
    <row r="630" spans="2:5" x14ac:dyDescent="0.25">
      <c r="B630"/>
      <c r="E630"/>
    </row>
    <row r="631" spans="2:5" x14ac:dyDescent="0.25">
      <c r="B631"/>
      <c r="E631"/>
    </row>
    <row r="632" spans="2:5" x14ac:dyDescent="0.25">
      <c r="B632"/>
      <c r="E632"/>
    </row>
    <row r="633" spans="2:5" x14ac:dyDescent="0.25">
      <c r="B633"/>
      <c r="E633"/>
    </row>
    <row r="634" spans="2:5" x14ac:dyDescent="0.25">
      <c r="B634"/>
      <c r="E634"/>
    </row>
    <row r="635" spans="2:5" x14ac:dyDescent="0.25">
      <c r="B635"/>
      <c r="E635"/>
    </row>
    <row r="636" spans="2:5" x14ac:dyDescent="0.25">
      <c r="B636"/>
      <c r="E636"/>
    </row>
    <row r="637" spans="2:5" x14ac:dyDescent="0.25">
      <c r="B637"/>
      <c r="E637"/>
    </row>
    <row r="638" spans="2:5" x14ac:dyDescent="0.25">
      <c r="B638"/>
      <c r="E638"/>
    </row>
    <row r="639" spans="2:5" x14ac:dyDescent="0.25">
      <c r="B639"/>
      <c r="E639"/>
    </row>
    <row r="640" spans="2:5" x14ac:dyDescent="0.25">
      <c r="B640"/>
      <c r="E640"/>
    </row>
    <row r="641" spans="2:5" x14ac:dyDescent="0.25">
      <c r="B641"/>
      <c r="E641"/>
    </row>
    <row r="642" spans="2:5" x14ac:dyDescent="0.25">
      <c r="B642"/>
      <c r="E642"/>
    </row>
    <row r="643" spans="2:5" x14ac:dyDescent="0.25">
      <c r="B643"/>
      <c r="E643"/>
    </row>
    <row r="644" spans="2:5" x14ac:dyDescent="0.25">
      <c r="B644"/>
      <c r="E644"/>
    </row>
    <row r="645" spans="2:5" x14ac:dyDescent="0.25">
      <c r="B645"/>
      <c r="E645"/>
    </row>
    <row r="646" spans="2:5" x14ac:dyDescent="0.25">
      <c r="B646"/>
      <c r="E646"/>
    </row>
    <row r="647" spans="2:5" x14ac:dyDescent="0.25">
      <c r="B647"/>
      <c r="E647"/>
    </row>
    <row r="648" spans="2:5" x14ac:dyDescent="0.25">
      <c r="B648"/>
      <c r="E648"/>
    </row>
    <row r="649" spans="2:5" x14ac:dyDescent="0.25">
      <c r="B649"/>
      <c r="E649"/>
    </row>
    <row r="650" spans="2:5" x14ac:dyDescent="0.25">
      <c r="B650"/>
      <c r="E650"/>
    </row>
    <row r="651" spans="2:5" x14ac:dyDescent="0.25">
      <c r="B651"/>
      <c r="E651"/>
    </row>
    <row r="652" spans="2:5" x14ac:dyDescent="0.25">
      <c r="B652"/>
      <c r="E652"/>
    </row>
    <row r="653" spans="2:5" x14ac:dyDescent="0.25">
      <c r="B653"/>
      <c r="E653"/>
    </row>
    <row r="654" spans="2:5" x14ac:dyDescent="0.25">
      <c r="B654"/>
      <c r="E654"/>
    </row>
    <row r="655" spans="2:5" x14ac:dyDescent="0.25">
      <c r="B655"/>
      <c r="E655"/>
    </row>
    <row r="656" spans="2:5" x14ac:dyDescent="0.25">
      <c r="B656"/>
      <c r="E656"/>
    </row>
    <row r="657" spans="2:5" x14ac:dyDescent="0.25">
      <c r="B657"/>
      <c r="E657"/>
    </row>
    <row r="658" spans="2:5" x14ac:dyDescent="0.25">
      <c r="B658"/>
      <c r="E658"/>
    </row>
    <row r="659" spans="2:5" x14ac:dyDescent="0.25">
      <c r="B659"/>
      <c r="E659"/>
    </row>
    <row r="660" spans="2:5" x14ac:dyDescent="0.25">
      <c r="B660"/>
      <c r="E660"/>
    </row>
    <row r="661" spans="2:5" x14ac:dyDescent="0.25">
      <c r="B661"/>
      <c r="E661"/>
    </row>
    <row r="662" spans="2:5" x14ac:dyDescent="0.25">
      <c r="B662"/>
      <c r="E662"/>
    </row>
    <row r="663" spans="2:5" x14ac:dyDescent="0.25">
      <c r="B663"/>
      <c r="E663"/>
    </row>
    <row r="664" spans="2:5" x14ac:dyDescent="0.25">
      <c r="B664"/>
      <c r="E664"/>
    </row>
    <row r="665" spans="2:5" x14ac:dyDescent="0.25">
      <c r="B665"/>
      <c r="E665"/>
    </row>
    <row r="666" spans="2:5" x14ac:dyDescent="0.25">
      <c r="B666"/>
      <c r="E666"/>
    </row>
    <row r="667" spans="2:5" x14ac:dyDescent="0.25">
      <c r="B667"/>
      <c r="E667"/>
    </row>
    <row r="668" spans="2:5" x14ac:dyDescent="0.25">
      <c r="B668"/>
      <c r="E668"/>
    </row>
    <row r="669" spans="2:5" x14ac:dyDescent="0.25">
      <c r="B669"/>
      <c r="E669"/>
    </row>
    <row r="670" spans="2:5" x14ac:dyDescent="0.25">
      <c r="B670"/>
      <c r="E670"/>
    </row>
    <row r="671" spans="2:5" x14ac:dyDescent="0.25">
      <c r="B671"/>
      <c r="E671"/>
    </row>
    <row r="672" spans="2:5" x14ac:dyDescent="0.25">
      <c r="B672"/>
      <c r="E672"/>
    </row>
    <row r="673" spans="2:5" x14ac:dyDescent="0.25">
      <c r="B673"/>
      <c r="E673"/>
    </row>
    <row r="674" spans="2:5" x14ac:dyDescent="0.25">
      <c r="B674"/>
      <c r="E674"/>
    </row>
    <row r="675" spans="2:5" x14ac:dyDescent="0.25">
      <c r="B675"/>
      <c r="E675"/>
    </row>
    <row r="676" spans="2:5" x14ac:dyDescent="0.25">
      <c r="B676"/>
      <c r="E676"/>
    </row>
    <row r="677" spans="2:5" x14ac:dyDescent="0.25">
      <c r="B677"/>
      <c r="E677"/>
    </row>
    <row r="678" spans="2:5" x14ac:dyDescent="0.25">
      <c r="B678"/>
      <c r="E678"/>
    </row>
    <row r="679" spans="2:5" x14ac:dyDescent="0.25">
      <c r="B679"/>
      <c r="E679"/>
    </row>
    <row r="680" spans="2:5" x14ac:dyDescent="0.25">
      <c r="B680"/>
      <c r="E680"/>
    </row>
    <row r="681" spans="2:5" x14ac:dyDescent="0.25">
      <c r="B681"/>
      <c r="E681"/>
    </row>
    <row r="682" spans="2:5" x14ac:dyDescent="0.25">
      <c r="B682"/>
      <c r="E682"/>
    </row>
    <row r="683" spans="2:5" x14ac:dyDescent="0.25">
      <c r="B683"/>
      <c r="E683"/>
    </row>
    <row r="684" spans="2:5" x14ac:dyDescent="0.25">
      <c r="B684"/>
      <c r="E684"/>
    </row>
    <row r="685" spans="2:5" x14ac:dyDescent="0.25">
      <c r="B685"/>
      <c r="E685"/>
    </row>
    <row r="686" spans="2:5" x14ac:dyDescent="0.25">
      <c r="B686"/>
      <c r="E686"/>
    </row>
    <row r="687" spans="2:5" x14ac:dyDescent="0.25">
      <c r="B687"/>
      <c r="E687"/>
    </row>
    <row r="688" spans="2:5" x14ac:dyDescent="0.25">
      <c r="B688"/>
      <c r="E688"/>
    </row>
    <row r="689" spans="2:5" x14ac:dyDescent="0.25">
      <c r="B689"/>
      <c r="E689"/>
    </row>
    <row r="690" spans="2:5" x14ac:dyDescent="0.25">
      <c r="B690"/>
      <c r="E690"/>
    </row>
    <row r="691" spans="2:5" x14ac:dyDescent="0.25">
      <c r="B691"/>
      <c r="E691"/>
    </row>
    <row r="692" spans="2:5" x14ac:dyDescent="0.25">
      <c r="B692"/>
      <c r="E692"/>
    </row>
    <row r="693" spans="2:5" x14ac:dyDescent="0.25">
      <c r="B693"/>
      <c r="E693"/>
    </row>
    <row r="694" spans="2:5" x14ac:dyDescent="0.25">
      <c r="B694"/>
      <c r="E694"/>
    </row>
    <row r="695" spans="2:5" x14ac:dyDescent="0.25">
      <c r="B695"/>
      <c r="E695"/>
    </row>
    <row r="696" spans="2:5" x14ac:dyDescent="0.25">
      <c r="B696"/>
      <c r="E696"/>
    </row>
    <row r="697" spans="2:5" x14ac:dyDescent="0.25">
      <c r="B697"/>
      <c r="E697"/>
    </row>
    <row r="698" spans="2:5" x14ac:dyDescent="0.25">
      <c r="B698"/>
      <c r="E698"/>
    </row>
    <row r="699" spans="2:5" x14ac:dyDescent="0.25">
      <c r="B699"/>
      <c r="E699"/>
    </row>
    <row r="700" spans="2:5" x14ac:dyDescent="0.25">
      <c r="B700"/>
      <c r="E700"/>
    </row>
    <row r="701" spans="2:5" x14ac:dyDescent="0.25">
      <c r="B701"/>
      <c r="E701"/>
    </row>
    <row r="702" spans="2:5" x14ac:dyDescent="0.25">
      <c r="B702"/>
      <c r="E702"/>
    </row>
    <row r="703" spans="2:5" x14ac:dyDescent="0.25">
      <c r="B703"/>
      <c r="E703"/>
    </row>
    <row r="704" spans="2:5" x14ac:dyDescent="0.25">
      <c r="B704"/>
      <c r="E704"/>
    </row>
    <row r="705" spans="2:5" x14ac:dyDescent="0.25">
      <c r="B705"/>
      <c r="E705"/>
    </row>
    <row r="706" spans="2:5" x14ac:dyDescent="0.25">
      <c r="B706"/>
      <c r="E706"/>
    </row>
    <row r="707" spans="2:5" x14ac:dyDescent="0.25">
      <c r="B707"/>
      <c r="E707"/>
    </row>
    <row r="708" spans="2:5" x14ac:dyDescent="0.25">
      <c r="B708"/>
      <c r="E708"/>
    </row>
    <row r="709" spans="2:5" x14ac:dyDescent="0.25">
      <c r="B709"/>
      <c r="E709"/>
    </row>
    <row r="710" spans="2:5" x14ac:dyDescent="0.25">
      <c r="B710"/>
      <c r="E710"/>
    </row>
    <row r="711" spans="2:5" x14ac:dyDescent="0.25">
      <c r="B711"/>
      <c r="E711"/>
    </row>
    <row r="712" spans="2:5" x14ac:dyDescent="0.25">
      <c r="B712"/>
      <c r="E712"/>
    </row>
    <row r="713" spans="2:5" x14ac:dyDescent="0.25">
      <c r="B713"/>
      <c r="E713"/>
    </row>
    <row r="714" spans="2:5" x14ac:dyDescent="0.25">
      <c r="B714"/>
      <c r="E714"/>
    </row>
    <row r="715" spans="2:5" x14ac:dyDescent="0.25">
      <c r="B715"/>
      <c r="E715"/>
    </row>
    <row r="716" spans="2:5" x14ac:dyDescent="0.25">
      <c r="B716"/>
      <c r="E716"/>
    </row>
    <row r="717" spans="2:5" x14ac:dyDescent="0.25">
      <c r="B717"/>
      <c r="E717"/>
    </row>
    <row r="718" spans="2:5" x14ac:dyDescent="0.25">
      <c r="B718"/>
      <c r="E718"/>
    </row>
    <row r="719" spans="2:5" x14ac:dyDescent="0.25">
      <c r="B719"/>
      <c r="E719"/>
    </row>
    <row r="720" spans="2:5" x14ac:dyDescent="0.25">
      <c r="B720"/>
      <c r="E720"/>
    </row>
    <row r="721" spans="2:5" x14ac:dyDescent="0.25">
      <c r="B721"/>
      <c r="E721"/>
    </row>
    <row r="722" spans="2:5" x14ac:dyDescent="0.25">
      <c r="B722"/>
      <c r="E722"/>
    </row>
    <row r="723" spans="2:5" x14ac:dyDescent="0.25">
      <c r="B723"/>
      <c r="E723"/>
    </row>
    <row r="724" spans="2:5" x14ac:dyDescent="0.25">
      <c r="B724"/>
      <c r="E724"/>
    </row>
    <row r="725" spans="2:5" x14ac:dyDescent="0.25">
      <c r="B725"/>
      <c r="E725"/>
    </row>
    <row r="726" spans="2:5" x14ac:dyDescent="0.25">
      <c r="B726"/>
      <c r="E726"/>
    </row>
    <row r="727" spans="2:5" x14ac:dyDescent="0.25">
      <c r="B727"/>
      <c r="E727"/>
    </row>
    <row r="728" spans="2:5" x14ac:dyDescent="0.25">
      <c r="B728"/>
      <c r="E728"/>
    </row>
    <row r="729" spans="2:5" x14ac:dyDescent="0.25">
      <c r="B729"/>
      <c r="E729"/>
    </row>
    <row r="730" spans="2:5" x14ac:dyDescent="0.25">
      <c r="B730"/>
      <c r="E730"/>
    </row>
    <row r="731" spans="2:5" x14ac:dyDescent="0.25">
      <c r="B731"/>
      <c r="E731"/>
    </row>
    <row r="732" spans="2:5" x14ac:dyDescent="0.25">
      <c r="B732"/>
      <c r="E732"/>
    </row>
    <row r="733" spans="2:5" x14ac:dyDescent="0.25">
      <c r="B733"/>
      <c r="E733"/>
    </row>
    <row r="734" spans="2:5" x14ac:dyDescent="0.25">
      <c r="B734"/>
      <c r="E734"/>
    </row>
    <row r="735" spans="2:5" x14ac:dyDescent="0.25">
      <c r="B735"/>
      <c r="E735"/>
    </row>
    <row r="736" spans="2:5" x14ac:dyDescent="0.25">
      <c r="B736"/>
      <c r="E736"/>
    </row>
    <row r="737" spans="2:5" x14ac:dyDescent="0.25">
      <c r="B737"/>
      <c r="E737"/>
    </row>
    <row r="738" spans="2:5" x14ac:dyDescent="0.25">
      <c r="B738"/>
      <c r="E738"/>
    </row>
    <row r="739" spans="2:5" x14ac:dyDescent="0.25">
      <c r="B739"/>
      <c r="E739"/>
    </row>
    <row r="740" spans="2:5" x14ac:dyDescent="0.25">
      <c r="B740"/>
      <c r="E740"/>
    </row>
    <row r="741" spans="2:5" x14ac:dyDescent="0.25">
      <c r="B741"/>
      <c r="E741"/>
    </row>
    <row r="742" spans="2:5" x14ac:dyDescent="0.25">
      <c r="B742"/>
      <c r="E742"/>
    </row>
    <row r="743" spans="2:5" x14ac:dyDescent="0.25">
      <c r="B743"/>
      <c r="E743"/>
    </row>
    <row r="744" spans="2:5" x14ac:dyDescent="0.25">
      <c r="B744"/>
      <c r="E744"/>
    </row>
    <row r="745" spans="2:5" x14ac:dyDescent="0.25">
      <c r="B745"/>
      <c r="E745"/>
    </row>
    <row r="746" spans="2:5" x14ac:dyDescent="0.25">
      <c r="B746"/>
      <c r="E746"/>
    </row>
    <row r="747" spans="2:5" x14ac:dyDescent="0.25">
      <c r="B747"/>
      <c r="E747"/>
    </row>
    <row r="748" spans="2:5" x14ac:dyDescent="0.25">
      <c r="B748"/>
      <c r="E748"/>
    </row>
    <row r="749" spans="2:5" x14ac:dyDescent="0.25">
      <c r="B749"/>
      <c r="E749"/>
    </row>
    <row r="750" spans="2:5" x14ac:dyDescent="0.25">
      <c r="B750"/>
      <c r="E750"/>
    </row>
    <row r="751" spans="2:5" x14ac:dyDescent="0.25">
      <c r="B751"/>
      <c r="E751"/>
    </row>
    <row r="752" spans="2:5" x14ac:dyDescent="0.25">
      <c r="B752"/>
      <c r="E752"/>
    </row>
    <row r="753" spans="2:5" x14ac:dyDescent="0.25">
      <c r="B753"/>
      <c r="E753"/>
    </row>
    <row r="754" spans="2:5" x14ac:dyDescent="0.25">
      <c r="B754"/>
      <c r="E754"/>
    </row>
    <row r="755" spans="2:5" x14ac:dyDescent="0.25">
      <c r="B755"/>
      <c r="E755"/>
    </row>
    <row r="756" spans="2:5" x14ac:dyDescent="0.25">
      <c r="B756"/>
      <c r="E756"/>
    </row>
    <row r="757" spans="2:5" x14ac:dyDescent="0.25">
      <c r="B757"/>
      <c r="E757"/>
    </row>
    <row r="758" spans="2:5" x14ac:dyDescent="0.25">
      <c r="B758"/>
      <c r="E758"/>
    </row>
    <row r="759" spans="2:5" x14ac:dyDescent="0.25">
      <c r="B759"/>
      <c r="E759"/>
    </row>
    <row r="760" spans="2:5" x14ac:dyDescent="0.25">
      <c r="B760"/>
      <c r="E760"/>
    </row>
    <row r="761" spans="2:5" x14ac:dyDescent="0.25">
      <c r="B761"/>
      <c r="E761"/>
    </row>
    <row r="762" spans="2:5" x14ac:dyDescent="0.25">
      <c r="B762"/>
      <c r="E762"/>
    </row>
    <row r="763" spans="2:5" x14ac:dyDescent="0.25">
      <c r="B763"/>
      <c r="E763"/>
    </row>
    <row r="764" spans="2:5" x14ac:dyDescent="0.25">
      <c r="B764"/>
      <c r="E764"/>
    </row>
    <row r="765" spans="2:5" x14ac:dyDescent="0.25">
      <c r="B765"/>
      <c r="E765"/>
    </row>
    <row r="766" spans="2:5" x14ac:dyDescent="0.25">
      <c r="B766"/>
      <c r="E766"/>
    </row>
    <row r="767" spans="2:5" x14ac:dyDescent="0.25">
      <c r="B767"/>
      <c r="E767"/>
    </row>
    <row r="768" spans="2:5" x14ac:dyDescent="0.25">
      <c r="B768"/>
      <c r="E768"/>
    </row>
    <row r="769" spans="2:5" x14ac:dyDescent="0.25">
      <c r="B769"/>
      <c r="E769"/>
    </row>
    <row r="770" spans="2:5" x14ac:dyDescent="0.25">
      <c r="B770"/>
      <c r="E770"/>
    </row>
    <row r="771" spans="2:5" x14ac:dyDescent="0.25">
      <c r="B771"/>
      <c r="E771"/>
    </row>
    <row r="772" spans="2:5" x14ac:dyDescent="0.25">
      <c r="B772"/>
      <c r="E772"/>
    </row>
    <row r="773" spans="2:5" x14ac:dyDescent="0.25">
      <c r="B773"/>
      <c r="E773"/>
    </row>
    <row r="774" spans="2:5" x14ac:dyDescent="0.25">
      <c r="B774"/>
      <c r="E774"/>
    </row>
    <row r="775" spans="2:5" x14ac:dyDescent="0.25">
      <c r="B775"/>
      <c r="E775"/>
    </row>
    <row r="776" spans="2:5" x14ac:dyDescent="0.25">
      <c r="B776"/>
      <c r="E776"/>
    </row>
    <row r="777" spans="2:5" x14ac:dyDescent="0.25">
      <c r="B777"/>
      <c r="E777"/>
    </row>
    <row r="778" spans="2:5" x14ac:dyDescent="0.25">
      <c r="B778"/>
      <c r="E778"/>
    </row>
    <row r="779" spans="2:5" x14ac:dyDescent="0.25">
      <c r="B779"/>
      <c r="E779"/>
    </row>
    <row r="780" spans="2:5" x14ac:dyDescent="0.25">
      <c r="B780"/>
      <c r="E780"/>
    </row>
    <row r="781" spans="2:5" x14ac:dyDescent="0.25">
      <c r="B781"/>
      <c r="E781"/>
    </row>
    <row r="782" spans="2:5" x14ac:dyDescent="0.25">
      <c r="B782"/>
      <c r="E782"/>
    </row>
    <row r="783" spans="2:5" x14ac:dyDescent="0.25">
      <c r="B783"/>
      <c r="E783"/>
    </row>
    <row r="784" spans="2:5" x14ac:dyDescent="0.25">
      <c r="B784"/>
      <c r="E784"/>
    </row>
    <row r="785" spans="2:5" x14ac:dyDescent="0.25">
      <c r="B785"/>
      <c r="E785"/>
    </row>
    <row r="786" spans="2:5" x14ac:dyDescent="0.25">
      <c r="B786"/>
      <c r="E786"/>
    </row>
    <row r="787" spans="2:5" x14ac:dyDescent="0.25">
      <c r="B787"/>
      <c r="E787"/>
    </row>
    <row r="788" spans="2:5" x14ac:dyDescent="0.25">
      <c r="B788"/>
      <c r="E788"/>
    </row>
    <row r="789" spans="2:5" x14ac:dyDescent="0.25">
      <c r="B789"/>
      <c r="E789"/>
    </row>
    <row r="790" spans="2:5" x14ac:dyDescent="0.25">
      <c r="B790"/>
      <c r="E790"/>
    </row>
    <row r="791" spans="2:5" x14ac:dyDescent="0.25">
      <c r="B791"/>
      <c r="E791"/>
    </row>
    <row r="792" spans="2:5" x14ac:dyDescent="0.25">
      <c r="B792"/>
      <c r="E792"/>
    </row>
    <row r="793" spans="2:5" x14ac:dyDescent="0.25">
      <c r="B793"/>
      <c r="E793"/>
    </row>
    <row r="794" spans="2:5" x14ac:dyDescent="0.25">
      <c r="B794"/>
      <c r="E794"/>
    </row>
    <row r="795" spans="2:5" x14ac:dyDescent="0.25">
      <c r="B795"/>
      <c r="E795"/>
    </row>
    <row r="796" spans="2:5" x14ac:dyDescent="0.25">
      <c r="B796"/>
      <c r="E796"/>
    </row>
    <row r="797" spans="2:5" x14ac:dyDescent="0.25">
      <c r="B797"/>
      <c r="E797"/>
    </row>
    <row r="798" spans="2:5" x14ac:dyDescent="0.25">
      <c r="B798"/>
      <c r="E798"/>
    </row>
    <row r="799" spans="2:5" x14ac:dyDescent="0.25">
      <c r="B799"/>
      <c r="E799"/>
    </row>
    <row r="800" spans="2:5" x14ac:dyDescent="0.25">
      <c r="B800"/>
      <c r="E800"/>
    </row>
    <row r="801" spans="2:5" x14ac:dyDescent="0.25">
      <c r="B801"/>
      <c r="E801"/>
    </row>
    <row r="802" spans="2:5" x14ac:dyDescent="0.25">
      <c r="B802"/>
      <c r="E802"/>
    </row>
    <row r="803" spans="2:5" x14ac:dyDescent="0.25">
      <c r="B803"/>
      <c r="E803"/>
    </row>
    <row r="804" spans="2:5" x14ac:dyDescent="0.25">
      <c r="B804"/>
      <c r="E804"/>
    </row>
    <row r="805" spans="2:5" x14ac:dyDescent="0.25">
      <c r="B805"/>
      <c r="E805"/>
    </row>
    <row r="806" spans="2:5" x14ac:dyDescent="0.25">
      <c r="B806"/>
      <c r="E806"/>
    </row>
    <row r="807" spans="2:5" x14ac:dyDescent="0.25">
      <c r="B807"/>
      <c r="E807"/>
    </row>
    <row r="808" spans="2:5" x14ac:dyDescent="0.25">
      <c r="B808"/>
      <c r="E808"/>
    </row>
    <row r="809" spans="2:5" x14ac:dyDescent="0.25">
      <c r="B809"/>
      <c r="E809"/>
    </row>
    <row r="810" spans="2:5" x14ac:dyDescent="0.25">
      <c r="B810"/>
      <c r="E810"/>
    </row>
    <row r="811" spans="2:5" x14ac:dyDescent="0.25">
      <c r="B811"/>
      <c r="E811"/>
    </row>
    <row r="812" spans="2:5" x14ac:dyDescent="0.25">
      <c r="B812"/>
      <c r="E812"/>
    </row>
    <row r="813" spans="2:5" x14ac:dyDescent="0.25">
      <c r="B813"/>
      <c r="E813"/>
    </row>
    <row r="814" spans="2:5" x14ac:dyDescent="0.25">
      <c r="B814"/>
      <c r="E814"/>
    </row>
    <row r="815" spans="2:5" x14ac:dyDescent="0.25">
      <c r="B815"/>
      <c r="E815"/>
    </row>
    <row r="816" spans="2:5" x14ac:dyDescent="0.25">
      <c r="B816"/>
      <c r="E816"/>
    </row>
    <row r="817" spans="2:5" x14ac:dyDescent="0.25">
      <c r="B817"/>
      <c r="E817"/>
    </row>
    <row r="818" spans="2:5" x14ac:dyDescent="0.25">
      <c r="B818"/>
      <c r="E818"/>
    </row>
    <row r="819" spans="2:5" x14ac:dyDescent="0.25">
      <c r="B819"/>
      <c r="E819"/>
    </row>
    <row r="820" spans="2:5" x14ac:dyDescent="0.25">
      <c r="B820"/>
      <c r="E820"/>
    </row>
    <row r="821" spans="2:5" x14ac:dyDescent="0.25">
      <c r="B821"/>
      <c r="E821"/>
    </row>
    <row r="822" spans="2:5" x14ac:dyDescent="0.25">
      <c r="B822"/>
      <c r="E822"/>
    </row>
    <row r="823" spans="2:5" x14ac:dyDescent="0.25">
      <c r="B823"/>
      <c r="E823"/>
    </row>
    <row r="824" spans="2:5" x14ac:dyDescent="0.25">
      <c r="B824"/>
      <c r="E824"/>
    </row>
    <row r="825" spans="2:5" x14ac:dyDescent="0.25">
      <c r="B825"/>
      <c r="E825"/>
    </row>
    <row r="826" spans="2:5" x14ac:dyDescent="0.25">
      <c r="B826"/>
      <c r="E826"/>
    </row>
    <row r="827" spans="2:5" x14ac:dyDescent="0.25">
      <c r="B827"/>
      <c r="E827"/>
    </row>
    <row r="828" spans="2:5" x14ac:dyDescent="0.25">
      <c r="B828"/>
      <c r="E828"/>
    </row>
    <row r="829" spans="2:5" x14ac:dyDescent="0.25">
      <c r="B829"/>
      <c r="E829"/>
    </row>
    <row r="830" spans="2:5" x14ac:dyDescent="0.25">
      <c r="B830"/>
      <c r="E830"/>
    </row>
    <row r="831" spans="2:5" x14ac:dyDescent="0.25">
      <c r="B831"/>
      <c r="E831"/>
    </row>
    <row r="832" spans="2:5" x14ac:dyDescent="0.25">
      <c r="B832"/>
      <c r="E832"/>
    </row>
    <row r="833" spans="2:5" x14ac:dyDescent="0.25">
      <c r="B833"/>
      <c r="E833"/>
    </row>
    <row r="834" spans="2:5" x14ac:dyDescent="0.25">
      <c r="B834"/>
      <c r="E834"/>
    </row>
    <row r="835" spans="2:5" x14ac:dyDescent="0.25">
      <c r="B835"/>
      <c r="E835"/>
    </row>
    <row r="836" spans="2:5" x14ac:dyDescent="0.25">
      <c r="B836"/>
      <c r="E836"/>
    </row>
    <row r="837" spans="2:5" x14ac:dyDescent="0.25">
      <c r="B837"/>
      <c r="E837"/>
    </row>
    <row r="838" spans="2:5" x14ac:dyDescent="0.25">
      <c r="B838"/>
      <c r="E838"/>
    </row>
    <row r="839" spans="2:5" x14ac:dyDescent="0.25">
      <c r="B839"/>
      <c r="E839"/>
    </row>
    <row r="840" spans="2:5" x14ac:dyDescent="0.25">
      <c r="B840"/>
      <c r="E840"/>
    </row>
    <row r="841" spans="2:5" x14ac:dyDescent="0.25">
      <c r="B841"/>
      <c r="E841"/>
    </row>
    <row r="842" spans="2:5" x14ac:dyDescent="0.25">
      <c r="B842"/>
      <c r="E842"/>
    </row>
    <row r="843" spans="2:5" x14ac:dyDescent="0.25">
      <c r="B843"/>
      <c r="E843"/>
    </row>
    <row r="844" spans="2:5" x14ac:dyDescent="0.25">
      <c r="B844"/>
      <c r="E844"/>
    </row>
    <row r="845" spans="2:5" x14ac:dyDescent="0.25">
      <c r="B845"/>
      <c r="E845"/>
    </row>
    <row r="846" spans="2:5" x14ac:dyDescent="0.25">
      <c r="B846"/>
      <c r="E846"/>
    </row>
    <row r="847" spans="2:5" x14ac:dyDescent="0.25">
      <c r="B847"/>
      <c r="E847"/>
    </row>
    <row r="848" spans="2:5" x14ac:dyDescent="0.25">
      <c r="B848"/>
      <c r="E848"/>
    </row>
    <row r="849" spans="2:5" x14ac:dyDescent="0.25">
      <c r="B849"/>
      <c r="E849"/>
    </row>
    <row r="850" spans="2:5" x14ac:dyDescent="0.25">
      <c r="B850"/>
      <c r="E850"/>
    </row>
    <row r="851" spans="2:5" x14ac:dyDescent="0.25">
      <c r="B851"/>
      <c r="E851"/>
    </row>
    <row r="852" spans="2:5" x14ac:dyDescent="0.25">
      <c r="B852"/>
      <c r="E852"/>
    </row>
    <row r="853" spans="2:5" x14ac:dyDescent="0.25">
      <c r="B853"/>
      <c r="E853"/>
    </row>
    <row r="854" spans="2:5" x14ac:dyDescent="0.25">
      <c r="B854"/>
      <c r="E854"/>
    </row>
    <row r="855" spans="2:5" x14ac:dyDescent="0.25">
      <c r="B855"/>
      <c r="E855"/>
    </row>
    <row r="856" spans="2:5" x14ac:dyDescent="0.25">
      <c r="B856"/>
      <c r="E856"/>
    </row>
    <row r="857" spans="2:5" x14ac:dyDescent="0.25">
      <c r="B857"/>
      <c r="E857"/>
    </row>
    <row r="858" spans="2:5" x14ac:dyDescent="0.25">
      <c r="B858"/>
      <c r="E858"/>
    </row>
    <row r="859" spans="2:5" x14ac:dyDescent="0.25">
      <c r="B859"/>
      <c r="E859"/>
    </row>
    <row r="860" spans="2:5" x14ac:dyDescent="0.25">
      <c r="B860"/>
      <c r="E860"/>
    </row>
    <row r="861" spans="2:5" x14ac:dyDescent="0.25">
      <c r="B861"/>
      <c r="E861"/>
    </row>
    <row r="862" spans="2:5" x14ac:dyDescent="0.25">
      <c r="B862"/>
      <c r="E862"/>
    </row>
    <row r="863" spans="2:5" x14ac:dyDescent="0.25">
      <c r="B863"/>
      <c r="E863"/>
    </row>
    <row r="864" spans="2:5" x14ac:dyDescent="0.25">
      <c r="B864"/>
      <c r="E864"/>
    </row>
    <row r="865" spans="2:5" x14ac:dyDescent="0.25">
      <c r="B865"/>
      <c r="E865"/>
    </row>
    <row r="866" spans="2:5" x14ac:dyDescent="0.25">
      <c r="B866"/>
      <c r="E866"/>
    </row>
    <row r="867" spans="2:5" x14ac:dyDescent="0.25">
      <c r="B867"/>
      <c r="E867"/>
    </row>
    <row r="868" spans="2:5" x14ac:dyDescent="0.25">
      <c r="B868"/>
      <c r="E868"/>
    </row>
    <row r="869" spans="2:5" x14ac:dyDescent="0.25">
      <c r="B869"/>
      <c r="E869"/>
    </row>
    <row r="870" spans="2:5" x14ac:dyDescent="0.25">
      <c r="B870"/>
      <c r="E870"/>
    </row>
    <row r="871" spans="2:5" x14ac:dyDescent="0.25">
      <c r="B871"/>
      <c r="E871"/>
    </row>
    <row r="872" spans="2:5" x14ac:dyDescent="0.25">
      <c r="B872"/>
      <c r="E872"/>
    </row>
    <row r="873" spans="2:5" x14ac:dyDescent="0.25">
      <c r="B873"/>
      <c r="E873"/>
    </row>
    <row r="874" spans="2:5" x14ac:dyDescent="0.25">
      <c r="B874"/>
      <c r="E874"/>
    </row>
    <row r="875" spans="2:5" x14ac:dyDescent="0.25">
      <c r="B875"/>
      <c r="E875"/>
    </row>
    <row r="876" spans="2:5" x14ac:dyDescent="0.25">
      <c r="B876"/>
      <c r="E876"/>
    </row>
    <row r="877" spans="2:5" x14ac:dyDescent="0.25">
      <c r="B877"/>
      <c r="E877"/>
    </row>
    <row r="878" spans="2:5" x14ac:dyDescent="0.25">
      <c r="B878"/>
      <c r="E878"/>
    </row>
    <row r="879" spans="2:5" x14ac:dyDescent="0.25">
      <c r="B879"/>
      <c r="E879"/>
    </row>
    <row r="880" spans="2:5" x14ac:dyDescent="0.25">
      <c r="B880"/>
      <c r="E880"/>
    </row>
    <row r="881" spans="2:5" x14ac:dyDescent="0.25">
      <c r="B881"/>
      <c r="E881"/>
    </row>
    <row r="882" spans="2:5" x14ac:dyDescent="0.25">
      <c r="B882"/>
      <c r="E882"/>
    </row>
    <row r="883" spans="2:5" x14ac:dyDescent="0.25">
      <c r="B883"/>
      <c r="E883"/>
    </row>
    <row r="884" spans="2:5" x14ac:dyDescent="0.25">
      <c r="B884"/>
      <c r="E884"/>
    </row>
    <row r="885" spans="2:5" x14ac:dyDescent="0.25">
      <c r="B885"/>
      <c r="E885"/>
    </row>
    <row r="886" spans="2:5" x14ac:dyDescent="0.25">
      <c r="B886"/>
      <c r="E886"/>
    </row>
    <row r="887" spans="2:5" x14ac:dyDescent="0.25">
      <c r="B887"/>
      <c r="E887"/>
    </row>
    <row r="888" spans="2:5" x14ac:dyDescent="0.25">
      <c r="B888"/>
      <c r="E888"/>
    </row>
    <row r="889" spans="2:5" x14ac:dyDescent="0.25">
      <c r="B889"/>
      <c r="E889"/>
    </row>
    <row r="890" spans="2:5" x14ac:dyDescent="0.25">
      <c r="B890"/>
      <c r="E890"/>
    </row>
    <row r="891" spans="2:5" x14ac:dyDescent="0.25">
      <c r="B891"/>
      <c r="E891"/>
    </row>
    <row r="892" spans="2:5" x14ac:dyDescent="0.25">
      <c r="B892"/>
      <c r="E892"/>
    </row>
    <row r="893" spans="2:5" x14ac:dyDescent="0.25">
      <c r="B893"/>
      <c r="E893"/>
    </row>
    <row r="894" spans="2:5" x14ac:dyDescent="0.25">
      <c r="B894"/>
      <c r="E894"/>
    </row>
    <row r="895" spans="2:5" x14ac:dyDescent="0.25">
      <c r="B895"/>
      <c r="E895"/>
    </row>
    <row r="896" spans="2:5" x14ac:dyDescent="0.25">
      <c r="B896"/>
      <c r="E896"/>
    </row>
    <row r="897" spans="2:5" x14ac:dyDescent="0.25">
      <c r="B897"/>
      <c r="E897"/>
    </row>
    <row r="898" spans="2:5" x14ac:dyDescent="0.25">
      <c r="B898"/>
      <c r="E898"/>
    </row>
    <row r="899" spans="2:5" x14ac:dyDescent="0.25">
      <c r="B899"/>
      <c r="E899"/>
    </row>
    <row r="900" spans="2:5" x14ac:dyDescent="0.25">
      <c r="B900"/>
      <c r="E900"/>
    </row>
    <row r="901" spans="2:5" x14ac:dyDescent="0.25">
      <c r="B901"/>
      <c r="E901"/>
    </row>
    <row r="902" spans="2:5" x14ac:dyDescent="0.25">
      <c r="B902"/>
      <c r="E902"/>
    </row>
    <row r="903" spans="2:5" x14ac:dyDescent="0.25">
      <c r="B903"/>
      <c r="E903"/>
    </row>
    <row r="904" spans="2:5" x14ac:dyDescent="0.25">
      <c r="B904"/>
      <c r="E904"/>
    </row>
    <row r="905" spans="2:5" x14ac:dyDescent="0.25">
      <c r="B905"/>
      <c r="E905"/>
    </row>
    <row r="906" spans="2:5" x14ac:dyDescent="0.25">
      <c r="B906"/>
      <c r="E906"/>
    </row>
    <row r="907" spans="2:5" x14ac:dyDescent="0.25">
      <c r="B907"/>
      <c r="E907"/>
    </row>
    <row r="908" spans="2:5" x14ac:dyDescent="0.25">
      <c r="B908"/>
      <c r="E908"/>
    </row>
    <row r="909" spans="2:5" x14ac:dyDescent="0.25">
      <c r="B909"/>
      <c r="E909"/>
    </row>
    <row r="910" spans="2:5" x14ac:dyDescent="0.25">
      <c r="B910"/>
      <c r="E910"/>
    </row>
    <row r="911" spans="2:5" x14ac:dyDescent="0.25">
      <c r="B911"/>
      <c r="E911"/>
    </row>
    <row r="912" spans="2:5" x14ac:dyDescent="0.25">
      <c r="B912"/>
      <c r="E912"/>
    </row>
    <row r="913" spans="2:5" x14ac:dyDescent="0.25">
      <c r="B913"/>
      <c r="E913"/>
    </row>
    <row r="914" spans="2:5" x14ac:dyDescent="0.25">
      <c r="B914"/>
      <c r="E914"/>
    </row>
    <row r="915" spans="2:5" x14ac:dyDescent="0.25">
      <c r="B915"/>
      <c r="E915"/>
    </row>
    <row r="916" spans="2:5" x14ac:dyDescent="0.25">
      <c r="B916"/>
      <c r="E916"/>
    </row>
    <row r="917" spans="2:5" x14ac:dyDescent="0.25">
      <c r="B917"/>
      <c r="E917"/>
    </row>
    <row r="918" spans="2:5" x14ac:dyDescent="0.25">
      <c r="B918"/>
      <c r="E918"/>
    </row>
    <row r="919" spans="2:5" x14ac:dyDescent="0.25">
      <c r="B919"/>
      <c r="E919"/>
    </row>
    <row r="920" spans="2:5" x14ac:dyDescent="0.25">
      <c r="B920"/>
      <c r="E920"/>
    </row>
    <row r="921" spans="2:5" x14ac:dyDescent="0.25">
      <c r="B921"/>
      <c r="E921"/>
    </row>
    <row r="922" spans="2:5" x14ac:dyDescent="0.25">
      <c r="B922"/>
      <c r="E922"/>
    </row>
    <row r="923" spans="2:5" x14ac:dyDescent="0.25">
      <c r="B923"/>
      <c r="E923"/>
    </row>
    <row r="924" spans="2:5" x14ac:dyDescent="0.25">
      <c r="B924"/>
      <c r="E924"/>
    </row>
    <row r="925" spans="2:5" x14ac:dyDescent="0.25">
      <c r="B925"/>
      <c r="E925"/>
    </row>
    <row r="926" spans="2:5" x14ac:dyDescent="0.25">
      <c r="B926"/>
      <c r="E926"/>
    </row>
    <row r="927" spans="2:5" x14ac:dyDescent="0.25">
      <c r="B927"/>
      <c r="E927"/>
    </row>
    <row r="928" spans="2:5" x14ac:dyDescent="0.25">
      <c r="B928"/>
      <c r="E928"/>
    </row>
    <row r="929" spans="2:5" x14ac:dyDescent="0.25">
      <c r="B929"/>
      <c r="E929"/>
    </row>
    <row r="930" spans="2:5" x14ac:dyDescent="0.25">
      <c r="B930"/>
      <c r="E930"/>
    </row>
    <row r="931" spans="2:5" x14ac:dyDescent="0.25">
      <c r="B931"/>
      <c r="E931"/>
    </row>
    <row r="932" spans="2:5" x14ac:dyDescent="0.25">
      <c r="B932"/>
      <c r="E932"/>
    </row>
    <row r="933" spans="2:5" x14ac:dyDescent="0.25">
      <c r="B933"/>
      <c r="E933"/>
    </row>
    <row r="934" spans="2:5" x14ac:dyDescent="0.25">
      <c r="B934"/>
      <c r="E934"/>
    </row>
    <row r="935" spans="2:5" x14ac:dyDescent="0.25">
      <c r="B935"/>
      <c r="E935"/>
    </row>
    <row r="936" spans="2:5" x14ac:dyDescent="0.25">
      <c r="B936"/>
      <c r="E936"/>
    </row>
    <row r="937" spans="2:5" x14ac:dyDescent="0.25">
      <c r="B937"/>
      <c r="E937"/>
    </row>
    <row r="938" spans="2:5" x14ac:dyDescent="0.25">
      <c r="B938"/>
      <c r="E938"/>
    </row>
    <row r="939" spans="2:5" x14ac:dyDescent="0.25">
      <c r="B939"/>
      <c r="E939"/>
    </row>
    <row r="940" spans="2:5" x14ac:dyDescent="0.25">
      <c r="B940"/>
      <c r="E940"/>
    </row>
    <row r="941" spans="2:5" x14ac:dyDescent="0.25">
      <c r="B941"/>
      <c r="E941"/>
    </row>
    <row r="942" spans="2:5" x14ac:dyDescent="0.25">
      <c r="B942"/>
      <c r="E942"/>
    </row>
    <row r="943" spans="2:5" x14ac:dyDescent="0.25">
      <c r="B943"/>
      <c r="E943"/>
    </row>
    <row r="944" spans="2:5" x14ac:dyDescent="0.25">
      <c r="B944"/>
      <c r="E944"/>
    </row>
    <row r="945" spans="2:5" x14ac:dyDescent="0.25">
      <c r="B945"/>
      <c r="E945"/>
    </row>
    <row r="946" spans="2:5" x14ac:dyDescent="0.25">
      <c r="B946"/>
      <c r="E946"/>
    </row>
    <row r="947" spans="2:5" x14ac:dyDescent="0.25">
      <c r="B947"/>
      <c r="E947"/>
    </row>
    <row r="948" spans="2:5" x14ac:dyDescent="0.25">
      <c r="B948"/>
      <c r="E948"/>
    </row>
    <row r="949" spans="2:5" x14ac:dyDescent="0.25">
      <c r="B949"/>
      <c r="E949"/>
    </row>
    <row r="950" spans="2:5" x14ac:dyDescent="0.25">
      <c r="B950"/>
      <c r="E950"/>
    </row>
    <row r="951" spans="2:5" x14ac:dyDescent="0.25">
      <c r="B951"/>
      <c r="E951"/>
    </row>
    <row r="952" spans="2:5" x14ac:dyDescent="0.25">
      <c r="B952"/>
      <c r="E952"/>
    </row>
    <row r="953" spans="2:5" x14ac:dyDescent="0.25">
      <c r="B953"/>
      <c r="E953"/>
    </row>
    <row r="954" spans="2:5" x14ac:dyDescent="0.25">
      <c r="B954"/>
      <c r="E954"/>
    </row>
    <row r="955" spans="2:5" x14ac:dyDescent="0.25">
      <c r="B955"/>
      <c r="E955"/>
    </row>
    <row r="956" spans="2:5" x14ac:dyDescent="0.25">
      <c r="B956"/>
      <c r="E956"/>
    </row>
    <row r="957" spans="2:5" x14ac:dyDescent="0.25">
      <c r="B957"/>
      <c r="E957"/>
    </row>
    <row r="958" spans="2:5" x14ac:dyDescent="0.25">
      <c r="B958"/>
      <c r="E958"/>
    </row>
    <row r="959" spans="2:5" x14ac:dyDescent="0.25">
      <c r="B959"/>
      <c r="E959"/>
    </row>
    <row r="960" spans="2:5" x14ac:dyDescent="0.25">
      <c r="B960"/>
      <c r="E960"/>
    </row>
    <row r="961" spans="2:5" x14ac:dyDescent="0.25">
      <c r="B961"/>
      <c r="E961"/>
    </row>
    <row r="962" spans="2:5" x14ac:dyDescent="0.25">
      <c r="B962"/>
      <c r="E962"/>
    </row>
    <row r="963" spans="2:5" x14ac:dyDescent="0.25">
      <c r="B963"/>
      <c r="E963"/>
    </row>
    <row r="964" spans="2:5" x14ac:dyDescent="0.25">
      <c r="B964"/>
      <c r="E964"/>
    </row>
    <row r="965" spans="2:5" x14ac:dyDescent="0.25">
      <c r="B965"/>
      <c r="E965"/>
    </row>
    <row r="966" spans="2:5" x14ac:dyDescent="0.25">
      <c r="B966"/>
      <c r="E966"/>
    </row>
    <row r="967" spans="2:5" x14ac:dyDescent="0.25">
      <c r="B967"/>
      <c r="E967"/>
    </row>
    <row r="968" spans="2:5" x14ac:dyDescent="0.25">
      <c r="B968"/>
      <c r="E968"/>
    </row>
    <row r="969" spans="2:5" x14ac:dyDescent="0.25">
      <c r="B969"/>
      <c r="E969"/>
    </row>
    <row r="970" spans="2:5" x14ac:dyDescent="0.25">
      <c r="B970"/>
      <c r="E970"/>
    </row>
    <row r="971" spans="2:5" x14ac:dyDescent="0.25">
      <c r="B971"/>
      <c r="E971"/>
    </row>
    <row r="972" spans="2:5" x14ac:dyDescent="0.25">
      <c r="B972"/>
      <c r="E972"/>
    </row>
    <row r="973" spans="2:5" x14ac:dyDescent="0.25">
      <c r="B973"/>
      <c r="E973"/>
    </row>
    <row r="974" spans="2:5" x14ac:dyDescent="0.25">
      <c r="B974"/>
      <c r="E974"/>
    </row>
    <row r="975" spans="2:5" x14ac:dyDescent="0.25">
      <c r="B975"/>
      <c r="E975"/>
    </row>
    <row r="976" spans="2:5" x14ac:dyDescent="0.25">
      <c r="B976"/>
      <c r="E976"/>
    </row>
    <row r="977" spans="2:5" x14ac:dyDescent="0.25">
      <c r="B977"/>
      <c r="E977"/>
    </row>
    <row r="978" spans="2:5" x14ac:dyDescent="0.25">
      <c r="B978"/>
      <c r="E978"/>
    </row>
    <row r="979" spans="2:5" x14ac:dyDescent="0.25">
      <c r="B979"/>
      <c r="E979"/>
    </row>
    <row r="980" spans="2:5" x14ac:dyDescent="0.25">
      <c r="B980"/>
      <c r="E980"/>
    </row>
    <row r="981" spans="2:5" x14ac:dyDescent="0.25">
      <c r="B981"/>
      <c r="E981"/>
    </row>
    <row r="982" spans="2:5" x14ac:dyDescent="0.25">
      <c r="B982"/>
      <c r="E982"/>
    </row>
    <row r="983" spans="2:5" x14ac:dyDescent="0.25">
      <c r="B983"/>
      <c r="E983"/>
    </row>
    <row r="984" spans="2:5" x14ac:dyDescent="0.25">
      <c r="B984"/>
      <c r="E984"/>
    </row>
    <row r="985" spans="2:5" x14ac:dyDescent="0.25">
      <c r="B985"/>
      <c r="E985"/>
    </row>
    <row r="986" spans="2:5" x14ac:dyDescent="0.25">
      <c r="B986"/>
      <c r="E986"/>
    </row>
    <row r="987" spans="2:5" x14ac:dyDescent="0.25">
      <c r="B987"/>
      <c r="E987"/>
    </row>
    <row r="988" spans="2:5" x14ac:dyDescent="0.25">
      <c r="B988"/>
      <c r="E988"/>
    </row>
    <row r="989" spans="2:5" x14ac:dyDescent="0.25">
      <c r="B989"/>
      <c r="E989"/>
    </row>
    <row r="990" spans="2:5" x14ac:dyDescent="0.25">
      <c r="B990"/>
      <c r="E990"/>
    </row>
    <row r="991" spans="2:5" x14ac:dyDescent="0.25">
      <c r="B991"/>
      <c r="E991"/>
    </row>
    <row r="992" spans="2:5" x14ac:dyDescent="0.25">
      <c r="B992"/>
      <c r="E992"/>
    </row>
    <row r="993" spans="2:5" x14ac:dyDescent="0.25">
      <c r="B993"/>
      <c r="E993"/>
    </row>
    <row r="994" spans="2:5" x14ac:dyDescent="0.25">
      <c r="B994"/>
      <c r="E994"/>
    </row>
    <row r="995" spans="2:5" x14ac:dyDescent="0.25">
      <c r="B995"/>
      <c r="E995"/>
    </row>
    <row r="996" spans="2:5" x14ac:dyDescent="0.25">
      <c r="B996"/>
      <c r="E996"/>
    </row>
    <row r="997" spans="2:5" x14ac:dyDescent="0.25">
      <c r="B997"/>
      <c r="E997"/>
    </row>
    <row r="998" spans="2:5" x14ac:dyDescent="0.25">
      <c r="B998"/>
      <c r="E998"/>
    </row>
    <row r="999" spans="2:5" x14ac:dyDescent="0.25">
      <c r="B999"/>
      <c r="E999"/>
    </row>
    <row r="1000" spans="2:5" x14ac:dyDescent="0.25">
      <c r="B1000"/>
      <c r="E1000"/>
    </row>
    <row r="1001" spans="2:5" x14ac:dyDescent="0.25">
      <c r="B1001"/>
      <c r="E1001"/>
    </row>
    <row r="1002" spans="2:5" x14ac:dyDescent="0.25">
      <c r="B1002"/>
      <c r="E1002"/>
    </row>
    <row r="1003" spans="2:5" x14ac:dyDescent="0.25">
      <c r="B1003"/>
      <c r="E1003"/>
    </row>
    <row r="1004" spans="2:5" x14ac:dyDescent="0.25">
      <c r="B1004"/>
      <c r="E1004"/>
    </row>
    <row r="1005" spans="2:5" x14ac:dyDescent="0.25">
      <c r="B1005"/>
      <c r="E1005"/>
    </row>
    <row r="1006" spans="2:5" x14ac:dyDescent="0.25">
      <c r="B1006"/>
      <c r="E1006"/>
    </row>
    <row r="1007" spans="2:5" x14ac:dyDescent="0.25">
      <c r="B1007"/>
      <c r="E1007"/>
    </row>
    <row r="1008" spans="2:5" x14ac:dyDescent="0.25">
      <c r="B1008"/>
      <c r="E1008"/>
    </row>
    <row r="1009" spans="2:5" x14ac:dyDescent="0.25">
      <c r="B1009"/>
      <c r="E1009"/>
    </row>
    <row r="1010" spans="2:5" x14ac:dyDescent="0.25">
      <c r="B1010"/>
      <c r="E1010"/>
    </row>
    <row r="1011" spans="2:5" x14ac:dyDescent="0.25">
      <c r="B1011"/>
      <c r="E1011"/>
    </row>
    <row r="1012" spans="2:5" x14ac:dyDescent="0.25">
      <c r="B1012"/>
      <c r="E1012"/>
    </row>
    <row r="1013" spans="2:5" x14ac:dyDescent="0.25">
      <c r="B1013"/>
      <c r="E1013"/>
    </row>
    <row r="1014" spans="2:5" x14ac:dyDescent="0.25">
      <c r="B1014"/>
      <c r="E1014"/>
    </row>
    <row r="1015" spans="2:5" x14ac:dyDescent="0.25">
      <c r="B1015"/>
      <c r="E1015"/>
    </row>
    <row r="1016" spans="2:5" x14ac:dyDescent="0.25">
      <c r="B1016"/>
      <c r="E1016"/>
    </row>
    <row r="1017" spans="2:5" x14ac:dyDescent="0.25">
      <c r="B1017"/>
      <c r="E1017"/>
    </row>
    <row r="1018" spans="2:5" x14ac:dyDescent="0.25">
      <c r="B1018"/>
      <c r="E1018"/>
    </row>
    <row r="1019" spans="2:5" x14ac:dyDescent="0.25">
      <c r="B1019"/>
      <c r="E1019"/>
    </row>
    <row r="1020" spans="2:5" x14ac:dyDescent="0.25">
      <c r="B1020"/>
      <c r="E1020"/>
    </row>
    <row r="1021" spans="2:5" x14ac:dyDescent="0.25">
      <c r="B1021"/>
      <c r="E1021"/>
    </row>
    <row r="1022" spans="2:5" x14ac:dyDescent="0.25">
      <c r="B1022"/>
      <c r="E1022"/>
    </row>
    <row r="1023" spans="2:5" x14ac:dyDescent="0.25">
      <c r="B1023"/>
      <c r="E1023"/>
    </row>
    <row r="1024" spans="2:5" x14ac:dyDescent="0.25">
      <c r="B1024"/>
      <c r="E1024"/>
    </row>
    <row r="1025" spans="2:5" x14ac:dyDescent="0.25">
      <c r="B1025"/>
      <c r="E1025"/>
    </row>
    <row r="1026" spans="2:5" x14ac:dyDescent="0.25">
      <c r="B1026"/>
      <c r="E1026"/>
    </row>
    <row r="1027" spans="2:5" x14ac:dyDescent="0.25">
      <c r="B1027"/>
      <c r="E1027"/>
    </row>
    <row r="1028" spans="2:5" x14ac:dyDescent="0.25">
      <c r="B1028"/>
      <c r="E1028"/>
    </row>
    <row r="1029" spans="2:5" x14ac:dyDescent="0.25">
      <c r="B1029"/>
      <c r="E1029"/>
    </row>
    <row r="1030" spans="2:5" x14ac:dyDescent="0.25">
      <c r="B1030"/>
      <c r="E1030"/>
    </row>
    <row r="1031" spans="2:5" x14ac:dyDescent="0.25">
      <c r="B1031"/>
      <c r="E1031"/>
    </row>
    <row r="1032" spans="2:5" x14ac:dyDescent="0.25">
      <c r="B1032"/>
      <c r="E1032"/>
    </row>
    <row r="1033" spans="2:5" x14ac:dyDescent="0.25">
      <c r="B1033"/>
      <c r="E1033"/>
    </row>
    <row r="1034" spans="2:5" x14ac:dyDescent="0.25">
      <c r="B1034"/>
      <c r="E1034"/>
    </row>
    <row r="1035" spans="2:5" x14ac:dyDescent="0.25">
      <c r="B1035"/>
      <c r="E1035"/>
    </row>
    <row r="1036" spans="2:5" x14ac:dyDescent="0.25">
      <c r="B1036"/>
      <c r="E1036"/>
    </row>
    <row r="1037" spans="2:5" x14ac:dyDescent="0.25">
      <c r="B1037"/>
      <c r="E1037"/>
    </row>
    <row r="1038" spans="2:5" x14ac:dyDescent="0.25">
      <c r="B1038"/>
      <c r="E1038"/>
    </row>
    <row r="1039" spans="2:5" x14ac:dyDescent="0.25">
      <c r="B1039"/>
      <c r="E1039"/>
    </row>
    <row r="1040" spans="2:5" x14ac:dyDescent="0.25">
      <c r="B1040"/>
      <c r="E1040"/>
    </row>
    <row r="1041" spans="2:5" x14ac:dyDescent="0.25">
      <c r="B1041"/>
      <c r="E1041"/>
    </row>
    <row r="1042" spans="2:5" x14ac:dyDescent="0.25">
      <c r="B1042"/>
      <c r="E1042"/>
    </row>
    <row r="1043" spans="2:5" x14ac:dyDescent="0.25">
      <c r="B1043"/>
      <c r="E1043"/>
    </row>
    <row r="1044" spans="2:5" x14ac:dyDescent="0.25">
      <c r="B1044"/>
      <c r="E1044"/>
    </row>
    <row r="1045" spans="2:5" x14ac:dyDescent="0.25">
      <c r="B1045"/>
      <c r="E1045"/>
    </row>
    <row r="1046" spans="2:5" x14ac:dyDescent="0.25">
      <c r="B1046"/>
      <c r="E1046"/>
    </row>
    <row r="1047" spans="2:5" x14ac:dyDescent="0.25">
      <c r="B1047"/>
      <c r="E1047"/>
    </row>
    <row r="1048" spans="2:5" x14ac:dyDescent="0.25">
      <c r="B1048"/>
      <c r="E1048"/>
    </row>
    <row r="1049" spans="2:5" x14ac:dyDescent="0.25">
      <c r="B1049"/>
      <c r="E1049"/>
    </row>
    <row r="1050" spans="2:5" x14ac:dyDescent="0.25">
      <c r="B1050"/>
      <c r="E1050"/>
    </row>
    <row r="1051" spans="2:5" x14ac:dyDescent="0.25">
      <c r="B1051"/>
      <c r="E1051"/>
    </row>
    <row r="1052" spans="2:5" x14ac:dyDescent="0.25">
      <c r="B1052"/>
      <c r="E1052"/>
    </row>
    <row r="1053" spans="2:5" x14ac:dyDescent="0.25">
      <c r="B1053"/>
      <c r="E1053"/>
    </row>
    <row r="1054" spans="2:5" x14ac:dyDescent="0.25">
      <c r="B1054"/>
      <c r="E1054"/>
    </row>
    <row r="1055" spans="2:5" x14ac:dyDescent="0.25">
      <c r="B1055"/>
      <c r="E1055"/>
    </row>
    <row r="1056" spans="2:5" x14ac:dyDescent="0.25">
      <c r="B1056"/>
      <c r="E1056"/>
    </row>
    <row r="1057" spans="2:5" x14ac:dyDescent="0.25">
      <c r="B1057"/>
      <c r="E1057"/>
    </row>
    <row r="1058" spans="2:5" x14ac:dyDescent="0.25">
      <c r="B1058"/>
      <c r="E1058"/>
    </row>
    <row r="1059" spans="2:5" x14ac:dyDescent="0.25">
      <c r="B1059"/>
      <c r="E1059"/>
    </row>
    <row r="1060" spans="2:5" x14ac:dyDescent="0.25">
      <c r="B1060"/>
      <c r="E1060"/>
    </row>
    <row r="1061" spans="2:5" x14ac:dyDescent="0.25">
      <c r="B1061"/>
      <c r="E1061"/>
    </row>
    <row r="1062" spans="2:5" x14ac:dyDescent="0.25">
      <c r="B1062"/>
      <c r="E1062"/>
    </row>
    <row r="1063" spans="2:5" x14ac:dyDescent="0.25">
      <c r="B1063"/>
      <c r="E1063"/>
    </row>
    <row r="1064" spans="2:5" x14ac:dyDescent="0.25">
      <c r="B1064"/>
      <c r="E1064"/>
    </row>
    <row r="1065" spans="2:5" x14ac:dyDescent="0.25">
      <c r="B1065"/>
      <c r="E1065"/>
    </row>
    <row r="1066" spans="2:5" x14ac:dyDescent="0.25">
      <c r="B1066"/>
      <c r="E1066"/>
    </row>
    <row r="1067" spans="2:5" x14ac:dyDescent="0.25">
      <c r="B1067"/>
      <c r="E1067"/>
    </row>
    <row r="1068" spans="2:5" x14ac:dyDescent="0.25">
      <c r="B1068"/>
      <c r="E1068"/>
    </row>
    <row r="1069" spans="2:5" x14ac:dyDescent="0.25">
      <c r="B1069"/>
      <c r="E1069"/>
    </row>
    <row r="1070" spans="2:5" x14ac:dyDescent="0.25">
      <c r="B1070"/>
      <c r="E1070"/>
    </row>
    <row r="1071" spans="2:5" x14ac:dyDescent="0.25">
      <c r="B1071"/>
      <c r="E1071"/>
    </row>
    <row r="1072" spans="2:5" x14ac:dyDescent="0.25">
      <c r="B1072"/>
      <c r="E1072"/>
    </row>
    <row r="1073" spans="2:5" x14ac:dyDescent="0.25">
      <c r="B1073"/>
      <c r="E1073"/>
    </row>
    <row r="1074" spans="2:5" x14ac:dyDescent="0.25">
      <c r="B1074"/>
      <c r="E1074"/>
    </row>
    <row r="1075" spans="2:5" x14ac:dyDescent="0.25">
      <c r="B1075"/>
      <c r="E1075"/>
    </row>
    <row r="1076" spans="2:5" x14ac:dyDescent="0.25">
      <c r="B1076"/>
      <c r="E1076"/>
    </row>
    <row r="1077" spans="2:5" x14ac:dyDescent="0.25">
      <c r="B1077"/>
      <c r="E1077"/>
    </row>
    <row r="1078" spans="2:5" x14ac:dyDescent="0.25">
      <c r="B1078"/>
      <c r="E1078"/>
    </row>
    <row r="1079" spans="2:5" x14ac:dyDescent="0.25">
      <c r="B1079"/>
      <c r="E1079"/>
    </row>
    <row r="1080" spans="2:5" x14ac:dyDescent="0.25">
      <c r="B1080"/>
      <c r="E1080"/>
    </row>
    <row r="1081" spans="2:5" x14ac:dyDescent="0.25">
      <c r="B1081"/>
      <c r="E1081"/>
    </row>
    <row r="1082" spans="2:5" x14ac:dyDescent="0.25">
      <c r="B1082"/>
      <c r="E1082"/>
    </row>
    <row r="1083" spans="2:5" x14ac:dyDescent="0.25">
      <c r="B1083"/>
      <c r="E1083"/>
    </row>
    <row r="1084" spans="2:5" x14ac:dyDescent="0.25">
      <c r="B1084"/>
      <c r="E1084"/>
    </row>
    <row r="1085" spans="2:5" x14ac:dyDescent="0.25">
      <c r="B1085"/>
      <c r="E1085"/>
    </row>
    <row r="1086" spans="2:5" x14ac:dyDescent="0.25">
      <c r="B1086"/>
      <c r="E1086"/>
    </row>
    <row r="1087" spans="2:5" x14ac:dyDescent="0.25">
      <c r="B1087"/>
      <c r="E1087"/>
    </row>
    <row r="1088" spans="2:5" x14ac:dyDescent="0.25">
      <c r="B1088"/>
      <c r="E1088"/>
    </row>
    <row r="1089" spans="2:5" x14ac:dyDescent="0.25">
      <c r="B1089"/>
      <c r="E1089"/>
    </row>
    <row r="1090" spans="2:5" x14ac:dyDescent="0.25">
      <c r="B1090"/>
      <c r="E1090"/>
    </row>
    <row r="1091" spans="2:5" x14ac:dyDescent="0.25">
      <c r="B1091"/>
      <c r="E1091"/>
    </row>
    <row r="1092" spans="2:5" x14ac:dyDescent="0.25">
      <c r="B1092"/>
      <c r="E1092"/>
    </row>
    <row r="1093" spans="2:5" x14ac:dyDescent="0.25">
      <c r="B1093"/>
      <c r="E1093"/>
    </row>
    <row r="1094" spans="2:5" x14ac:dyDescent="0.25">
      <c r="B1094"/>
      <c r="E1094"/>
    </row>
    <row r="1095" spans="2:5" x14ac:dyDescent="0.25">
      <c r="B1095"/>
      <c r="E1095"/>
    </row>
    <row r="1096" spans="2:5" x14ac:dyDescent="0.25">
      <c r="B1096"/>
      <c r="E1096"/>
    </row>
    <row r="1097" spans="2:5" x14ac:dyDescent="0.25">
      <c r="B1097"/>
      <c r="E1097"/>
    </row>
    <row r="1098" spans="2:5" x14ac:dyDescent="0.25">
      <c r="B1098"/>
      <c r="E1098"/>
    </row>
    <row r="1099" spans="2:5" x14ac:dyDescent="0.25">
      <c r="B1099"/>
      <c r="E1099"/>
    </row>
    <row r="1100" spans="2:5" x14ac:dyDescent="0.25">
      <c r="B1100"/>
      <c r="E1100"/>
    </row>
    <row r="1101" spans="2:5" x14ac:dyDescent="0.25">
      <c r="B1101"/>
      <c r="E1101"/>
    </row>
    <row r="1102" spans="2:5" x14ac:dyDescent="0.25">
      <c r="B1102"/>
      <c r="E1102"/>
    </row>
    <row r="1103" spans="2:5" x14ac:dyDescent="0.25">
      <c r="B1103"/>
      <c r="E1103"/>
    </row>
    <row r="1104" spans="2:5" x14ac:dyDescent="0.25">
      <c r="B1104"/>
      <c r="E1104"/>
    </row>
    <row r="1105" spans="2:5" x14ac:dyDescent="0.25">
      <c r="B1105"/>
      <c r="E1105"/>
    </row>
    <row r="1106" spans="2:5" x14ac:dyDescent="0.25">
      <c r="B1106"/>
      <c r="E1106"/>
    </row>
    <row r="1107" spans="2:5" x14ac:dyDescent="0.25">
      <c r="B1107"/>
      <c r="E1107"/>
    </row>
    <row r="1108" spans="2:5" x14ac:dyDescent="0.25">
      <c r="B1108"/>
      <c r="E1108"/>
    </row>
    <row r="1109" spans="2:5" x14ac:dyDescent="0.25">
      <c r="B1109"/>
      <c r="E1109"/>
    </row>
    <row r="1110" spans="2:5" x14ac:dyDescent="0.25">
      <c r="B1110"/>
      <c r="E1110"/>
    </row>
    <row r="1111" spans="2:5" x14ac:dyDescent="0.25">
      <c r="B1111"/>
      <c r="E1111"/>
    </row>
    <row r="1112" spans="2:5" x14ac:dyDescent="0.25">
      <c r="B1112"/>
      <c r="E1112"/>
    </row>
    <row r="1113" spans="2:5" x14ac:dyDescent="0.25">
      <c r="B1113"/>
      <c r="E1113"/>
    </row>
    <row r="1114" spans="2:5" x14ac:dyDescent="0.25">
      <c r="B1114"/>
      <c r="E1114"/>
    </row>
    <row r="1115" spans="2:5" x14ac:dyDescent="0.25">
      <c r="B1115"/>
      <c r="E1115"/>
    </row>
    <row r="1116" spans="2:5" x14ac:dyDescent="0.25">
      <c r="B1116"/>
      <c r="E1116"/>
    </row>
    <row r="1117" spans="2:5" x14ac:dyDescent="0.25">
      <c r="B1117"/>
      <c r="E1117"/>
    </row>
    <row r="1118" spans="2:5" x14ac:dyDescent="0.25">
      <c r="B1118"/>
      <c r="E1118"/>
    </row>
    <row r="1119" spans="2:5" x14ac:dyDescent="0.25">
      <c r="B1119"/>
      <c r="E1119"/>
    </row>
    <row r="1120" spans="2:5" x14ac:dyDescent="0.25">
      <c r="B1120"/>
      <c r="E1120"/>
    </row>
    <row r="1121" spans="2:5" x14ac:dyDescent="0.25">
      <c r="B1121"/>
      <c r="E1121"/>
    </row>
    <row r="1122" spans="2:5" x14ac:dyDescent="0.25">
      <c r="B1122"/>
      <c r="E1122"/>
    </row>
    <row r="1123" spans="2:5" x14ac:dyDescent="0.25">
      <c r="B1123"/>
      <c r="E1123"/>
    </row>
    <row r="1124" spans="2:5" x14ac:dyDescent="0.25">
      <c r="B1124"/>
      <c r="E1124"/>
    </row>
    <row r="1125" spans="2:5" x14ac:dyDescent="0.25">
      <c r="B1125"/>
      <c r="E1125"/>
    </row>
    <row r="1126" spans="2:5" x14ac:dyDescent="0.25">
      <c r="B1126"/>
      <c r="E1126"/>
    </row>
    <row r="1127" spans="2:5" x14ac:dyDescent="0.25">
      <c r="B1127"/>
      <c r="E1127"/>
    </row>
    <row r="1128" spans="2:5" x14ac:dyDescent="0.25">
      <c r="B1128"/>
      <c r="E1128"/>
    </row>
    <row r="1129" spans="2:5" x14ac:dyDescent="0.25">
      <c r="B1129"/>
      <c r="E1129"/>
    </row>
    <row r="1130" spans="2:5" x14ac:dyDescent="0.25">
      <c r="B1130"/>
      <c r="E1130"/>
    </row>
    <row r="1131" spans="2:5" x14ac:dyDescent="0.25">
      <c r="B1131"/>
      <c r="E1131"/>
    </row>
    <row r="1132" spans="2:5" x14ac:dyDescent="0.25">
      <c r="B1132"/>
      <c r="E1132"/>
    </row>
    <row r="1133" spans="2:5" x14ac:dyDescent="0.25">
      <c r="B1133"/>
      <c r="E1133"/>
    </row>
    <row r="1134" spans="2:5" x14ac:dyDescent="0.25">
      <c r="B1134"/>
      <c r="E1134"/>
    </row>
    <row r="1135" spans="2:5" x14ac:dyDescent="0.25">
      <c r="B1135"/>
      <c r="E1135"/>
    </row>
    <row r="1136" spans="2:5" x14ac:dyDescent="0.25">
      <c r="B1136"/>
      <c r="E1136"/>
    </row>
    <row r="1137" spans="2:5" x14ac:dyDescent="0.25">
      <c r="B1137"/>
      <c r="E1137"/>
    </row>
    <row r="1138" spans="2:5" x14ac:dyDescent="0.25">
      <c r="B1138"/>
      <c r="E1138"/>
    </row>
    <row r="1139" spans="2:5" x14ac:dyDescent="0.25">
      <c r="B1139"/>
      <c r="E1139"/>
    </row>
    <row r="1140" spans="2:5" x14ac:dyDescent="0.25">
      <c r="B1140"/>
      <c r="E1140"/>
    </row>
    <row r="1141" spans="2:5" x14ac:dyDescent="0.25">
      <c r="B1141"/>
      <c r="E1141"/>
    </row>
    <row r="1142" spans="2:5" x14ac:dyDescent="0.25">
      <c r="B1142"/>
      <c r="E1142"/>
    </row>
    <row r="1143" spans="2:5" x14ac:dyDescent="0.25">
      <c r="B1143"/>
      <c r="E1143"/>
    </row>
    <row r="1144" spans="2:5" x14ac:dyDescent="0.25">
      <c r="B1144"/>
      <c r="E1144"/>
    </row>
    <row r="1145" spans="2:5" x14ac:dyDescent="0.25">
      <c r="B1145"/>
      <c r="E1145"/>
    </row>
    <row r="1146" spans="2:5" x14ac:dyDescent="0.25">
      <c r="B1146"/>
      <c r="E1146"/>
    </row>
    <row r="1147" spans="2:5" x14ac:dyDescent="0.25">
      <c r="B1147"/>
      <c r="E1147"/>
    </row>
    <row r="1148" spans="2:5" x14ac:dyDescent="0.25">
      <c r="B1148"/>
      <c r="E1148"/>
    </row>
    <row r="1149" spans="2:5" x14ac:dyDescent="0.25">
      <c r="B1149"/>
      <c r="E1149"/>
    </row>
    <row r="1150" spans="2:5" x14ac:dyDescent="0.25">
      <c r="B1150"/>
      <c r="E1150"/>
    </row>
    <row r="1151" spans="2:5" x14ac:dyDescent="0.25">
      <c r="B1151"/>
      <c r="E1151"/>
    </row>
    <row r="1152" spans="2:5" x14ac:dyDescent="0.25">
      <c r="B1152"/>
      <c r="E1152"/>
    </row>
    <row r="1153" spans="2:5" x14ac:dyDescent="0.25">
      <c r="B1153"/>
      <c r="E1153"/>
    </row>
    <row r="1154" spans="2:5" x14ac:dyDescent="0.25">
      <c r="B1154"/>
      <c r="E1154"/>
    </row>
    <row r="1155" spans="2:5" x14ac:dyDescent="0.25">
      <c r="B1155"/>
      <c r="E1155"/>
    </row>
    <row r="1156" spans="2:5" x14ac:dyDescent="0.25">
      <c r="B1156"/>
      <c r="E1156"/>
    </row>
    <row r="1157" spans="2:5" x14ac:dyDescent="0.25">
      <c r="B1157"/>
      <c r="E1157"/>
    </row>
    <row r="1158" spans="2:5" x14ac:dyDescent="0.25">
      <c r="B1158"/>
      <c r="E1158"/>
    </row>
    <row r="1159" spans="2:5" x14ac:dyDescent="0.25">
      <c r="B1159"/>
      <c r="E1159"/>
    </row>
    <row r="1160" spans="2:5" x14ac:dyDescent="0.25">
      <c r="B1160"/>
      <c r="E1160"/>
    </row>
    <row r="1161" spans="2:5" x14ac:dyDescent="0.25">
      <c r="B1161"/>
      <c r="E1161"/>
    </row>
    <row r="1162" spans="2:5" x14ac:dyDescent="0.25">
      <c r="B1162"/>
      <c r="E1162"/>
    </row>
    <row r="1163" spans="2:5" x14ac:dyDescent="0.25">
      <c r="B1163"/>
      <c r="E1163"/>
    </row>
    <row r="1164" spans="2:5" x14ac:dyDescent="0.25">
      <c r="B1164"/>
      <c r="E1164"/>
    </row>
    <row r="1165" spans="2:5" x14ac:dyDescent="0.25">
      <c r="B1165"/>
      <c r="E1165"/>
    </row>
    <row r="1166" spans="2:5" x14ac:dyDescent="0.25">
      <c r="B1166"/>
      <c r="E1166"/>
    </row>
    <row r="1167" spans="2:5" x14ac:dyDescent="0.25">
      <c r="B1167"/>
      <c r="E1167"/>
    </row>
    <row r="1168" spans="2:5" x14ac:dyDescent="0.25">
      <c r="B1168"/>
      <c r="E1168"/>
    </row>
    <row r="1169" spans="2:5" x14ac:dyDescent="0.25">
      <c r="B1169"/>
      <c r="E1169"/>
    </row>
    <row r="1170" spans="2:5" x14ac:dyDescent="0.25">
      <c r="B1170"/>
      <c r="E1170"/>
    </row>
    <row r="1171" spans="2:5" x14ac:dyDescent="0.25">
      <c r="B1171"/>
      <c r="E1171"/>
    </row>
    <row r="1172" spans="2:5" x14ac:dyDescent="0.25">
      <c r="B1172"/>
      <c r="E1172"/>
    </row>
    <row r="1173" spans="2:5" x14ac:dyDescent="0.25">
      <c r="B1173"/>
      <c r="E1173"/>
    </row>
    <row r="1174" spans="2:5" x14ac:dyDescent="0.25">
      <c r="B1174"/>
      <c r="E1174"/>
    </row>
    <row r="1175" spans="2:5" x14ac:dyDescent="0.25">
      <c r="B1175"/>
      <c r="E1175"/>
    </row>
    <row r="1176" spans="2:5" x14ac:dyDescent="0.25">
      <c r="B1176"/>
      <c r="E1176"/>
    </row>
    <row r="1177" spans="2:5" x14ac:dyDescent="0.25">
      <c r="B1177"/>
      <c r="E1177"/>
    </row>
    <row r="1178" spans="2:5" x14ac:dyDescent="0.25">
      <c r="B1178"/>
      <c r="E1178"/>
    </row>
    <row r="1179" spans="2:5" x14ac:dyDescent="0.25">
      <c r="B1179"/>
      <c r="E1179"/>
    </row>
    <row r="1180" spans="2:5" x14ac:dyDescent="0.25">
      <c r="B1180"/>
      <c r="E1180"/>
    </row>
    <row r="1181" spans="2:5" x14ac:dyDescent="0.25">
      <c r="B1181"/>
      <c r="E1181"/>
    </row>
    <row r="1182" spans="2:5" x14ac:dyDescent="0.25">
      <c r="B1182"/>
      <c r="E1182"/>
    </row>
    <row r="1183" spans="2:5" x14ac:dyDescent="0.25">
      <c r="B1183"/>
      <c r="E1183"/>
    </row>
    <row r="1184" spans="2:5" x14ac:dyDescent="0.25">
      <c r="B1184"/>
      <c r="E1184"/>
    </row>
    <row r="1185" spans="2:5" x14ac:dyDescent="0.25">
      <c r="B1185"/>
      <c r="E1185"/>
    </row>
    <row r="1186" spans="2:5" x14ac:dyDescent="0.25">
      <c r="B1186"/>
      <c r="E1186"/>
    </row>
    <row r="1187" spans="2:5" x14ac:dyDescent="0.25">
      <c r="B1187"/>
      <c r="E1187"/>
    </row>
    <row r="1188" spans="2:5" x14ac:dyDescent="0.25">
      <c r="B1188"/>
      <c r="E1188"/>
    </row>
    <row r="1189" spans="2:5" x14ac:dyDescent="0.25">
      <c r="B1189"/>
      <c r="E1189"/>
    </row>
    <row r="1190" spans="2:5" x14ac:dyDescent="0.25">
      <c r="B1190"/>
      <c r="E1190"/>
    </row>
    <row r="1191" spans="2:5" x14ac:dyDescent="0.25">
      <c r="B1191"/>
      <c r="E1191"/>
    </row>
    <row r="1192" spans="2:5" x14ac:dyDescent="0.25">
      <c r="B1192"/>
      <c r="E1192"/>
    </row>
  </sheetData>
  <mergeCells count="2">
    <mergeCell ref="H2:I2"/>
    <mergeCell ref="K2:L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2" sqref="E2"/>
    </sheetView>
  </sheetViews>
  <sheetFormatPr defaultColWidth="11" defaultRowHeight="15.75" x14ac:dyDescent="0.25"/>
  <cols>
    <col min="1" max="1" width="4.125" style="4" bestFit="1" customWidth="1"/>
    <col min="2" max="2" width="30.875" style="4" customWidth="1"/>
    <col min="3" max="3" width="33.5" style="11" customWidth="1"/>
    <col min="4" max="5" width="11" style="4"/>
    <col min="6" max="6" width="14.875" style="7" customWidth="1"/>
    <col min="7" max="7" width="11" style="4"/>
    <col min="8" max="8" width="15.5" style="4" customWidth="1"/>
    <col min="9" max="9" width="17.5" style="12" customWidth="1"/>
    <col min="10" max="11" width="11" style="4"/>
    <col min="12" max="12" width="12.75" style="4" customWidth="1"/>
    <col min="13" max="13" width="13.75" style="4" customWidth="1"/>
    <col min="14" max="14" width="23.125" style="4" customWidth="1"/>
    <col min="15" max="15" width="21" style="14" customWidth="1"/>
    <col min="16" max="17" width="11" style="4"/>
    <col min="18" max="18" width="28" style="4" bestFit="1" customWidth="1"/>
    <col min="19" max="19" width="15.125" style="4" customWidth="1"/>
    <col min="20" max="20" width="17" style="4" customWidth="1"/>
    <col min="21" max="16384" width="11" style="4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 s="4">
        <v>0</v>
      </c>
      <c r="B2" s="4" t="s">
        <v>12</v>
      </c>
      <c r="C2" s="11" t="s">
        <v>13</v>
      </c>
      <c r="D2" s="4">
        <v>100</v>
      </c>
      <c r="E2" s="4">
        <v>0</v>
      </c>
      <c r="F2" s="5">
        <f t="shared" ref="F2:F3" si="0">E2/D2</f>
        <v>0</v>
      </c>
      <c r="G2" s="4" t="s">
        <v>14</v>
      </c>
      <c r="H2" s="4">
        <v>0</v>
      </c>
      <c r="I2" s="12" t="e">
        <f>E2/H2</f>
        <v>#DIV/0!</v>
      </c>
      <c r="J2" s="4" t="s">
        <v>15</v>
      </c>
      <c r="K2" s="4" t="s">
        <v>16</v>
      </c>
      <c r="L2" s="4">
        <v>1448690400</v>
      </c>
      <c r="M2" s="4">
        <v>1450159200</v>
      </c>
      <c r="N2" s="13">
        <f>(((L2/60)/60)/24)+DATE(1970,1,1)</f>
        <v>42336.25</v>
      </c>
      <c r="O2" s="13">
        <f>(((M2/60)/60)/24)+DATE(1970,1,1)</f>
        <v>42353.25</v>
      </c>
      <c r="P2" s="4" t="b">
        <v>0</v>
      </c>
      <c r="Q2" s="4" t="b">
        <v>0</v>
      </c>
      <c r="R2" s="4" t="s">
        <v>17</v>
      </c>
      <c r="S2" s="4" t="s">
        <v>2033</v>
      </c>
      <c r="T2" s="4" t="s">
        <v>2034</v>
      </c>
    </row>
    <row r="3" spans="1:20" x14ac:dyDescent="0.25">
      <c r="A3" s="4">
        <v>1</v>
      </c>
      <c r="B3" s="4" t="s">
        <v>18</v>
      </c>
      <c r="C3" s="11" t="s">
        <v>19</v>
      </c>
      <c r="D3" s="4">
        <v>1400</v>
      </c>
      <c r="E3" s="4">
        <v>14560</v>
      </c>
      <c r="F3" s="5">
        <f t="shared" si="0"/>
        <v>10.4</v>
      </c>
      <c r="G3" s="4" t="s">
        <v>20</v>
      </c>
      <c r="H3" s="4">
        <v>158</v>
      </c>
      <c r="I3" s="12">
        <f>E3/H3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s="4" t="b">
        <v>0</v>
      </c>
      <c r="Q3" s="4" t="b">
        <v>1</v>
      </c>
      <c r="R3" s="4" t="s">
        <v>23</v>
      </c>
      <c r="S3" s="4" t="s">
        <v>2035</v>
      </c>
      <c r="T3" s="4" t="s">
        <v>2036</v>
      </c>
    </row>
    <row r="4" spans="1:20" ht="31.5" x14ac:dyDescent="0.25">
      <c r="A4" s="4">
        <v>2</v>
      </c>
      <c r="B4" s="4" t="s">
        <v>24</v>
      </c>
      <c r="C4" s="11" t="s">
        <v>25</v>
      </c>
      <c r="D4" s="4">
        <v>108400</v>
      </c>
      <c r="E4" s="4">
        <v>142523</v>
      </c>
      <c r="F4" s="5">
        <f>E4/D4</f>
        <v>1.3147878228782288</v>
      </c>
      <c r="G4" s="4" t="s">
        <v>20</v>
      </c>
      <c r="H4" s="4">
        <v>1425</v>
      </c>
      <c r="I4" s="12">
        <f t="shared" ref="I4:I67" si="3">E4/H4</f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13">
        <f t="shared" si="1"/>
        <v>41595.25</v>
      </c>
      <c r="O4" s="13">
        <f t="shared" si="2"/>
        <v>41597.25</v>
      </c>
      <c r="P4" s="4" t="b">
        <v>0</v>
      </c>
      <c r="Q4" s="4" t="b">
        <v>0</v>
      </c>
      <c r="R4" s="4" t="s">
        <v>28</v>
      </c>
      <c r="S4" s="4" t="s">
        <v>2037</v>
      </c>
      <c r="T4" s="4" t="s">
        <v>2038</v>
      </c>
    </row>
    <row r="5" spans="1:20" ht="31.5" x14ac:dyDescent="0.25">
      <c r="A5" s="4">
        <v>3</v>
      </c>
      <c r="B5" s="4" t="s">
        <v>29</v>
      </c>
      <c r="C5" s="11" t="s">
        <v>30</v>
      </c>
      <c r="D5" s="4">
        <v>4200</v>
      </c>
      <c r="E5" s="4">
        <v>2477</v>
      </c>
      <c r="F5" s="5">
        <f t="shared" ref="F5:F68" si="4">E5/D5</f>
        <v>0.58976190476190471</v>
      </c>
      <c r="G5" s="4" t="s">
        <v>14</v>
      </c>
      <c r="H5" s="4">
        <v>24</v>
      </c>
      <c r="I5" s="12">
        <f t="shared" si="3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13">
        <f t="shared" si="1"/>
        <v>43688.208333333328</v>
      </c>
      <c r="O5" s="13">
        <f t="shared" si="2"/>
        <v>43728.208333333328</v>
      </c>
      <c r="P5" s="4" t="b">
        <v>0</v>
      </c>
      <c r="Q5" s="4" t="b">
        <v>0</v>
      </c>
      <c r="R5" s="4" t="s">
        <v>23</v>
      </c>
      <c r="S5" s="4" t="s">
        <v>2035</v>
      </c>
      <c r="T5" s="4" t="s">
        <v>2036</v>
      </c>
    </row>
    <row r="6" spans="1:20" x14ac:dyDescent="0.25">
      <c r="A6" s="4">
        <v>4</v>
      </c>
      <c r="B6" s="4" t="s">
        <v>31</v>
      </c>
      <c r="C6" s="11" t="s">
        <v>32</v>
      </c>
      <c r="D6" s="4">
        <v>7600</v>
      </c>
      <c r="E6" s="4">
        <v>5265</v>
      </c>
      <c r="F6" s="5">
        <f t="shared" si="4"/>
        <v>0.69276315789473686</v>
      </c>
      <c r="G6" s="4" t="s">
        <v>14</v>
      </c>
      <c r="H6" s="4">
        <v>53</v>
      </c>
      <c r="I6" s="12">
        <f t="shared" si="3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13">
        <f t="shared" si="1"/>
        <v>43485.25</v>
      </c>
      <c r="O6" s="13">
        <f t="shared" si="2"/>
        <v>43489.25</v>
      </c>
      <c r="P6" s="4" t="b">
        <v>0</v>
      </c>
      <c r="Q6" s="4" t="b">
        <v>0</v>
      </c>
      <c r="R6" s="4" t="s">
        <v>33</v>
      </c>
      <c r="S6" s="4" t="s">
        <v>2039</v>
      </c>
      <c r="T6" s="4" t="s">
        <v>2040</v>
      </c>
    </row>
    <row r="7" spans="1:20" x14ac:dyDescent="0.25">
      <c r="A7" s="4">
        <v>5</v>
      </c>
      <c r="B7" s="4" t="s">
        <v>34</v>
      </c>
      <c r="C7" s="11" t="s">
        <v>35</v>
      </c>
      <c r="D7" s="4">
        <v>7600</v>
      </c>
      <c r="E7" s="4">
        <v>13195</v>
      </c>
      <c r="F7" s="5">
        <f t="shared" si="4"/>
        <v>1.7361842105263159</v>
      </c>
      <c r="G7" s="4" t="s">
        <v>20</v>
      </c>
      <c r="H7" s="4">
        <v>174</v>
      </c>
      <c r="I7" s="12">
        <f t="shared" si="3"/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13">
        <f t="shared" si="1"/>
        <v>41149.208333333336</v>
      </c>
      <c r="O7" s="13">
        <f t="shared" si="2"/>
        <v>41160.208333333336</v>
      </c>
      <c r="P7" s="4" t="b">
        <v>0</v>
      </c>
      <c r="Q7" s="4" t="b">
        <v>0</v>
      </c>
      <c r="R7" s="4" t="s">
        <v>33</v>
      </c>
      <c r="S7" s="4" t="s">
        <v>2039</v>
      </c>
      <c r="T7" s="4" t="s">
        <v>2040</v>
      </c>
    </row>
    <row r="8" spans="1:20" x14ac:dyDescent="0.25">
      <c r="A8" s="4">
        <v>6</v>
      </c>
      <c r="B8" s="4" t="s">
        <v>38</v>
      </c>
      <c r="C8" s="11" t="s">
        <v>39</v>
      </c>
      <c r="D8" s="4">
        <v>5200</v>
      </c>
      <c r="E8" s="4">
        <v>1090</v>
      </c>
      <c r="F8" s="5">
        <f t="shared" si="4"/>
        <v>0.20961538461538462</v>
      </c>
      <c r="G8" s="4" t="s">
        <v>14</v>
      </c>
      <c r="H8" s="4">
        <v>18</v>
      </c>
      <c r="I8" s="12">
        <f t="shared" si="3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13">
        <f t="shared" si="1"/>
        <v>42991.208333333328</v>
      </c>
      <c r="O8" s="13">
        <f t="shared" si="2"/>
        <v>42992.208333333328</v>
      </c>
      <c r="P8" s="4" t="b">
        <v>0</v>
      </c>
      <c r="Q8" s="4" t="b">
        <v>0</v>
      </c>
      <c r="R8" s="4" t="s">
        <v>42</v>
      </c>
      <c r="S8" s="4" t="s">
        <v>2041</v>
      </c>
      <c r="T8" s="4" t="s">
        <v>2042</v>
      </c>
    </row>
    <row r="9" spans="1:20" x14ac:dyDescent="0.25">
      <c r="A9" s="4">
        <v>7</v>
      </c>
      <c r="B9" s="4" t="s">
        <v>43</v>
      </c>
      <c r="C9" s="11" t="s">
        <v>44</v>
      </c>
      <c r="D9" s="4">
        <v>4500</v>
      </c>
      <c r="E9" s="4">
        <v>14741</v>
      </c>
      <c r="F9" s="5">
        <f t="shared" si="4"/>
        <v>3.2757777777777779</v>
      </c>
      <c r="G9" s="4" t="s">
        <v>20</v>
      </c>
      <c r="H9" s="4">
        <v>227</v>
      </c>
      <c r="I9" s="12">
        <f t="shared" si="3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13">
        <f t="shared" si="1"/>
        <v>42229.208333333328</v>
      </c>
      <c r="O9" s="13">
        <f t="shared" si="2"/>
        <v>42231.208333333328</v>
      </c>
      <c r="P9" s="4" t="b">
        <v>0</v>
      </c>
      <c r="Q9" s="4" t="b">
        <v>0</v>
      </c>
      <c r="R9" s="4" t="s">
        <v>33</v>
      </c>
      <c r="S9" s="4" t="s">
        <v>2039</v>
      </c>
      <c r="T9" s="4" t="s">
        <v>2040</v>
      </c>
    </row>
    <row r="10" spans="1:20" x14ac:dyDescent="0.25">
      <c r="A10" s="4">
        <v>8</v>
      </c>
      <c r="B10" s="4" t="s">
        <v>45</v>
      </c>
      <c r="C10" s="11" t="s">
        <v>46</v>
      </c>
      <c r="D10" s="4">
        <v>110100</v>
      </c>
      <c r="E10" s="4">
        <v>21946</v>
      </c>
      <c r="F10" s="5">
        <f t="shared" si="4"/>
        <v>0.19932788374205268</v>
      </c>
      <c r="G10" s="4" t="s">
        <v>47</v>
      </c>
      <c r="H10" s="4">
        <v>708</v>
      </c>
      <c r="I10" s="12">
        <f t="shared" si="3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13">
        <f t="shared" si="1"/>
        <v>40399.208333333336</v>
      </c>
      <c r="O10" s="13">
        <f t="shared" si="2"/>
        <v>40401.208333333336</v>
      </c>
      <c r="P10" s="4" t="b">
        <v>0</v>
      </c>
      <c r="Q10" s="4" t="b">
        <v>0</v>
      </c>
      <c r="R10" s="4" t="s">
        <v>33</v>
      </c>
      <c r="S10" s="4" t="s">
        <v>2039</v>
      </c>
      <c r="T10" s="4" t="s">
        <v>2040</v>
      </c>
    </row>
    <row r="11" spans="1:20" x14ac:dyDescent="0.25">
      <c r="A11" s="4">
        <v>9</v>
      </c>
      <c r="B11" s="4" t="s">
        <v>48</v>
      </c>
      <c r="C11" s="11" t="s">
        <v>49</v>
      </c>
      <c r="D11" s="4">
        <v>6200</v>
      </c>
      <c r="E11" s="4">
        <v>3208</v>
      </c>
      <c r="F11" s="5">
        <f t="shared" si="4"/>
        <v>0.51741935483870971</v>
      </c>
      <c r="G11" s="4" t="s">
        <v>14</v>
      </c>
      <c r="H11" s="4">
        <v>44</v>
      </c>
      <c r="I11" s="12">
        <f t="shared" si="3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13">
        <f t="shared" si="1"/>
        <v>41536.208333333336</v>
      </c>
      <c r="O11" s="13">
        <f t="shared" si="2"/>
        <v>41585.25</v>
      </c>
      <c r="P11" s="4" t="b">
        <v>0</v>
      </c>
      <c r="Q11" s="4" t="b">
        <v>0</v>
      </c>
      <c r="R11" s="4" t="s">
        <v>50</v>
      </c>
      <c r="S11" s="4" t="s">
        <v>2035</v>
      </c>
      <c r="T11" s="4" t="s">
        <v>2043</v>
      </c>
    </row>
    <row r="12" spans="1:20" x14ac:dyDescent="0.25">
      <c r="A12" s="4">
        <v>10</v>
      </c>
      <c r="B12" s="4" t="s">
        <v>51</v>
      </c>
      <c r="C12" s="11" t="s">
        <v>52</v>
      </c>
      <c r="D12" s="4">
        <v>5200</v>
      </c>
      <c r="E12" s="4">
        <v>13838</v>
      </c>
      <c r="F12" s="5">
        <f t="shared" si="4"/>
        <v>2.6611538461538462</v>
      </c>
      <c r="G12" s="4" t="s">
        <v>20</v>
      </c>
      <c r="H12" s="4">
        <v>220</v>
      </c>
      <c r="I12" s="12">
        <f t="shared" si="3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13">
        <f t="shared" si="1"/>
        <v>40404.208333333336</v>
      </c>
      <c r="O12" s="13">
        <f t="shared" si="2"/>
        <v>40452.208333333336</v>
      </c>
      <c r="P12" s="4" t="b">
        <v>0</v>
      </c>
      <c r="Q12" s="4" t="b">
        <v>0</v>
      </c>
      <c r="R12" s="4" t="s">
        <v>53</v>
      </c>
      <c r="S12" s="4" t="s">
        <v>2041</v>
      </c>
      <c r="T12" s="4" t="s">
        <v>2044</v>
      </c>
    </row>
    <row r="13" spans="1:20" ht="31.5" x14ac:dyDescent="0.25">
      <c r="A13" s="4">
        <v>11</v>
      </c>
      <c r="B13" s="4" t="s">
        <v>54</v>
      </c>
      <c r="C13" s="11" t="s">
        <v>55</v>
      </c>
      <c r="D13" s="4">
        <v>6300</v>
      </c>
      <c r="E13" s="4">
        <v>3030</v>
      </c>
      <c r="F13" s="5">
        <f t="shared" si="4"/>
        <v>0.48095238095238096</v>
      </c>
      <c r="G13" s="4" t="s">
        <v>14</v>
      </c>
      <c r="H13" s="4">
        <v>27</v>
      </c>
      <c r="I13" s="12">
        <f t="shared" si="3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13">
        <f t="shared" si="1"/>
        <v>40442.208333333336</v>
      </c>
      <c r="O13" s="13">
        <f t="shared" si="2"/>
        <v>40448.208333333336</v>
      </c>
      <c r="P13" s="4" t="b">
        <v>0</v>
      </c>
      <c r="Q13" s="4" t="b">
        <v>1</v>
      </c>
      <c r="R13" s="4" t="s">
        <v>33</v>
      </c>
      <c r="S13" s="4" t="s">
        <v>2039</v>
      </c>
      <c r="T13" s="4" t="s">
        <v>2040</v>
      </c>
    </row>
    <row r="14" spans="1:20" x14ac:dyDescent="0.25">
      <c r="A14" s="4">
        <v>12</v>
      </c>
      <c r="B14" s="4" t="s">
        <v>56</v>
      </c>
      <c r="C14" s="11" t="s">
        <v>57</v>
      </c>
      <c r="D14" s="4">
        <v>6300</v>
      </c>
      <c r="E14" s="4">
        <v>5629</v>
      </c>
      <c r="F14" s="5">
        <f t="shared" si="4"/>
        <v>0.89349206349206345</v>
      </c>
      <c r="G14" s="4" t="s">
        <v>14</v>
      </c>
      <c r="H14" s="4">
        <v>55</v>
      </c>
      <c r="I14" s="12">
        <f t="shared" si="3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13">
        <f t="shared" si="1"/>
        <v>43760.208333333328</v>
      </c>
      <c r="O14" s="13">
        <f t="shared" si="2"/>
        <v>43768.208333333328</v>
      </c>
      <c r="P14" s="4" t="b">
        <v>0</v>
      </c>
      <c r="Q14" s="4" t="b">
        <v>0</v>
      </c>
      <c r="R14" s="4" t="s">
        <v>53</v>
      </c>
      <c r="S14" s="4" t="s">
        <v>2041</v>
      </c>
      <c r="T14" s="4" t="s">
        <v>2044</v>
      </c>
    </row>
    <row r="15" spans="1:20" ht="31.5" x14ac:dyDescent="0.25">
      <c r="A15" s="4">
        <v>13</v>
      </c>
      <c r="B15" s="4" t="s">
        <v>58</v>
      </c>
      <c r="C15" s="11" t="s">
        <v>59</v>
      </c>
      <c r="D15" s="4">
        <v>4200</v>
      </c>
      <c r="E15" s="4">
        <v>10295</v>
      </c>
      <c r="F15" s="5">
        <f t="shared" si="4"/>
        <v>2.4511904761904764</v>
      </c>
      <c r="G15" s="4" t="s">
        <v>20</v>
      </c>
      <c r="H15" s="4">
        <v>98</v>
      </c>
      <c r="I15" s="12">
        <f t="shared" si="3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13">
        <f t="shared" si="1"/>
        <v>42532.208333333328</v>
      </c>
      <c r="O15" s="13">
        <f t="shared" si="2"/>
        <v>42544.208333333328</v>
      </c>
      <c r="P15" s="4" t="b">
        <v>0</v>
      </c>
      <c r="Q15" s="4" t="b">
        <v>0</v>
      </c>
      <c r="R15" s="4" t="s">
        <v>60</v>
      </c>
      <c r="S15" s="4" t="s">
        <v>2035</v>
      </c>
      <c r="T15" s="4" t="s">
        <v>2045</v>
      </c>
    </row>
    <row r="16" spans="1:20" x14ac:dyDescent="0.25">
      <c r="A16" s="4">
        <v>14</v>
      </c>
      <c r="B16" s="4" t="s">
        <v>61</v>
      </c>
      <c r="C16" s="11" t="s">
        <v>62</v>
      </c>
      <c r="D16" s="4">
        <v>28200</v>
      </c>
      <c r="E16" s="4">
        <v>18829</v>
      </c>
      <c r="F16" s="5">
        <f t="shared" si="4"/>
        <v>0.66769503546099296</v>
      </c>
      <c r="G16" s="4" t="s">
        <v>14</v>
      </c>
      <c r="H16" s="4">
        <v>200</v>
      </c>
      <c r="I16" s="12">
        <f t="shared" si="3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13">
        <f t="shared" si="1"/>
        <v>40974.25</v>
      </c>
      <c r="O16" s="13">
        <f t="shared" si="2"/>
        <v>41001.208333333336</v>
      </c>
      <c r="P16" s="4" t="b">
        <v>0</v>
      </c>
      <c r="Q16" s="4" t="b">
        <v>0</v>
      </c>
      <c r="R16" s="4" t="s">
        <v>60</v>
      </c>
      <c r="S16" s="4" t="s">
        <v>2035</v>
      </c>
      <c r="T16" s="4" t="s">
        <v>2045</v>
      </c>
    </row>
    <row r="17" spans="1:20" x14ac:dyDescent="0.25">
      <c r="A17" s="4">
        <v>15</v>
      </c>
      <c r="B17" s="4" t="s">
        <v>63</v>
      </c>
      <c r="C17" s="11" t="s">
        <v>64</v>
      </c>
      <c r="D17" s="4">
        <v>81200</v>
      </c>
      <c r="E17" s="4">
        <v>38414</v>
      </c>
      <c r="F17" s="5">
        <f t="shared" si="4"/>
        <v>0.47307881773399013</v>
      </c>
      <c r="G17" s="4" t="s">
        <v>14</v>
      </c>
      <c r="H17" s="4">
        <v>452</v>
      </c>
      <c r="I17" s="12">
        <f t="shared" si="3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13">
        <f t="shared" si="1"/>
        <v>43809.25</v>
      </c>
      <c r="O17" s="13">
        <f t="shared" si="2"/>
        <v>43813.25</v>
      </c>
      <c r="P17" s="4" t="b">
        <v>0</v>
      </c>
      <c r="Q17" s="4" t="b">
        <v>0</v>
      </c>
      <c r="R17" s="4" t="s">
        <v>65</v>
      </c>
      <c r="S17" s="4" t="s">
        <v>2037</v>
      </c>
      <c r="T17" s="4" t="s">
        <v>2046</v>
      </c>
    </row>
    <row r="18" spans="1:20" x14ac:dyDescent="0.25">
      <c r="A18" s="4">
        <v>16</v>
      </c>
      <c r="B18" s="4" t="s">
        <v>66</v>
      </c>
      <c r="C18" s="11" t="s">
        <v>67</v>
      </c>
      <c r="D18" s="4">
        <v>1700</v>
      </c>
      <c r="E18" s="4">
        <v>11041</v>
      </c>
      <c r="F18" s="5">
        <f t="shared" si="4"/>
        <v>6.4947058823529416</v>
      </c>
      <c r="G18" s="4" t="s">
        <v>20</v>
      </c>
      <c r="H18" s="4">
        <v>100</v>
      </c>
      <c r="I18" s="12">
        <f t="shared" si="3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13">
        <f t="shared" si="1"/>
        <v>41661.25</v>
      </c>
      <c r="O18" s="13">
        <f t="shared" si="2"/>
        <v>41683.25</v>
      </c>
      <c r="P18" s="4" t="b">
        <v>0</v>
      </c>
      <c r="Q18" s="4" t="b">
        <v>0</v>
      </c>
      <c r="R18" s="4" t="s">
        <v>68</v>
      </c>
      <c r="S18" s="4" t="s">
        <v>2047</v>
      </c>
      <c r="T18" s="4" t="s">
        <v>2048</v>
      </c>
    </row>
    <row r="19" spans="1:20" x14ac:dyDescent="0.25">
      <c r="A19" s="4">
        <v>17</v>
      </c>
      <c r="B19" s="4" t="s">
        <v>69</v>
      </c>
      <c r="C19" s="11" t="s">
        <v>70</v>
      </c>
      <c r="D19" s="4">
        <v>84600</v>
      </c>
      <c r="E19" s="4">
        <v>134845</v>
      </c>
      <c r="F19" s="5">
        <f t="shared" si="4"/>
        <v>1.5939125295508274</v>
      </c>
      <c r="G19" s="4" t="s">
        <v>20</v>
      </c>
      <c r="H19" s="4">
        <v>1249</v>
      </c>
      <c r="I19" s="12">
        <f t="shared" si="3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13">
        <f t="shared" si="1"/>
        <v>40555.25</v>
      </c>
      <c r="O19" s="13">
        <f t="shared" si="2"/>
        <v>40556.25</v>
      </c>
      <c r="P19" s="4" t="b">
        <v>0</v>
      </c>
      <c r="Q19" s="4" t="b">
        <v>0</v>
      </c>
      <c r="R19" s="4" t="s">
        <v>71</v>
      </c>
      <c r="S19" s="4" t="s">
        <v>2041</v>
      </c>
      <c r="T19" s="4" t="s">
        <v>2049</v>
      </c>
    </row>
    <row r="20" spans="1:20" x14ac:dyDescent="0.25">
      <c r="A20" s="4">
        <v>18</v>
      </c>
      <c r="B20" s="4" t="s">
        <v>72</v>
      </c>
      <c r="C20" s="11" t="s">
        <v>73</v>
      </c>
      <c r="D20" s="4">
        <v>9100</v>
      </c>
      <c r="E20" s="4">
        <v>6089</v>
      </c>
      <c r="F20" s="5">
        <f t="shared" si="4"/>
        <v>0.66912087912087914</v>
      </c>
      <c r="G20" s="4" t="s">
        <v>74</v>
      </c>
      <c r="H20" s="4">
        <v>135</v>
      </c>
      <c r="I20" s="12">
        <f t="shared" si="3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13">
        <f t="shared" si="1"/>
        <v>43351.208333333328</v>
      </c>
      <c r="O20" s="13">
        <f t="shared" si="2"/>
        <v>43359.208333333328</v>
      </c>
      <c r="P20" s="4" t="b">
        <v>0</v>
      </c>
      <c r="Q20" s="4" t="b">
        <v>0</v>
      </c>
      <c r="R20" s="4" t="s">
        <v>33</v>
      </c>
      <c r="S20" s="4" t="s">
        <v>2039</v>
      </c>
      <c r="T20" s="4" t="s">
        <v>2040</v>
      </c>
    </row>
    <row r="21" spans="1:20" x14ac:dyDescent="0.25">
      <c r="A21" s="4">
        <v>19</v>
      </c>
      <c r="B21" s="4" t="s">
        <v>75</v>
      </c>
      <c r="C21" s="11" t="s">
        <v>76</v>
      </c>
      <c r="D21" s="4">
        <v>62500</v>
      </c>
      <c r="E21" s="4">
        <v>30331</v>
      </c>
      <c r="F21" s="5">
        <f t="shared" si="4"/>
        <v>0.48529600000000001</v>
      </c>
      <c r="G21" s="4" t="s">
        <v>14</v>
      </c>
      <c r="H21" s="4">
        <v>674</v>
      </c>
      <c r="I21" s="12">
        <f t="shared" si="3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13">
        <f t="shared" si="1"/>
        <v>43528.25</v>
      </c>
      <c r="O21" s="13">
        <f t="shared" si="2"/>
        <v>43549.208333333328</v>
      </c>
      <c r="P21" s="4" t="b">
        <v>0</v>
      </c>
      <c r="Q21" s="4" t="b">
        <v>1</v>
      </c>
      <c r="R21" s="4" t="s">
        <v>33</v>
      </c>
      <c r="S21" s="4" t="s">
        <v>2039</v>
      </c>
      <c r="T21" s="4" t="s">
        <v>2040</v>
      </c>
    </row>
    <row r="22" spans="1:20" x14ac:dyDescent="0.25">
      <c r="A22" s="4">
        <v>20</v>
      </c>
      <c r="B22" s="4" t="s">
        <v>77</v>
      </c>
      <c r="C22" s="11" t="s">
        <v>78</v>
      </c>
      <c r="D22" s="4">
        <v>131800</v>
      </c>
      <c r="E22" s="4">
        <v>147936</v>
      </c>
      <c r="F22" s="5">
        <f t="shared" si="4"/>
        <v>1.1224279210925645</v>
      </c>
      <c r="G22" s="4" t="s">
        <v>20</v>
      </c>
      <c r="H22" s="4">
        <v>1396</v>
      </c>
      <c r="I22" s="12">
        <f t="shared" si="3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13">
        <f t="shared" si="1"/>
        <v>41848.208333333336</v>
      </c>
      <c r="O22" s="13">
        <f t="shared" si="2"/>
        <v>41848.208333333336</v>
      </c>
      <c r="P22" s="4" t="b">
        <v>0</v>
      </c>
      <c r="Q22" s="4" t="b">
        <v>0</v>
      </c>
      <c r="R22" s="4" t="s">
        <v>53</v>
      </c>
      <c r="S22" s="4" t="s">
        <v>2041</v>
      </c>
      <c r="T22" s="4" t="s">
        <v>2044</v>
      </c>
    </row>
    <row r="23" spans="1:20" x14ac:dyDescent="0.25">
      <c r="A23" s="4">
        <v>21</v>
      </c>
      <c r="B23" s="4" t="s">
        <v>79</v>
      </c>
      <c r="C23" s="11" t="s">
        <v>80</v>
      </c>
      <c r="D23" s="4">
        <v>94000</v>
      </c>
      <c r="E23" s="4">
        <v>38533</v>
      </c>
      <c r="F23" s="5">
        <f t="shared" si="4"/>
        <v>0.40992553191489361</v>
      </c>
      <c r="G23" s="4" t="s">
        <v>14</v>
      </c>
      <c r="H23" s="4">
        <v>558</v>
      </c>
      <c r="I23" s="12">
        <f t="shared" si="3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13">
        <f t="shared" si="1"/>
        <v>40770.208333333336</v>
      </c>
      <c r="O23" s="13">
        <f t="shared" si="2"/>
        <v>40804.208333333336</v>
      </c>
      <c r="P23" s="4" t="b">
        <v>0</v>
      </c>
      <c r="Q23" s="4" t="b">
        <v>0</v>
      </c>
      <c r="R23" s="4" t="s">
        <v>33</v>
      </c>
      <c r="S23" s="4" t="s">
        <v>2039</v>
      </c>
      <c r="T23" s="4" t="s">
        <v>2040</v>
      </c>
    </row>
    <row r="24" spans="1:20" x14ac:dyDescent="0.25">
      <c r="A24" s="4">
        <v>22</v>
      </c>
      <c r="B24" s="4" t="s">
        <v>81</v>
      </c>
      <c r="C24" s="11" t="s">
        <v>82</v>
      </c>
      <c r="D24" s="4">
        <v>59100</v>
      </c>
      <c r="E24" s="4">
        <v>75690</v>
      </c>
      <c r="F24" s="5">
        <f t="shared" si="4"/>
        <v>1.2807106598984772</v>
      </c>
      <c r="G24" s="4" t="s">
        <v>20</v>
      </c>
      <c r="H24" s="4">
        <v>890</v>
      </c>
      <c r="I24" s="12">
        <f t="shared" si="3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13">
        <f t="shared" si="1"/>
        <v>43193.208333333328</v>
      </c>
      <c r="O24" s="13">
        <f t="shared" si="2"/>
        <v>43208.208333333328</v>
      </c>
      <c r="P24" s="4" t="b">
        <v>0</v>
      </c>
      <c r="Q24" s="4" t="b">
        <v>0</v>
      </c>
      <c r="R24" s="4" t="s">
        <v>33</v>
      </c>
      <c r="S24" s="4" t="s">
        <v>2039</v>
      </c>
      <c r="T24" s="4" t="s">
        <v>2040</v>
      </c>
    </row>
    <row r="25" spans="1:20" x14ac:dyDescent="0.25">
      <c r="A25" s="4">
        <v>23</v>
      </c>
      <c r="B25" s="4" t="s">
        <v>83</v>
      </c>
      <c r="C25" s="11" t="s">
        <v>84</v>
      </c>
      <c r="D25" s="4">
        <v>4500</v>
      </c>
      <c r="E25" s="4">
        <v>14942</v>
      </c>
      <c r="F25" s="5">
        <f t="shared" si="4"/>
        <v>3.3204444444444445</v>
      </c>
      <c r="G25" s="4" t="s">
        <v>20</v>
      </c>
      <c r="H25" s="4">
        <v>142</v>
      </c>
      <c r="I25" s="12">
        <f t="shared" si="3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13">
        <f t="shared" si="1"/>
        <v>43510.25</v>
      </c>
      <c r="O25" s="13">
        <f t="shared" si="2"/>
        <v>43563.208333333328</v>
      </c>
      <c r="P25" s="4" t="b">
        <v>0</v>
      </c>
      <c r="Q25" s="4" t="b">
        <v>0</v>
      </c>
      <c r="R25" s="4" t="s">
        <v>42</v>
      </c>
      <c r="S25" s="4" t="s">
        <v>2041</v>
      </c>
      <c r="T25" s="4" t="s">
        <v>2042</v>
      </c>
    </row>
    <row r="26" spans="1:20" x14ac:dyDescent="0.25">
      <c r="A26" s="4">
        <v>24</v>
      </c>
      <c r="B26" s="4" t="s">
        <v>85</v>
      </c>
      <c r="C26" s="11" t="s">
        <v>86</v>
      </c>
      <c r="D26" s="4">
        <v>92400</v>
      </c>
      <c r="E26" s="4">
        <v>104257</v>
      </c>
      <c r="F26" s="5">
        <f t="shared" si="4"/>
        <v>1.1283225108225108</v>
      </c>
      <c r="G26" s="4" t="s">
        <v>20</v>
      </c>
      <c r="H26" s="4">
        <v>2673</v>
      </c>
      <c r="I26" s="12">
        <f t="shared" si="3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13">
        <f t="shared" si="1"/>
        <v>41811.208333333336</v>
      </c>
      <c r="O26" s="13">
        <f t="shared" si="2"/>
        <v>41813.208333333336</v>
      </c>
      <c r="P26" s="4" t="b">
        <v>0</v>
      </c>
      <c r="Q26" s="4" t="b">
        <v>0</v>
      </c>
      <c r="R26" s="4" t="s">
        <v>65</v>
      </c>
      <c r="S26" s="4" t="s">
        <v>2037</v>
      </c>
      <c r="T26" s="4" t="s">
        <v>2046</v>
      </c>
    </row>
    <row r="27" spans="1:20" x14ac:dyDescent="0.25">
      <c r="A27" s="4">
        <v>25</v>
      </c>
      <c r="B27" s="4" t="s">
        <v>87</v>
      </c>
      <c r="C27" s="11" t="s">
        <v>88</v>
      </c>
      <c r="D27" s="4">
        <v>5500</v>
      </c>
      <c r="E27" s="4">
        <v>11904</v>
      </c>
      <c r="F27" s="5">
        <f t="shared" si="4"/>
        <v>2.1643636363636363</v>
      </c>
      <c r="G27" s="4" t="s">
        <v>20</v>
      </c>
      <c r="H27" s="4">
        <v>163</v>
      </c>
      <c r="I27" s="12">
        <f t="shared" si="3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13">
        <f t="shared" si="1"/>
        <v>40681.208333333336</v>
      </c>
      <c r="O27" s="13">
        <f t="shared" si="2"/>
        <v>40701.208333333336</v>
      </c>
      <c r="P27" s="4" t="b">
        <v>0</v>
      </c>
      <c r="Q27" s="4" t="b">
        <v>1</v>
      </c>
      <c r="R27" s="4" t="s">
        <v>89</v>
      </c>
      <c r="S27" s="4" t="s">
        <v>2050</v>
      </c>
      <c r="T27" s="4" t="s">
        <v>2051</v>
      </c>
    </row>
    <row r="28" spans="1:20" x14ac:dyDescent="0.25">
      <c r="A28" s="4">
        <v>26</v>
      </c>
      <c r="B28" s="4" t="s">
        <v>90</v>
      </c>
      <c r="C28" s="11" t="s">
        <v>91</v>
      </c>
      <c r="D28" s="4">
        <v>107500</v>
      </c>
      <c r="E28" s="4">
        <v>51814</v>
      </c>
      <c r="F28" s="5">
        <f t="shared" si="4"/>
        <v>0.4819906976744186</v>
      </c>
      <c r="G28" s="4" t="s">
        <v>74</v>
      </c>
      <c r="H28" s="4">
        <v>1480</v>
      </c>
      <c r="I28" s="12">
        <f t="shared" si="3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13">
        <f t="shared" si="1"/>
        <v>43312.208333333328</v>
      </c>
      <c r="O28" s="13">
        <f t="shared" si="2"/>
        <v>43339.208333333328</v>
      </c>
      <c r="P28" s="4" t="b">
        <v>0</v>
      </c>
      <c r="Q28" s="4" t="b">
        <v>0</v>
      </c>
      <c r="R28" s="4" t="s">
        <v>33</v>
      </c>
      <c r="S28" s="4" t="s">
        <v>2039</v>
      </c>
      <c r="T28" s="4" t="s">
        <v>2040</v>
      </c>
    </row>
    <row r="29" spans="1:20" x14ac:dyDescent="0.25">
      <c r="A29" s="4">
        <v>27</v>
      </c>
      <c r="B29" s="4" t="s">
        <v>92</v>
      </c>
      <c r="C29" s="11" t="s">
        <v>93</v>
      </c>
      <c r="D29" s="4">
        <v>2000</v>
      </c>
      <c r="E29" s="4">
        <v>1599</v>
      </c>
      <c r="F29" s="5">
        <f t="shared" si="4"/>
        <v>0.79949999999999999</v>
      </c>
      <c r="G29" s="4" t="s">
        <v>14</v>
      </c>
      <c r="H29" s="4">
        <v>15</v>
      </c>
      <c r="I29" s="12">
        <f t="shared" si="3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13">
        <f t="shared" si="1"/>
        <v>42280.208333333328</v>
      </c>
      <c r="O29" s="13">
        <f t="shared" si="2"/>
        <v>42288.208333333328</v>
      </c>
      <c r="P29" s="4" t="b">
        <v>0</v>
      </c>
      <c r="Q29" s="4" t="b">
        <v>0</v>
      </c>
      <c r="R29" s="4" t="s">
        <v>23</v>
      </c>
      <c r="S29" s="4" t="s">
        <v>2035</v>
      </c>
      <c r="T29" s="4" t="s">
        <v>2036</v>
      </c>
    </row>
    <row r="30" spans="1:20" x14ac:dyDescent="0.25">
      <c r="A30" s="4">
        <v>28</v>
      </c>
      <c r="B30" s="4" t="s">
        <v>94</v>
      </c>
      <c r="C30" s="11" t="s">
        <v>95</v>
      </c>
      <c r="D30" s="4">
        <v>130800</v>
      </c>
      <c r="E30" s="4">
        <v>137635</v>
      </c>
      <c r="F30" s="5">
        <f t="shared" si="4"/>
        <v>1.0522553516819573</v>
      </c>
      <c r="G30" s="4" t="s">
        <v>20</v>
      </c>
      <c r="H30" s="4">
        <v>2220</v>
      </c>
      <c r="I30" s="12">
        <f t="shared" si="3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13">
        <f t="shared" si="1"/>
        <v>40218.25</v>
      </c>
      <c r="O30" s="13">
        <f t="shared" si="2"/>
        <v>40241.25</v>
      </c>
      <c r="P30" s="4" t="b">
        <v>0</v>
      </c>
      <c r="Q30" s="4" t="b">
        <v>1</v>
      </c>
      <c r="R30" s="4" t="s">
        <v>33</v>
      </c>
      <c r="S30" s="4" t="s">
        <v>2039</v>
      </c>
      <c r="T30" s="4" t="s">
        <v>2040</v>
      </c>
    </row>
    <row r="31" spans="1:20" x14ac:dyDescent="0.25">
      <c r="A31" s="4">
        <v>29</v>
      </c>
      <c r="B31" s="4" t="s">
        <v>96</v>
      </c>
      <c r="C31" s="11" t="s">
        <v>97</v>
      </c>
      <c r="D31" s="4">
        <v>45900</v>
      </c>
      <c r="E31" s="4">
        <v>150965</v>
      </c>
      <c r="F31" s="5">
        <f t="shared" si="4"/>
        <v>3.2889978213507627</v>
      </c>
      <c r="G31" s="4" t="s">
        <v>20</v>
      </c>
      <c r="H31" s="4">
        <v>1606</v>
      </c>
      <c r="I31" s="12">
        <f t="shared" si="3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13">
        <f t="shared" si="1"/>
        <v>43301.208333333328</v>
      </c>
      <c r="O31" s="13">
        <f t="shared" si="2"/>
        <v>43341.208333333328</v>
      </c>
      <c r="P31" s="4" t="b">
        <v>0</v>
      </c>
      <c r="Q31" s="4" t="b">
        <v>0</v>
      </c>
      <c r="R31" s="4" t="s">
        <v>100</v>
      </c>
      <c r="S31" s="4" t="s">
        <v>2041</v>
      </c>
      <c r="T31" s="4" t="s">
        <v>2052</v>
      </c>
    </row>
    <row r="32" spans="1:20" x14ac:dyDescent="0.25">
      <c r="A32" s="4">
        <v>30</v>
      </c>
      <c r="B32" s="4" t="s">
        <v>101</v>
      </c>
      <c r="C32" s="11" t="s">
        <v>102</v>
      </c>
      <c r="D32" s="4">
        <v>9000</v>
      </c>
      <c r="E32" s="4">
        <v>14455</v>
      </c>
      <c r="F32" s="5">
        <f t="shared" si="4"/>
        <v>1.606111111111111</v>
      </c>
      <c r="G32" s="4" t="s">
        <v>20</v>
      </c>
      <c r="H32" s="4">
        <v>129</v>
      </c>
      <c r="I32" s="12">
        <f t="shared" si="3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13">
        <f t="shared" si="1"/>
        <v>43609.208333333328</v>
      </c>
      <c r="O32" s="13">
        <f t="shared" si="2"/>
        <v>43614.208333333328</v>
      </c>
      <c r="P32" s="4" t="b">
        <v>0</v>
      </c>
      <c r="Q32" s="4" t="b">
        <v>0</v>
      </c>
      <c r="R32" s="4" t="s">
        <v>71</v>
      </c>
      <c r="S32" s="4" t="s">
        <v>2041</v>
      </c>
      <c r="T32" s="4" t="s">
        <v>2049</v>
      </c>
    </row>
    <row r="33" spans="1:20" x14ac:dyDescent="0.25">
      <c r="A33" s="4">
        <v>31</v>
      </c>
      <c r="B33" s="4" t="s">
        <v>103</v>
      </c>
      <c r="C33" s="11" t="s">
        <v>104</v>
      </c>
      <c r="D33" s="4">
        <v>3500</v>
      </c>
      <c r="E33" s="4">
        <v>10850</v>
      </c>
      <c r="F33" s="5">
        <f t="shared" si="4"/>
        <v>3.1</v>
      </c>
      <c r="G33" s="4" t="s">
        <v>20</v>
      </c>
      <c r="H33" s="4">
        <v>226</v>
      </c>
      <c r="I33" s="12">
        <f t="shared" si="3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13">
        <f t="shared" si="1"/>
        <v>42374.25</v>
      </c>
      <c r="O33" s="13">
        <f t="shared" si="2"/>
        <v>42402.25</v>
      </c>
      <c r="P33" s="4" t="b">
        <v>0</v>
      </c>
      <c r="Q33" s="4" t="b">
        <v>0</v>
      </c>
      <c r="R33" s="4" t="s">
        <v>89</v>
      </c>
      <c r="S33" s="4" t="s">
        <v>2050</v>
      </c>
      <c r="T33" s="4" t="s">
        <v>2051</v>
      </c>
    </row>
    <row r="34" spans="1:20" x14ac:dyDescent="0.25">
      <c r="A34" s="4">
        <v>32</v>
      </c>
      <c r="B34" s="4" t="s">
        <v>105</v>
      </c>
      <c r="C34" s="11" t="s">
        <v>106</v>
      </c>
      <c r="D34" s="4">
        <v>101000</v>
      </c>
      <c r="E34" s="4">
        <v>87676</v>
      </c>
      <c r="F34" s="5">
        <f t="shared" si="4"/>
        <v>0.86807920792079207</v>
      </c>
      <c r="G34" s="4" t="s">
        <v>14</v>
      </c>
      <c r="H34" s="4">
        <v>2307</v>
      </c>
      <c r="I34" s="12">
        <f t="shared" si="3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13">
        <f t="shared" si="1"/>
        <v>43110.25</v>
      </c>
      <c r="O34" s="13">
        <f t="shared" si="2"/>
        <v>43137.25</v>
      </c>
      <c r="P34" s="4" t="b">
        <v>0</v>
      </c>
      <c r="Q34" s="4" t="b">
        <v>0</v>
      </c>
      <c r="R34" s="4" t="s">
        <v>42</v>
      </c>
      <c r="S34" s="4" t="s">
        <v>2041</v>
      </c>
      <c r="T34" s="4" t="s">
        <v>2042</v>
      </c>
    </row>
    <row r="35" spans="1:20" x14ac:dyDescent="0.25">
      <c r="A35" s="4">
        <v>33</v>
      </c>
      <c r="B35" s="4" t="s">
        <v>109</v>
      </c>
      <c r="C35" s="11" t="s">
        <v>110</v>
      </c>
      <c r="D35" s="4">
        <v>50200</v>
      </c>
      <c r="E35" s="4">
        <v>189666</v>
      </c>
      <c r="F35" s="5">
        <f t="shared" si="4"/>
        <v>3.7782071713147412</v>
      </c>
      <c r="G35" s="4" t="s">
        <v>20</v>
      </c>
      <c r="H35" s="4">
        <v>5419</v>
      </c>
      <c r="I35" s="12">
        <f t="shared" si="3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13">
        <f t="shared" si="1"/>
        <v>41917.208333333336</v>
      </c>
      <c r="O35" s="13">
        <f t="shared" si="2"/>
        <v>41954.25</v>
      </c>
      <c r="P35" s="4" t="b">
        <v>0</v>
      </c>
      <c r="Q35" s="4" t="b">
        <v>0</v>
      </c>
      <c r="R35" s="4" t="s">
        <v>33</v>
      </c>
      <c r="S35" s="4" t="s">
        <v>2039</v>
      </c>
      <c r="T35" s="4" t="s">
        <v>2040</v>
      </c>
    </row>
    <row r="36" spans="1:20" ht="31.5" x14ac:dyDescent="0.25">
      <c r="A36" s="4">
        <v>34</v>
      </c>
      <c r="B36" s="4" t="s">
        <v>111</v>
      </c>
      <c r="C36" s="11" t="s">
        <v>112</v>
      </c>
      <c r="D36" s="4">
        <v>9300</v>
      </c>
      <c r="E36" s="4">
        <v>14025</v>
      </c>
      <c r="F36" s="5">
        <f t="shared" si="4"/>
        <v>1.5080645161290323</v>
      </c>
      <c r="G36" s="4" t="s">
        <v>20</v>
      </c>
      <c r="H36" s="4">
        <v>165</v>
      </c>
      <c r="I36" s="12">
        <f t="shared" si="3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13">
        <f t="shared" si="1"/>
        <v>42817.208333333328</v>
      </c>
      <c r="O36" s="13">
        <f t="shared" si="2"/>
        <v>42822.208333333328</v>
      </c>
      <c r="P36" s="4" t="b">
        <v>0</v>
      </c>
      <c r="Q36" s="4" t="b">
        <v>0</v>
      </c>
      <c r="R36" s="4" t="s">
        <v>42</v>
      </c>
      <c r="S36" s="4" t="s">
        <v>2041</v>
      </c>
      <c r="T36" s="4" t="s">
        <v>2042</v>
      </c>
    </row>
    <row r="37" spans="1:20" x14ac:dyDescent="0.25">
      <c r="A37" s="4">
        <v>35</v>
      </c>
      <c r="B37" s="4" t="s">
        <v>113</v>
      </c>
      <c r="C37" s="11" t="s">
        <v>114</v>
      </c>
      <c r="D37" s="4">
        <v>125500</v>
      </c>
      <c r="E37" s="4">
        <v>188628</v>
      </c>
      <c r="F37" s="5">
        <f t="shared" si="4"/>
        <v>1.5030119521912351</v>
      </c>
      <c r="G37" s="4" t="s">
        <v>20</v>
      </c>
      <c r="H37" s="4">
        <v>1965</v>
      </c>
      <c r="I37" s="12">
        <f t="shared" si="3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13">
        <f t="shared" si="1"/>
        <v>43484.25</v>
      </c>
      <c r="O37" s="13">
        <f t="shared" si="2"/>
        <v>43526.25</v>
      </c>
      <c r="P37" s="4" t="b">
        <v>0</v>
      </c>
      <c r="Q37" s="4" t="b">
        <v>1</v>
      </c>
      <c r="R37" s="4" t="s">
        <v>53</v>
      </c>
      <c r="S37" s="4" t="s">
        <v>2041</v>
      </c>
      <c r="T37" s="4" t="s">
        <v>2044</v>
      </c>
    </row>
    <row r="38" spans="1:20" x14ac:dyDescent="0.25">
      <c r="A38" s="4">
        <v>36</v>
      </c>
      <c r="B38" s="4" t="s">
        <v>115</v>
      </c>
      <c r="C38" s="11" t="s">
        <v>116</v>
      </c>
      <c r="D38" s="4">
        <v>700</v>
      </c>
      <c r="E38" s="4">
        <v>1101</v>
      </c>
      <c r="F38" s="5">
        <f t="shared" si="4"/>
        <v>1.572857142857143</v>
      </c>
      <c r="G38" s="4" t="s">
        <v>20</v>
      </c>
      <c r="H38" s="4">
        <v>16</v>
      </c>
      <c r="I38" s="12">
        <f t="shared" si="3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13">
        <f t="shared" si="1"/>
        <v>40600.25</v>
      </c>
      <c r="O38" s="13">
        <f t="shared" si="2"/>
        <v>40625.208333333336</v>
      </c>
      <c r="P38" s="4" t="b">
        <v>0</v>
      </c>
      <c r="Q38" s="4" t="b">
        <v>0</v>
      </c>
      <c r="R38" s="4" t="s">
        <v>33</v>
      </c>
      <c r="S38" s="4" t="s">
        <v>2039</v>
      </c>
      <c r="T38" s="4" t="s">
        <v>2040</v>
      </c>
    </row>
    <row r="39" spans="1:20" ht="31.5" x14ac:dyDescent="0.25">
      <c r="A39" s="4">
        <v>37</v>
      </c>
      <c r="B39" s="4" t="s">
        <v>117</v>
      </c>
      <c r="C39" s="11" t="s">
        <v>118</v>
      </c>
      <c r="D39" s="4">
        <v>8100</v>
      </c>
      <c r="E39" s="4">
        <v>11339</v>
      </c>
      <c r="F39" s="5">
        <f t="shared" si="4"/>
        <v>1.3998765432098765</v>
      </c>
      <c r="G39" s="4" t="s">
        <v>20</v>
      </c>
      <c r="H39" s="4">
        <v>107</v>
      </c>
      <c r="I39" s="12">
        <f t="shared" si="3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13">
        <f t="shared" si="1"/>
        <v>43744.208333333328</v>
      </c>
      <c r="O39" s="13">
        <f t="shared" si="2"/>
        <v>43777.25</v>
      </c>
      <c r="P39" s="4" t="b">
        <v>0</v>
      </c>
      <c r="Q39" s="4" t="b">
        <v>1</v>
      </c>
      <c r="R39" s="4" t="s">
        <v>119</v>
      </c>
      <c r="S39" s="4" t="s">
        <v>2047</v>
      </c>
      <c r="T39" s="4" t="s">
        <v>2053</v>
      </c>
    </row>
    <row r="40" spans="1:20" x14ac:dyDescent="0.25">
      <c r="A40" s="4">
        <v>38</v>
      </c>
      <c r="B40" s="4" t="s">
        <v>120</v>
      </c>
      <c r="C40" s="11" t="s">
        <v>121</v>
      </c>
      <c r="D40" s="4">
        <v>3100</v>
      </c>
      <c r="E40" s="4">
        <v>10085</v>
      </c>
      <c r="F40" s="5">
        <f t="shared" si="4"/>
        <v>3.2532258064516131</v>
      </c>
      <c r="G40" s="4" t="s">
        <v>20</v>
      </c>
      <c r="H40" s="4">
        <v>134</v>
      </c>
      <c r="I40" s="12">
        <f t="shared" si="3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13">
        <f t="shared" si="1"/>
        <v>40469.208333333336</v>
      </c>
      <c r="O40" s="13">
        <f t="shared" si="2"/>
        <v>40474.208333333336</v>
      </c>
      <c r="P40" s="4" t="b">
        <v>0</v>
      </c>
      <c r="Q40" s="4" t="b">
        <v>0</v>
      </c>
      <c r="R40" s="4" t="s">
        <v>122</v>
      </c>
      <c r="S40" s="4" t="s">
        <v>2054</v>
      </c>
      <c r="T40" s="4" t="s">
        <v>2055</v>
      </c>
    </row>
    <row r="41" spans="1:20" x14ac:dyDescent="0.25">
      <c r="A41" s="4">
        <v>39</v>
      </c>
      <c r="B41" s="4" t="s">
        <v>123</v>
      </c>
      <c r="C41" s="11" t="s">
        <v>124</v>
      </c>
      <c r="D41" s="4">
        <v>9900</v>
      </c>
      <c r="E41" s="4">
        <v>5027</v>
      </c>
      <c r="F41" s="5">
        <f t="shared" si="4"/>
        <v>0.50777777777777777</v>
      </c>
      <c r="G41" s="4" t="s">
        <v>14</v>
      </c>
      <c r="H41" s="4">
        <v>88</v>
      </c>
      <c r="I41" s="12">
        <f t="shared" si="3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13">
        <f t="shared" si="1"/>
        <v>41330.25</v>
      </c>
      <c r="O41" s="13">
        <f t="shared" si="2"/>
        <v>41344.208333333336</v>
      </c>
      <c r="P41" s="4" t="b">
        <v>0</v>
      </c>
      <c r="Q41" s="4" t="b">
        <v>0</v>
      </c>
      <c r="R41" s="4" t="s">
        <v>33</v>
      </c>
      <c r="S41" s="4" t="s">
        <v>2039</v>
      </c>
      <c r="T41" s="4" t="s">
        <v>2040</v>
      </c>
    </row>
    <row r="42" spans="1:20" x14ac:dyDescent="0.25">
      <c r="A42" s="4">
        <v>40</v>
      </c>
      <c r="B42" s="4" t="s">
        <v>125</v>
      </c>
      <c r="C42" s="11" t="s">
        <v>126</v>
      </c>
      <c r="D42" s="4">
        <v>8800</v>
      </c>
      <c r="E42" s="4">
        <v>14878</v>
      </c>
      <c r="F42" s="5">
        <f t="shared" si="4"/>
        <v>1.6906818181818182</v>
      </c>
      <c r="G42" s="4" t="s">
        <v>20</v>
      </c>
      <c r="H42" s="4">
        <v>198</v>
      </c>
      <c r="I42" s="12">
        <f t="shared" si="3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13">
        <f t="shared" si="1"/>
        <v>40334.208333333336</v>
      </c>
      <c r="O42" s="13">
        <f t="shared" si="2"/>
        <v>40353.208333333336</v>
      </c>
      <c r="P42" s="4" t="b">
        <v>0</v>
      </c>
      <c r="Q42" s="4" t="b">
        <v>1</v>
      </c>
      <c r="R42" s="4" t="s">
        <v>65</v>
      </c>
      <c r="S42" s="4" t="s">
        <v>2037</v>
      </c>
      <c r="T42" s="4" t="s">
        <v>2046</v>
      </c>
    </row>
    <row r="43" spans="1:20" x14ac:dyDescent="0.25">
      <c r="A43" s="4">
        <v>41</v>
      </c>
      <c r="B43" s="4" t="s">
        <v>127</v>
      </c>
      <c r="C43" s="11" t="s">
        <v>128</v>
      </c>
      <c r="D43" s="4">
        <v>5600</v>
      </c>
      <c r="E43" s="4">
        <v>11924</v>
      </c>
      <c r="F43" s="5">
        <f t="shared" si="4"/>
        <v>2.1292857142857144</v>
      </c>
      <c r="G43" s="4" t="s">
        <v>20</v>
      </c>
      <c r="H43" s="4">
        <v>111</v>
      </c>
      <c r="I43" s="12">
        <f t="shared" si="3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13">
        <f t="shared" si="1"/>
        <v>41156.208333333336</v>
      </c>
      <c r="O43" s="13">
        <f t="shared" si="2"/>
        <v>41182.208333333336</v>
      </c>
      <c r="P43" s="4" t="b">
        <v>0</v>
      </c>
      <c r="Q43" s="4" t="b">
        <v>1</v>
      </c>
      <c r="R43" s="4" t="s">
        <v>23</v>
      </c>
      <c r="S43" s="4" t="s">
        <v>2035</v>
      </c>
      <c r="T43" s="4" t="s">
        <v>2036</v>
      </c>
    </row>
    <row r="44" spans="1:20" x14ac:dyDescent="0.25">
      <c r="A44" s="4">
        <v>42</v>
      </c>
      <c r="B44" s="4" t="s">
        <v>129</v>
      </c>
      <c r="C44" s="11" t="s">
        <v>130</v>
      </c>
      <c r="D44" s="4">
        <v>1800</v>
      </c>
      <c r="E44" s="4">
        <v>7991</v>
      </c>
      <c r="F44" s="5">
        <f t="shared" si="4"/>
        <v>4.4394444444444447</v>
      </c>
      <c r="G44" s="4" t="s">
        <v>20</v>
      </c>
      <c r="H44" s="4">
        <v>222</v>
      </c>
      <c r="I44" s="12">
        <f t="shared" si="3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13">
        <f t="shared" si="1"/>
        <v>40728.208333333336</v>
      </c>
      <c r="O44" s="13">
        <f t="shared" si="2"/>
        <v>40737.208333333336</v>
      </c>
      <c r="P44" s="4" t="b">
        <v>0</v>
      </c>
      <c r="Q44" s="4" t="b">
        <v>0</v>
      </c>
      <c r="R44" s="4" t="s">
        <v>17</v>
      </c>
      <c r="S44" s="4" t="s">
        <v>2033</v>
      </c>
      <c r="T44" s="4" t="s">
        <v>2034</v>
      </c>
    </row>
    <row r="45" spans="1:20" x14ac:dyDescent="0.25">
      <c r="A45" s="4">
        <v>43</v>
      </c>
      <c r="B45" s="4" t="s">
        <v>131</v>
      </c>
      <c r="C45" s="11" t="s">
        <v>132</v>
      </c>
      <c r="D45" s="4">
        <v>90200</v>
      </c>
      <c r="E45" s="4">
        <v>167717</v>
      </c>
      <c r="F45" s="5">
        <f t="shared" si="4"/>
        <v>1.859390243902439</v>
      </c>
      <c r="G45" s="4" t="s">
        <v>20</v>
      </c>
      <c r="H45" s="4">
        <v>6212</v>
      </c>
      <c r="I45" s="12">
        <f t="shared" si="3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13">
        <f t="shared" si="1"/>
        <v>41844.208333333336</v>
      </c>
      <c r="O45" s="13">
        <f t="shared" si="2"/>
        <v>41860.208333333336</v>
      </c>
      <c r="P45" s="4" t="b">
        <v>0</v>
      </c>
      <c r="Q45" s="4" t="b">
        <v>0</v>
      </c>
      <c r="R45" s="4" t="s">
        <v>133</v>
      </c>
      <c r="S45" s="4" t="s">
        <v>2047</v>
      </c>
      <c r="T45" s="4" t="s">
        <v>2056</v>
      </c>
    </row>
    <row r="46" spans="1:20" x14ac:dyDescent="0.25">
      <c r="A46" s="4">
        <v>44</v>
      </c>
      <c r="B46" s="4" t="s">
        <v>134</v>
      </c>
      <c r="C46" s="11" t="s">
        <v>135</v>
      </c>
      <c r="D46" s="4">
        <v>1600</v>
      </c>
      <c r="E46" s="4">
        <v>10541</v>
      </c>
      <c r="F46" s="5">
        <f t="shared" si="4"/>
        <v>6.5881249999999998</v>
      </c>
      <c r="G46" s="4" t="s">
        <v>20</v>
      </c>
      <c r="H46" s="4">
        <v>98</v>
      </c>
      <c r="I46" s="12">
        <f t="shared" si="3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13">
        <f t="shared" si="1"/>
        <v>43541.208333333328</v>
      </c>
      <c r="O46" s="13">
        <f t="shared" si="2"/>
        <v>43542.208333333328</v>
      </c>
      <c r="P46" s="4" t="b">
        <v>0</v>
      </c>
      <c r="Q46" s="4" t="b">
        <v>0</v>
      </c>
      <c r="R46" s="4" t="s">
        <v>119</v>
      </c>
      <c r="S46" s="4" t="s">
        <v>2047</v>
      </c>
      <c r="T46" s="4" t="s">
        <v>2053</v>
      </c>
    </row>
    <row r="47" spans="1:20" ht="31.5" x14ac:dyDescent="0.25">
      <c r="A47" s="4">
        <v>45</v>
      </c>
      <c r="B47" s="4" t="s">
        <v>136</v>
      </c>
      <c r="C47" s="11" t="s">
        <v>137</v>
      </c>
      <c r="D47" s="4">
        <v>9500</v>
      </c>
      <c r="E47" s="4">
        <v>4530</v>
      </c>
      <c r="F47" s="5">
        <f t="shared" si="4"/>
        <v>0.4768421052631579</v>
      </c>
      <c r="G47" s="4" t="s">
        <v>14</v>
      </c>
      <c r="H47" s="4">
        <v>48</v>
      </c>
      <c r="I47" s="12">
        <f t="shared" si="3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13">
        <f t="shared" si="1"/>
        <v>42676.208333333328</v>
      </c>
      <c r="O47" s="13">
        <f t="shared" si="2"/>
        <v>42691.25</v>
      </c>
      <c r="P47" s="4" t="b">
        <v>0</v>
      </c>
      <c r="Q47" s="4" t="b">
        <v>1</v>
      </c>
      <c r="R47" s="4" t="s">
        <v>33</v>
      </c>
      <c r="S47" s="4" t="s">
        <v>2039</v>
      </c>
      <c r="T47" s="4" t="s">
        <v>2040</v>
      </c>
    </row>
    <row r="48" spans="1:20" x14ac:dyDescent="0.25">
      <c r="A48" s="4">
        <v>46</v>
      </c>
      <c r="B48" s="4" t="s">
        <v>138</v>
      </c>
      <c r="C48" s="11" t="s">
        <v>139</v>
      </c>
      <c r="D48" s="4">
        <v>3700</v>
      </c>
      <c r="E48" s="4">
        <v>4247</v>
      </c>
      <c r="F48" s="5">
        <f t="shared" si="4"/>
        <v>1.1478378378378378</v>
      </c>
      <c r="G48" s="4" t="s">
        <v>20</v>
      </c>
      <c r="H48" s="4">
        <v>92</v>
      </c>
      <c r="I48" s="12">
        <f t="shared" si="3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13">
        <f t="shared" si="1"/>
        <v>40367.208333333336</v>
      </c>
      <c r="O48" s="13">
        <f t="shared" si="2"/>
        <v>40390.208333333336</v>
      </c>
      <c r="P48" s="4" t="b">
        <v>0</v>
      </c>
      <c r="Q48" s="4" t="b">
        <v>0</v>
      </c>
      <c r="R48" s="4" t="s">
        <v>23</v>
      </c>
      <c r="S48" s="4" t="s">
        <v>2035</v>
      </c>
      <c r="T48" s="4" t="s">
        <v>2036</v>
      </c>
    </row>
    <row r="49" spans="1:20" x14ac:dyDescent="0.25">
      <c r="A49" s="4">
        <v>47</v>
      </c>
      <c r="B49" s="4" t="s">
        <v>140</v>
      </c>
      <c r="C49" s="11" t="s">
        <v>141</v>
      </c>
      <c r="D49" s="4">
        <v>1500</v>
      </c>
      <c r="E49" s="4">
        <v>7129</v>
      </c>
      <c r="F49" s="5">
        <f t="shared" si="4"/>
        <v>4.7526666666666664</v>
      </c>
      <c r="G49" s="4" t="s">
        <v>20</v>
      </c>
      <c r="H49" s="4">
        <v>149</v>
      </c>
      <c r="I49" s="12">
        <f t="shared" si="3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13">
        <f t="shared" si="1"/>
        <v>41727.208333333336</v>
      </c>
      <c r="O49" s="13">
        <f t="shared" si="2"/>
        <v>41757.208333333336</v>
      </c>
      <c r="P49" s="4" t="b">
        <v>0</v>
      </c>
      <c r="Q49" s="4" t="b">
        <v>0</v>
      </c>
      <c r="R49" s="4" t="s">
        <v>33</v>
      </c>
      <c r="S49" s="4" t="s">
        <v>2039</v>
      </c>
      <c r="T49" s="4" t="s">
        <v>2040</v>
      </c>
    </row>
    <row r="50" spans="1:20" x14ac:dyDescent="0.25">
      <c r="A50" s="4">
        <v>48</v>
      </c>
      <c r="B50" s="4" t="s">
        <v>142</v>
      </c>
      <c r="C50" s="11" t="s">
        <v>143</v>
      </c>
      <c r="D50" s="4">
        <v>33300</v>
      </c>
      <c r="E50" s="4">
        <v>128862</v>
      </c>
      <c r="F50" s="5">
        <f t="shared" si="4"/>
        <v>3.86972972972973</v>
      </c>
      <c r="G50" s="4" t="s">
        <v>20</v>
      </c>
      <c r="H50" s="4">
        <v>2431</v>
      </c>
      <c r="I50" s="12">
        <f t="shared" si="3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13">
        <f t="shared" si="1"/>
        <v>42180.208333333328</v>
      </c>
      <c r="O50" s="13">
        <f t="shared" si="2"/>
        <v>42192.208333333328</v>
      </c>
      <c r="P50" s="4" t="b">
        <v>0</v>
      </c>
      <c r="Q50" s="4" t="b">
        <v>0</v>
      </c>
      <c r="R50" s="4" t="s">
        <v>33</v>
      </c>
      <c r="S50" s="4" t="s">
        <v>2039</v>
      </c>
      <c r="T50" s="4" t="s">
        <v>2040</v>
      </c>
    </row>
    <row r="51" spans="1:20" x14ac:dyDescent="0.25">
      <c r="A51" s="4">
        <v>49</v>
      </c>
      <c r="B51" s="4" t="s">
        <v>144</v>
      </c>
      <c r="C51" s="11" t="s">
        <v>145</v>
      </c>
      <c r="D51" s="4">
        <v>7200</v>
      </c>
      <c r="E51" s="4">
        <v>13653</v>
      </c>
      <c r="F51" s="5">
        <f t="shared" si="4"/>
        <v>1.89625</v>
      </c>
      <c r="G51" s="4" t="s">
        <v>20</v>
      </c>
      <c r="H51" s="4">
        <v>303</v>
      </c>
      <c r="I51" s="12">
        <f t="shared" si="3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13">
        <f t="shared" si="1"/>
        <v>43758.208333333328</v>
      </c>
      <c r="O51" s="13">
        <f t="shared" si="2"/>
        <v>43803.25</v>
      </c>
      <c r="P51" s="4" t="b">
        <v>0</v>
      </c>
      <c r="Q51" s="4" t="b">
        <v>0</v>
      </c>
      <c r="R51" s="4" t="s">
        <v>23</v>
      </c>
      <c r="S51" s="4" t="s">
        <v>2035</v>
      </c>
      <c r="T51" s="4" t="s">
        <v>2036</v>
      </c>
    </row>
    <row r="52" spans="1:20" ht="31.5" x14ac:dyDescent="0.25">
      <c r="A52" s="4">
        <v>50</v>
      </c>
      <c r="B52" s="4" t="s">
        <v>146</v>
      </c>
      <c r="C52" s="11" t="s">
        <v>147</v>
      </c>
      <c r="D52" s="4">
        <v>100</v>
      </c>
      <c r="E52" s="4">
        <v>2</v>
      </c>
      <c r="F52" s="5">
        <f t="shared" si="4"/>
        <v>0.02</v>
      </c>
      <c r="G52" s="4" t="s">
        <v>14</v>
      </c>
      <c r="H52" s="4">
        <v>1</v>
      </c>
      <c r="I52" s="12">
        <f t="shared" si="3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13">
        <f t="shared" si="1"/>
        <v>41487.208333333336</v>
      </c>
      <c r="O52" s="13">
        <f t="shared" si="2"/>
        <v>41515.208333333336</v>
      </c>
      <c r="P52" s="4" t="b">
        <v>0</v>
      </c>
      <c r="Q52" s="4" t="b">
        <v>0</v>
      </c>
      <c r="R52" s="4" t="s">
        <v>148</v>
      </c>
      <c r="S52" s="4" t="s">
        <v>2035</v>
      </c>
      <c r="T52" s="4" t="s">
        <v>2057</v>
      </c>
    </row>
    <row r="53" spans="1:20" x14ac:dyDescent="0.25">
      <c r="A53" s="4">
        <v>51</v>
      </c>
      <c r="B53" s="4" t="s">
        <v>149</v>
      </c>
      <c r="C53" s="11" t="s">
        <v>150</v>
      </c>
      <c r="D53" s="4">
        <v>158100</v>
      </c>
      <c r="E53" s="4">
        <v>145243</v>
      </c>
      <c r="F53" s="5">
        <f t="shared" si="4"/>
        <v>0.91867805186590767</v>
      </c>
      <c r="G53" s="4" t="s">
        <v>14</v>
      </c>
      <c r="H53" s="4">
        <v>1467</v>
      </c>
      <c r="I53" s="12">
        <f t="shared" si="3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13">
        <f t="shared" si="1"/>
        <v>40995.208333333336</v>
      </c>
      <c r="O53" s="13">
        <f t="shared" si="2"/>
        <v>41011.208333333336</v>
      </c>
      <c r="P53" s="4" t="b">
        <v>0</v>
      </c>
      <c r="Q53" s="4" t="b">
        <v>1</v>
      </c>
      <c r="R53" s="4" t="s">
        <v>65</v>
      </c>
      <c r="S53" s="4" t="s">
        <v>2037</v>
      </c>
      <c r="T53" s="4" t="s">
        <v>2046</v>
      </c>
    </row>
    <row r="54" spans="1:20" x14ac:dyDescent="0.25">
      <c r="A54" s="4">
        <v>52</v>
      </c>
      <c r="B54" s="4" t="s">
        <v>151</v>
      </c>
      <c r="C54" s="11" t="s">
        <v>152</v>
      </c>
      <c r="D54" s="4">
        <v>7200</v>
      </c>
      <c r="E54" s="4">
        <v>2459</v>
      </c>
      <c r="F54" s="5">
        <f t="shared" si="4"/>
        <v>0.34152777777777776</v>
      </c>
      <c r="G54" s="4" t="s">
        <v>14</v>
      </c>
      <c r="H54" s="4">
        <v>75</v>
      </c>
      <c r="I54" s="12">
        <f t="shared" si="3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13">
        <f t="shared" si="1"/>
        <v>40436.208333333336</v>
      </c>
      <c r="O54" s="13">
        <f t="shared" si="2"/>
        <v>40440.208333333336</v>
      </c>
      <c r="P54" s="4" t="b">
        <v>0</v>
      </c>
      <c r="Q54" s="4" t="b">
        <v>0</v>
      </c>
      <c r="R54" s="4" t="s">
        <v>33</v>
      </c>
      <c r="S54" s="4" t="s">
        <v>2039</v>
      </c>
      <c r="T54" s="4" t="s">
        <v>2040</v>
      </c>
    </row>
    <row r="55" spans="1:20" x14ac:dyDescent="0.25">
      <c r="A55" s="4">
        <v>53</v>
      </c>
      <c r="B55" s="4" t="s">
        <v>153</v>
      </c>
      <c r="C55" s="11" t="s">
        <v>154</v>
      </c>
      <c r="D55" s="4">
        <v>8800</v>
      </c>
      <c r="E55" s="4">
        <v>12356</v>
      </c>
      <c r="F55" s="5">
        <f t="shared" si="4"/>
        <v>1.4040909090909091</v>
      </c>
      <c r="G55" s="4" t="s">
        <v>20</v>
      </c>
      <c r="H55" s="4">
        <v>209</v>
      </c>
      <c r="I55" s="12">
        <f t="shared" si="3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13">
        <f t="shared" si="1"/>
        <v>41779.208333333336</v>
      </c>
      <c r="O55" s="13">
        <f t="shared" si="2"/>
        <v>41818.208333333336</v>
      </c>
      <c r="P55" s="4" t="b">
        <v>0</v>
      </c>
      <c r="Q55" s="4" t="b">
        <v>0</v>
      </c>
      <c r="R55" s="4" t="s">
        <v>53</v>
      </c>
      <c r="S55" s="4" t="s">
        <v>2041</v>
      </c>
      <c r="T55" s="4" t="s">
        <v>2044</v>
      </c>
    </row>
    <row r="56" spans="1:20" ht="31.5" x14ac:dyDescent="0.25">
      <c r="A56" s="4">
        <v>54</v>
      </c>
      <c r="B56" s="4" t="s">
        <v>155</v>
      </c>
      <c r="C56" s="11" t="s">
        <v>156</v>
      </c>
      <c r="D56" s="4">
        <v>6000</v>
      </c>
      <c r="E56" s="4">
        <v>5392</v>
      </c>
      <c r="F56" s="5">
        <f t="shared" si="4"/>
        <v>0.89866666666666661</v>
      </c>
      <c r="G56" s="4" t="s">
        <v>14</v>
      </c>
      <c r="H56" s="4">
        <v>120</v>
      </c>
      <c r="I56" s="12">
        <f t="shared" si="3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13">
        <f t="shared" si="1"/>
        <v>43170.25</v>
      </c>
      <c r="O56" s="13">
        <f t="shared" si="2"/>
        <v>43176.208333333328</v>
      </c>
      <c r="P56" s="4" t="b">
        <v>0</v>
      </c>
      <c r="Q56" s="4" t="b">
        <v>0</v>
      </c>
      <c r="R56" s="4" t="s">
        <v>65</v>
      </c>
      <c r="S56" s="4" t="s">
        <v>2037</v>
      </c>
      <c r="T56" s="4" t="s">
        <v>2046</v>
      </c>
    </row>
    <row r="57" spans="1:20" ht="31.5" x14ac:dyDescent="0.25">
      <c r="A57" s="4">
        <v>55</v>
      </c>
      <c r="B57" s="4" t="s">
        <v>157</v>
      </c>
      <c r="C57" s="11" t="s">
        <v>158</v>
      </c>
      <c r="D57" s="4">
        <v>6600</v>
      </c>
      <c r="E57" s="4">
        <v>11746</v>
      </c>
      <c r="F57" s="5">
        <f t="shared" si="4"/>
        <v>1.7796969696969698</v>
      </c>
      <c r="G57" s="4" t="s">
        <v>20</v>
      </c>
      <c r="H57" s="4">
        <v>131</v>
      </c>
      <c r="I57" s="12">
        <f t="shared" si="3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13">
        <f t="shared" si="1"/>
        <v>43311.208333333328</v>
      </c>
      <c r="O57" s="13">
        <f t="shared" si="2"/>
        <v>43316.208333333328</v>
      </c>
      <c r="P57" s="4" t="b">
        <v>0</v>
      </c>
      <c r="Q57" s="4" t="b">
        <v>0</v>
      </c>
      <c r="R57" s="4" t="s">
        <v>159</v>
      </c>
      <c r="S57" s="4" t="s">
        <v>2035</v>
      </c>
      <c r="T57" s="4" t="s">
        <v>2058</v>
      </c>
    </row>
    <row r="58" spans="1:20" ht="31.5" x14ac:dyDescent="0.25">
      <c r="A58" s="4">
        <v>56</v>
      </c>
      <c r="B58" s="4" t="s">
        <v>160</v>
      </c>
      <c r="C58" s="11" t="s">
        <v>161</v>
      </c>
      <c r="D58" s="4">
        <v>8000</v>
      </c>
      <c r="E58" s="4">
        <v>11493</v>
      </c>
      <c r="F58" s="5">
        <f t="shared" si="4"/>
        <v>1.436625</v>
      </c>
      <c r="G58" s="4" t="s">
        <v>20</v>
      </c>
      <c r="H58" s="4">
        <v>164</v>
      </c>
      <c r="I58" s="12">
        <f t="shared" si="3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13">
        <f t="shared" si="1"/>
        <v>42014.25</v>
      </c>
      <c r="O58" s="13">
        <f t="shared" si="2"/>
        <v>42021.25</v>
      </c>
      <c r="P58" s="4" t="b">
        <v>0</v>
      </c>
      <c r="Q58" s="4" t="b">
        <v>0</v>
      </c>
      <c r="R58" s="4" t="s">
        <v>65</v>
      </c>
      <c r="S58" s="4" t="s">
        <v>2037</v>
      </c>
      <c r="T58" s="4" t="s">
        <v>2046</v>
      </c>
    </row>
    <row r="59" spans="1:20" x14ac:dyDescent="0.25">
      <c r="A59" s="4">
        <v>57</v>
      </c>
      <c r="B59" s="4" t="s">
        <v>162</v>
      </c>
      <c r="C59" s="11" t="s">
        <v>163</v>
      </c>
      <c r="D59" s="4">
        <v>2900</v>
      </c>
      <c r="E59" s="4">
        <v>6243</v>
      </c>
      <c r="F59" s="5">
        <f t="shared" si="4"/>
        <v>2.1527586206896552</v>
      </c>
      <c r="G59" s="4" t="s">
        <v>20</v>
      </c>
      <c r="H59" s="4">
        <v>201</v>
      </c>
      <c r="I59" s="12">
        <f t="shared" si="3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13">
        <f t="shared" si="1"/>
        <v>42979.208333333328</v>
      </c>
      <c r="O59" s="13">
        <f t="shared" si="2"/>
        <v>42991.208333333328</v>
      </c>
      <c r="P59" s="4" t="b">
        <v>0</v>
      </c>
      <c r="Q59" s="4" t="b">
        <v>0</v>
      </c>
      <c r="R59" s="4" t="s">
        <v>89</v>
      </c>
      <c r="S59" s="4" t="s">
        <v>2050</v>
      </c>
      <c r="T59" s="4" t="s">
        <v>2051</v>
      </c>
    </row>
    <row r="60" spans="1:20" x14ac:dyDescent="0.25">
      <c r="A60" s="4">
        <v>58</v>
      </c>
      <c r="B60" s="4" t="s">
        <v>164</v>
      </c>
      <c r="C60" s="11" t="s">
        <v>165</v>
      </c>
      <c r="D60" s="4">
        <v>2700</v>
      </c>
      <c r="E60" s="4">
        <v>6132</v>
      </c>
      <c r="F60" s="5">
        <f t="shared" si="4"/>
        <v>2.2711111111111113</v>
      </c>
      <c r="G60" s="4" t="s">
        <v>20</v>
      </c>
      <c r="H60" s="4">
        <v>211</v>
      </c>
      <c r="I60" s="12">
        <f t="shared" si="3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13">
        <f t="shared" si="1"/>
        <v>42268.208333333328</v>
      </c>
      <c r="O60" s="13">
        <f t="shared" si="2"/>
        <v>42281.208333333328</v>
      </c>
      <c r="P60" s="4" t="b">
        <v>0</v>
      </c>
      <c r="Q60" s="4" t="b">
        <v>0</v>
      </c>
      <c r="R60" s="4" t="s">
        <v>33</v>
      </c>
      <c r="S60" s="4" t="s">
        <v>2039</v>
      </c>
      <c r="T60" s="4" t="s">
        <v>2040</v>
      </c>
    </row>
    <row r="61" spans="1:20" x14ac:dyDescent="0.25">
      <c r="A61" s="4">
        <v>59</v>
      </c>
      <c r="B61" s="4" t="s">
        <v>166</v>
      </c>
      <c r="C61" s="11" t="s">
        <v>167</v>
      </c>
      <c r="D61" s="4">
        <v>1400</v>
      </c>
      <c r="E61" s="4">
        <v>3851</v>
      </c>
      <c r="F61" s="5">
        <f t="shared" si="4"/>
        <v>2.7507142857142859</v>
      </c>
      <c r="G61" s="4" t="s">
        <v>20</v>
      </c>
      <c r="H61" s="4">
        <v>128</v>
      </c>
      <c r="I61" s="12">
        <f t="shared" si="3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13">
        <f t="shared" si="1"/>
        <v>42898.208333333328</v>
      </c>
      <c r="O61" s="13">
        <f t="shared" si="2"/>
        <v>42913.208333333328</v>
      </c>
      <c r="P61" s="4" t="b">
        <v>0</v>
      </c>
      <c r="Q61" s="4" t="b">
        <v>1</v>
      </c>
      <c r="R61" s="4" t="s">
        <v>33</v>
      </c>
      <c r="S61" s="4" t="s">
        <v>2039</v>
      </c>
      <c r="T61" s="4" t="s">
        <v>2040</v>
      </c>
    </row>
    <row r="62" spans="1:20" x14ac:dyDescent="0.25">
      <c r="A62" s="4">
        <v>60</v>
      </c>
      <c r="B62" s="4" t="s">
        <v>168</v>
      </c>
      <c r="C62" s="11" t="s">
        <v>169</v>
      </c>
      <c r="D62" s="4">
        <v>94200</v>
      </c>
      <c r="E62" s="4">
        <v>135997</v>
      </c>
      <c r="F62" s="5">
        <f t="shared" si="4"/>
        <v>1.4437048832271762</v>
      </c>
      <c r="G62" s="4" t="s">
        <v>20</v>
      </c>
      <c r="H62" s="4">
        <v>1600</v>
      </c>
      <c r="I62" s="12">
        <f t="shared" si="3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13">
        <f t="shared" si="1"/>
        <v>41107.208333333336</v>
      </c>
      <c r="O62" s="13">
        <f t="shared" si="2"/>
        <v>41110.208333333336</v>
      </c>
      <c r="P62" s="4" t="b">
        <v>0</v>
      </c>
      <c r="Q62" s="4" t="b">
        <v>0</v>
      </c>
      <c r="R62" s="4" t="s">
        <v>33</v>
      </c>
      <c r="S62" s="4" t="s">
        <v>2039</v>
      </c>
      <c r="T62" s="4" t="s">
        <v>2040</v>
      </c>
    </row>
    <row r="63" spans="1:20" ht="31.5" x14ac:dyDescent="0.25">
      <c r="A63" s="4">
        <v>61</v>
      </c>
      <c r="B63" s="4" t="s">
        <v>170</v>
      </c>
      <c r="C63" s="11" t="s">
        <v>171</v>
      </c>
      <c r="D63" s="4">
        <v>199200</v>
      </c>
      <c r="E63" s="4">
        <v>184750</v>
      </c>
      <c r="F63" s="5">
        <f t="shared" si="4"/>
        <v>0.92745983935742971</v>
      </c>
      <c r="G63" s="4" t="s">
        <v>14</v>
      </c>
      <c r="H63" s="4">
        <v>2253</v>
      </c>
      <c r="I63" s="12">
        <f t="shared" si="3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13">
        <f t="shared" si="1"/>
        <v>40595.25</v>
      </c>
      <c r="O63" s="13">
        <f t="shared" si="2"/>
        <v>40635.208333333336</v>
      </c>
      <c r="P63" s="4" t="b">
        <v>0</v>
      </c>
      <c r="Q63" s="4" t="b">
        <v>0</v>
      </c>
      <c r="R63" s="4" t="s">
        <v>33</v>
      </c>
      <c r="S63" s="4" t="s">
        <v>2039</v>
      </c>
      <c r="T63" s="4" t="s">
        <v>2040</v>
      </c>
    </row>
    <row r="64" spans="1:20" x14ac:dyDescent="0.25">
      <c r="A64" s="4">
        <v>62</v>
      </c>
      <c r="B64" s="4" t="s">
        <v>172</v>
      </c>
      <c r="C64" s="11" t="s">
        <v>173</v>
      </c>
      <c r="D64" s="4">
        <v>2000</v>
      </c>
      <c r="E64" s="4">
        <v>14452</v>
      </c>
      <c r="F64" s="5">
        <f t="shared" si="4"/>
        <v>7.226</v>
      </c>
      <c r="G64" s="4" t="s">
        <v>20</v>
      </c>
      <c r="H64" s="4">
        <v>249</v>
      </c>
      <c r="I64" s="12">
        <f t="shared" si="3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13">
        <f t="shared" si="1"/>
        <v>42160.208333333328</v>
      </c>
      <c r="O64" s="13">
        <f t="shared" si="2"/>
        <v>42161.208333333328</v>
      </c>
      <c r="P64" s="4" t="b">
        <v>0</v>
      </c>
      <c r="Q64" s="4" t="b">
        <v>0</v>
      </c>
      <c r="R64" s="4" t="s">
        <v>28</v>
      </c>
      <c r="S64" s="4" t="s">
        <v>2037</v>
      </c>
      <c r="T64" s="4" t="s">
        <v>2038</v>
      </c>
    </row>
    <row r="65" spans="1:20" x14ac:dyDescent="0.25">
      <c r="A65" s="4">
        <v>63</v>
      </c>
      <c r="B65" s="4" t="s">
        <v>174</v>
      </c>
      <c r="C65" s="11" t="s">
        <v>175</v>
      </c>
      <c r="D65" s="4">
        <v>4700</v>
      </c>
      <c r="E65" s="4">
        <v>557</v>
      </c>
      <c r="F65" s="5">
        <f t="shared" si="4"/>
        <v>0.11851063829787234</v>
      </c>
      <c r="G65" s="4" t="s">
        <v>14</v>
      </c>
      <c r="H65" s="4">
        <v>5</v>
      </c>
      <c r="I65" s="12">
        <f t="shared" si="3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13">
        <f t="shared" si="1"/>
        <v>42853.208333333328</v>
      </c>
      <c r="O65" s="13">
        <f t="shared" si="2"/>
        <v>42859.208333333328</v>
      </c>
      <c r="P65" s="4" t="b">
        <v>0</v>
      </c>
      <c r="Q65" s="4" t="b">
        <v>0</v>
      </c>
      <c r="R65" s="4" t="s">
        <v>33</v>
      </c>
      <c r="S65" s="4" t="s">
        <v>2039</v>
      </c>
      <c r="T65" s="4" t="s">
        <v>2040</v>
      </c>
    </row>
    <row r="66" spans="1:20" x14ac:dyDescent="0.25">
      <c r="A66" s="4">
        <v>64</v>
      </c>
      <c r="B66" s="4" t="s">
        <v>176</v>
      </c>
      <c r="C66" s="11" t="s">
        <v>177</v>
      </c>
      <c r="D66" s="4">
        <v>2800</v>
      </c>
      <c r="E66" s="4">
        <v>2734</v>
      </c>
      <c r="F66" s="5">
        <f t="shared" si="4"/>
        <v>0.97642857142857142</v>
      </c>
      <c r="G66" s="4" t="s">
        <v>14</v>
      </c>
      <c r="H66" s="4">
        <v>38</v>
      </c>
      <c r="I66" s="12">
        <f t="shared" si="3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13">
        <f t="shared" si="1"/>
        <v>43283.208333333328</v>
      </c>
      <c r="O66" s="13">
        <f t="shared" si="2"/>
        <v>43298.208333333328</v>
      </c>
      <c r="P66" s="4" t="b">
        <v>0</v>
      </c>
      <c r="Q66" s="4" t="b">
        <v>1</v>
      </c>
      <c r="R66" s="4" t="s">
        <v>28</v>
      </c>
      <c r="S66" s="4" t="s">
        <v>2037</v>
      </c>
      <c r="T66" s="4" t="s">
        <v>2038</v>
      </c>
    </row>
    <row r="67" spans="1:20" x14ac:dyDescent="0.25">
      <c r="A67" s="4">
        <v>65</v>
      </c>
      <c r="B67" s="4" t="s">
        <v>178</v>
      </c>
      <c r="C67" s="11" t="s">
        <v>179</v>
      </c>
      <c r="D67" s="4">
        <v>6100</v>
      </c>
      <c r="E67" s="4">
        <v>14405</v>
      </c>
      <c r="F67" s="5">
        <f t="shared" si="4"/>
        <v>2.3614754098360655</v>
      </c>
      <c r="G67" s="4" t="s">
        <v>20</v>
      </c>
      <c r="H67" s="4">
        <v>236</v>
      </c>
      <c r="I67" s="12">
        <f t="shared" si="3"/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13">
        <f t="shared" ref="N67:N130" si="5">(((L67/60)/60)/24)+DATE(1970,1,1)</f>
        <v>40570.25</v>
      </c>
      <c r="O67" s="13">
        <f t="shared" ref="O67:O130" si="6">(((M67/60)/60)/24)+DATE(1970,1,1)</f>
        <v>40577.25</v>
      </c>
      <c r="P67" s="4" t="b">
        <v>0</v>
      </c>
      <c r="Q67" s="4" t="b">
        <v>0</v>
      </c>
      <c r="R67" s="4" t="s">
        <v>33</v>
      </c>
      <c r="S67" s="4" t="s">
        <v>2039</v>
      </c>
      <c r="T67" s="4" t="s">
        <v>2040</v>
      </c>
    </row>
    <row r="68" spans="1:20" x14ac:dyDescent="0.25">
      <c r="A68" s="4">
        <v>66</v>
      </c>
      <c r="B68" s="4" t="s">
        <v>180</v>
      </c>
      <c r="C68" s="11" t="s">
        <v>181</v>
      </c>
      <c r="D68" s="4">
        <v>2900</v>
      </c>
      <c r="E68" s="4">
        <v>1307</v>
      </c>
      <c r="F68" s="5">
        <f t="shared" si="4"/>
        <v>0.45068965517241377</v>
      </c>
      <c r="G68" s="4" t="s">
        <v>14</v>
      </c>
      <c r="H68" s="4">
        <v>12</v>
      </c>
      <c r="I68" s="12">
        <f t="shared" ref="I68:I131" si="7">E68/H68</f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13">
        <f t="shared" si="5"/>
        <v>42102.208333333328</v>
      </c>
      <c r="O68" s="13">
        <f t="shared" si="6"/>
        <v>42107.208333333328</v>
      </c>
      <c r="P68" s="4" t="b">
        <v>0</v>
      </c>
      <c r="Q68" s="4" t="b">
        <v>1</v>
      </c>
      <c r="R68" s="4" t="s">
        <v>33</v>
      </c>
      <c r="S68" s="4" t="s">
        <v>2039</v>
      </c>
      <c r="T68" s="4" t="s">
        <v>2040</v>
      </c>
    </row>
    <row r="69" spans="1:20" ht="31.5" x14ac:dyDescent="0.25">
      <c r="A69" s="4">
        <v>67</v>
      </c>
      <c r="B69" s="4" t="s">
        <v>182</v>
      </c>
      <c r="C69" s="11" t="s">
        <v>183</v>
      </c>
      <c r="D69" s="4">
        <v>72600</v>
      </c>
      <c r="E69" s="4">
        <v>117892</v>
      </c>
      <c r="F69" s="5">
        <f t="shared" ref="F69:F132" si="8">E69/D69</f>
        <v>1.6238567493112948</v>
      </c>
      <c r="G69" s="4" t="s">
        <v>20</v>
      </c>
      <c r="H69" s="4">
        <v>4065</v>
      </c>
      <c r="I69" s="12">
        <f t="shared" si="7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13">
        <f t="shared" si="5"/>
        <v>40203.25</v>
      </c>
      <c r="O69" s="13">
        <f t="shared" si="6"/>
        <v>40208.25</v>
      </c>
      <c r="P69" s="4" t="b">
        <v>0</v>
      </c>
      <c r="Q69" s="4" t="b">
        <v>1</v>
      </c>
      <c r="R69" s="4" t="s">
        <v>65</v>
      </c>
      <c r="S69" s="4" t="s">
        <v>2037</v>
      </c>
      <c r="T69" s="4" t="s">
        <v>2046</v>
      </c>
    </row>
    <row r="70" spans="1:20" x14ac:dyDescent="0.25">
      <c r="A70" s="4">
        <v>68</v>
      </c>
      <c r="B70" s="4" t="s">
        <v>184</v>
      </c>
      <c r="C70" s="11" t="s">
        <v>185</v>
      </c>
      <c r="D70" s="4">
        <v>5700</v>
      </c>
      <c r="E70" s="4">
        <v>14508</v>
      </c>
      <c r="F70" s="5">
        <f t="shared" si="8"/>
        <v>2.5452631578947367</v>
      </c>
      <c r="G70" s="4" t="s">
        <v>20</v>
      </c>
      <c r="H70" s="4">
        <v>246</v>
      </c>
      <c r="I70" s="12">
        <f t="shared" si="7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13">
        <f t="shared" si="5"/>
        <v>42943.208333333328</v>
      </c>
      <c r="O70" s="13">
        <f t="shared" si="6"/>
        <v>42990.208333333328</v>
      </c>
      <c r="P70" s="4" t="b">
        <v>0</v>
      </c>
      <c r="Q70" s="4" t="b">
        <v>1</v>
      </c>
      <c r="R70" s="4" t="s">
        <v>33</v>
      </c>
      <c r="S70" s="4" t="s">
        <v>2039</v>
      </c>
      <c r="T70" s="4" t="s">
        <v>2040</v>
      </c>
    </row>
    <row r="71" spans="1:20" x14ac:dyDescent="0.25">
      <c r="A71" s="4">
        <v>69</v>
      </c>
      <c r="B71" s="4" t="s">
        <v>186</v>
      </c>
      <c r="C71" s="11" t="s">
        <v>187</v>
      </c>
      <c r="D71" s="4">
        <v>7900</v>
      </c>
      <c r="E71" s="4">
        <v>1901</v>
      </c>
      <c r="F71" s="5">
        <f t="shared" si="8"/>
        <v>0.24063291139240506</v>
      </c>
      <c r="G71" s="4" t="s">
        <v>74</v>
      </c>
      <c r="H71" s="4">
        <v>17</v>
      </c>
      <c r="I71" s="12">
        <f t="shared" si="7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13">
        <f t="shared" si="5"/>
        <v>40531.25</v>
      </c>
      <c r="O71" s="13">
        <f t="shared" si="6"/>
        <v>40565.25</v>
      </c>
      <c r="P71" s="4" t="b">
        <v>0</v>
      </c>
      <c r="Q71" s="4" t="b">
        <v>0</v>
      </c>
      <c r="R71" s="4" t="s">
        <v>33</v>
      </c>
      <c r="S71" s="4" t="s">
        <v>2039</v>
      </c>
      <c r="T71" s="4" t="s">
        <v>2040</v>
      </c>
    </row>
    <row r="72" spans="1:20" x14ac:dyDescent="0.25">
      <c r="A72" s="4">
        <v>70</v>
      </c>
      <c r="B72" s="4" t="s">
        <v>188</v>
      </c>
      <c r="C72" s="11" t="s">
        <v>189</v>
      </c>
      <c r="D72" s="4">
        <v>128000</v>
      </c>
      <c r="E72" s="4">
        <v>158389</v>
      </c>
      <c r="F72" s="5">
        <f t="shared" si="8"/>
        <v>1.2374140625000001</v>
      </c>
      <c r="G72" s="4" t="s">
        <v>20</v>
      </c>
      <c r="H72" s="4">
        <v>2475</v>
      </c>
      <c r="I72" s="12">
        <f t="shared" si="7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13">
        <f t="shared" si="5"/>
        <v>40484.208333333336</v>
      </c>
      <c r="O72" s="13">
        <f t="shared" si="6"/>
        <v>40533.25</v>
      </c>
      <c r="P72" s="4" t="b">
        <v>0</v>
      </c>
      <c r="Q72" s="4" t="b">
        <v>1</v>
      </c>
      <c r="R72" s="4" t="s">
        <v>33</v>
      </c>
      <c r="S72" s="4" t="s">
        <v>2039</v>
      </c>
      <c r="T72" s="4" t="s">
        <v>2040</v>
      </c>
    </row>
    <row r="73" spans="1:20" ht="31.5" x14ac:dyDescent="0.25">
      <c r="A73" s="4">
        <v>71</v>
      </c>
      <c r="B73" s="4" t="s">
        <v>190</v>
      </c>
      <c r="C73" s="11" t="s">
        <v>191</v>
      </c>
      <c r="D73" s="4">
        <v>6000</v>
      </c>
      <c r="E73" s="4">
        <v>6484</v>
      </c>
      <c r="F73" s="5">
        <f t="shared" si="8"/>
        <v>1.0806666666666667</v>
      </c>
      <c r="G73" s="4" t="s">
        <v>20</v>
      </c>
      <c r="H73" s="4">
        <v>76</v>
      </c>
      <c r="I73" s="12">
        <f t="shared" si="7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13">
        <f t="shared" si="5"/>
        <v>43799.25</v>
      </c>
      <c r="O73" s="13">
        <f t="shared" si="6"/>
        <v>43803.25</v>
      </c>
      <c r="P73" s="4" t="b">
        <v>0</v>
      </c>
      <c r="Q73" s="4" t="b">
        <v>0</v>
      </c>
      <c r="R73" s="4" t="s">
        <v>33</v>
      </c>
      <c r="S73" s="4" t="s">
        <v>2039</v>
      </c>
      <c r="T73" s="4" t="s">
        <v>2040</v>
      </c>
    </row>
    <row r="74" spans="1:20" x14ac:dyDescent="0.25">
      <c r="A74" s="4">
        <v>72</v>
      </c>
      <c r="B74" s="4" t="s">
        <v>192</v>
      </c>
      <c r="C74" s="11" t="s">
        <v>193</v>
      </c>
      <c r="D74" s="4">
        <v>600</v>
      </c>
      <c r="E74" s="4">
        <v>4022</v>
      </c>
      <c r="F74" s="5">
        <f t="shared" si="8"/>
        <v>6.7033333333333331</v>
      </c>
      <c r="G74" s="4" t="s">
        <v>20</v>
      </c>
      <c r="H74" s="4">
        <v>54</v>
      </c>
      <c r="I74" s="12">
        <f t="shared" si="7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13">
        <f t="shared" si="5"/>
        <v>42186.208333333328</v>
      </c>
      <c r="O74" s="13">
        <f t="shared" si="6"/>
        <v>42222.208333333328</v>
      </c>
      <c r="P74" s="4" t="b">
        <v>0</v>
      </c>
      <c r="Q74" s="4" t="b">
        <v>0</v>
      </c>
      <c r="R74" s="4" t="s">
        <v>71</v>
      </c>
      <c r="S74" s="4" t="s">
        <v>2041</v>
      </c>
      <c r="T74" s="4" t="s">
        <v>2049</v>
      </c>
    </row>
    <row r="75" spans="1:20" x14ac:dyDescent="0.25">
      <c r="A75" s="4">
        <v>73</v>
      </c>
      <c r="B75" s="4" t="s">
        <v>194</v>
      </c>
      <c r="C75" s="11" t="s">
        <v>195</v>
      </c>
      <c r="D75" s="4">
        <v>1400</v>
      </c>
      <c r="E75" s="4">
        <v>9253</v>
      </c>
      <c r="F75" s="5">
        <f t="shared" si="8"/>
        <v>6.609285714285714</v>
      </c>
      <c r="G75" s="4" t="s">
        <v>20</v>
      </c>
      <c r="H75" s="4">
        <v>88</v>
      </c>
      <c r="I75" s="12">
        <f t="shared" si="7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13">
        <f t="shared" si="5"/>
        <v>42701.25</v>
      </c>
      <c r="O75" s="13">
        <f t="shared" si="6"/>
        <v>42704.25</v>
      </c>
      <c r="P75" s="4" t="b">
        <v>0</v>
      </c>
      <c r="Q75" s="4" t="b">
        <v>0</v>
      </c>
      <c r="R75" s="4" t="s">
        <v>159</v>
      </c>
      <c r="S75" s="4" t="s">
        <v>2035</v>
      </c>
      <c r="T75" s="4" t="s">
        <v>2058</v>
      </c>
    </row>
    <row r="76" spans="1:20" x14ac:dyDescent="0.25">
      <c r="A76" s="4">
        <v>74</v>
      </c>
      <c r="B76" s="4" t="s">
        <v>196</v>
      </c>
      <c r="C76" s="11" t="s">
        <v>197</v>
      </c>
      <c r="D76" s="4">
        <v>3900</v>
      </c>
      <c r="E76" s="4">
        <v>4776</v>
      </c>
      <c r="F76" s="5">
        <f t="shared" si="8"/>
        <v>1.2246153846153847</v>
      </c>
      <c r="G76" s="4" t="s">
        <v>20</v>
      </c>
      <c r="H76" s="4">
        <v>85</v>
      </c>
      <c r="I76" s="12">
        <f t="shared" si="7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13">
        <f t="shared" si="5"/>
        <v>42456.208333333328</v>
      </c>
      <c r="O76" s="13">
        <f t="shared" si="6"/>
        <v>42457.208333333328</v>
      </c>
      <c r="P76" s="4" t="b">
        <v>0</v>
      </c>
      <c r="Q76" s="4" t="b">
        <v>0</v>
      </c>
      <c r="R76" s="4" t="s">
        <v>148</v>
      </c>
      <c r="S76" s="4" t="s">
        <v>2035</v>
      </c>
      <c r="T76" s="4" t="s">
        <v>2057</v>
      </c>
    </row>
    <row r="77" spans="1:20" x14ac:dyDescent="0.25">
      <c r="A77" s="4">
        <v>75</v>
      </c>
      <c r="B77" s="4" t="s">
        <v>198</v>
      </c>
      <c r="C77" s="11" t="s">
        <v>199</v>
      </c>
      <c r="D77" s="4">
        <v>9700</v>
      </c>
      <c r="E77" s="4">
        <v>14606</v>
      </c>
      <c r="F77" s="5">
        <f t="shared" si="8"/>
        <v>1.5057731958762886</v>
      </c>
      <c r="G77" s="4" t="s">
        <v>20</v>
      </c>
      <c r="H77" s="4">
        <v>170</v>
      </c>
      <c r="I77" s="12">
        <f t="shared" si="7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13">
        <f t="shared" si="5"/>
        <v>43296.208333333328</v>
      </c>
      <c r="O77" s="13">
        <f t="shared" si="6"/>
        <v>43304.208333333328</v>
      </c>
      <c r="P77" s="4" t="b">
        <v>0</v>
      </c>
      <c r="Q77" s="4" t="b">
        <v>0</v>
      </c>
      <c r="R77" s="4" t="s">
        <v>122</v>
      </c>
      <c r="S77" s="4" t="s">
        <v>2054</v>
      </c>
      <c r="T77" s="4" t="s">
        <v>2055</v>
      </c>
    </row>
    <row r="78" spans="1:20" x14ac:dyDescent="0.25">
      <c r="A78" s="4">
        <v>76</v>
      </c>
      <c r="B78" s="4" t="s">
        <v>200</v>
      </c>
      <c r="C78" s="11" t="s">
        <v>201</v>
      </c>
      <c r="D78" s="4">
        <v>122900</v>
      </c>
      <c r="E78" s="4">
        <v>95993</v>
      </c>
      <c r="F78" s="5">
        <f t="shared" si="8"/>
        <v>0.78106590724165992</v>
      </c>
      <c r="G78" s="4" t="s">
        <v>14</v>
      </c>
      <c r="H78" s="4">
        <v>1684</v>
      </c>
      <c r="I78" s="12">
        <f t="shared" si="7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13">
        <f t="shared" si="5"/>
        <v>42027.25</v>
      </c>
      <c r="O78" s="13">
        <f t="shared" si="6"/>
        <v>42076.208333333328</v>
      </c>
      <c r="P78" s="4" t="b">
        <v>1</v>
      </c>
      <c r="Q78" s="4" t="b">
        <v>1</v>
      </c>
      <c r="R78" s="4" t="s">
        <v>33</v>
      </c>
      <c r="S78" s="4" t="s">
        <v>2039</v>
      </c>
      <c r="T78" s="4" t="s">
        <v>2040</v>
      </c>
    </row>
    <row r="79" spans="1:20" x14ac:dyDescent="0.25">
      <c r="A79" s="4">
        <v>77</v>
      </c>
      <c r="B79" s="4" t="s">
        <v>202</v>
      </c>
      <c r="C79" s="11" t="s">
        <v>203</v>
      </c>
      <c r="D79" s="4">
        <v>9500</v>
      </c>
      <c r="E79" s="4">
        <v>4460</v>
      </c>
      <c r="F79" s="5">
        <f t="shared" si="8"/>
        <v>0.46947368421052632</v>
      </c>
      <c r="G79" s="4" t="s">
        <v>14</v>
      </c>
      <c r="H79" s="4">
        <v>56</v>
      </c>
      <c r="I79" s="12">
        <f t="shared" si="7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13">
        <f t="shared" si="5"/>
        <v>40448.208333333336</v>
      </c>
      <c r="O79" s="13">
        <f t="shared" si="6"/>
        <v>40462.208333333336</v>
      </c>
      <c r="P79" s="4" t="b">
        <v>0</v>
      </c>
      <c r="Q79" s="4" t="b">
        <v>1</v>
      </c>
      <c r="R79" s="4" t="s">
        <v>71</v>
      </c>
      <c r="S79" s="4" t="s">
        <v>2041</v>
      </c>
      <c r="T79" s="4" t="s">
        <v>2049</v>
      </c>
    </row>
    <row r="80" spans="1:20" x14ac:dyDescent="0.25">
      <c r="A80" s="4">
        <v>78</v>
      </c>
      <c r="B80" s="4" t="s">
        <v>204</v>
      </c>
      <c r="C80" s="11" t="s">
        <v>205</v>
      </c>
      <c r="D80" s="4">
        <v>4500</v>
      </c>
      <c r="E80" s="4">
        <v>13536</v>
      </c>
      <c r="F80" s="5">
        <f t="shared" si="8"/>
        <v>3.008</v>
      </c>
      <c r="G80" s="4" t="s">
        <v>20</v>
      </c>
      <c r="H80" s="4">
        <v>330</v>
      </c>
      <c r="I80" s="12">
        <f t="shared" si="7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13">
        <f t="shared" si="5"/>
        <v>43206.208333333328</v>
      </c>
      <c r="O80" s="13">
        <f t="shared" si="6"/>
        <v>43207.208333333328</v>
      </c>
      <c r="P80" s="4" t="b">
        <v>0</v>
      </c>
      <c r="Q80" s="4" t="b">
        <v>0</v>
      </c>
      <c r="R80" s="4" t="s">
        <v>206</v>
      </c>
      <c r="S80" s="4" t="s">
        <v>2047</v>
      </c>
      <c r="T80" s="4" t="s">
        <v>2059</v>
      </c>
    </row>
    <row r="81" spans="1:20" x14ac:dyDescent="0.25">
      <c r="A81" s="4">
        <v>79</v>
      </c>
      <c r="B81" s="4" t="s">
        <v>207</v>
      </c>
      <c r="C81" s="11" t="s">
        <v>208</v>
      </c>
      <c r="D81" s="4">
        <v>57800</v>
      </c>
      <c r="E81" s="4">
        <v>40228</v>
      </c>
      <c r="F81" s="5">
        <f t="shared" si="8"/>
        <v>0.6959861591695502</v>
      </c>
      <c r="G81" s="4" t="s">
        <v>14</v>
      </c>
      <c r="H81" s="4">
        <v>838</v>
      </c>
      <c r="I81" s="12">
        <f t="shared" si="7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13">
        <f t="shared" si="5"/>
        <v>43267.208333333328</v>
      </c>
      <c r="O81" s="13">
        <f t="shared" si="6"/>
        <v>43272.208333333328</v>
      </c>
      <c r="P81" s="4" t="b">
        <v>0</v>
      </c>
      <c r="Q81" s="4" t="b">
        <v>0</v>
      </c>
      <c r="R81" s="4" t="s">
        <v>33</v>
      </c>
      <c r="S81" s="4" t="s">
        <v>2039</v>
      </c>
      <c r="T81" s="4" t="s">
        <v>2040</v>
      </c>
    </row>
    <row r="82" spans="1:20" x14ac:dyDescent="0.25">
      <c r="A82" s="4">
        <v>80</v>
      </c>
      <c r="B82" s="4" t="s">
        <v>209</v>
      </c>
      <c r="C82" s="11" t="s">
        <v>210</v>
      </c>
      <c r="D82" s="4">
        <v>1100</v>
      </c>
      <c r="E82" s="4">
        <v>7012</v>
      </c>
      <c r="F82" s="5">
        <f t="shared" si="8"/>
        <v>6.374545454545455</v>
      </c>
      <c r="G82" s="4" t="s">
        <v>20</v>
      </c>
      <c r="H82" s="4">
        <v>127</v>
      </c>
      <c r="I82" s="12">
        <f t="shared" si="7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13">
        <f t="shared" si="5"/>
        <v>42976.208333333328</v>
      </c>
      <c r="O82" s="13">
        <f t="shared" si="6"/>
        <v>43006.208333333328</v>
      </c>
      <c r="P82" s="4" t="b">
        <v>0</v>
      </c>
      <c r="Q82" s="4" t="b">
        <v>0</v>
      </c>
      <c r="R82" s="4" t="s">
        <v>89</v>
      </c>
      <c r="S82" s="4" t="s">
        <v>2050</v>
      </c>
      <c r="T82" s="4" t="s">
        <v>2051</v>
      </c>
    </row>
    <row r="83" spans="1:20" x14ac:dyDescent="0.25">
      <c r="A83" s="4">
        <v>81</v>
      </c>
      <c r="B83" s="4" t="s">
        <v>211</v>
      </c>
      <c r="C83" s="11" t="s">
        <v>212</v>
      </c>
      <c r="D83" s="4">
        <v>16800</v>
      </c>
      <c r="E83" s="4">
        <v>37857</v>
      </c>
      <c r="F83" s="5">
        <f t="shared" si="8"/>
        <v>2.253392857142857</v>
      </c>
      <c r="G83" s="4" t="s">
        <v>20</v>
      </c>
      <c r="H83" s="4">
        <v>411</v>
      </c>
      <c r="I83" s="12">
        <f t="shared" si="7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13">
        <f t="shared" si="5"/>
        <v>43062.25</v>
      </c>
      <c r="O83" s="13">
        <f t="shared" si="6"/>
        <v>43087.25</v>
      </c>
      <c r="P83" s="4" t="b">
        <v>0</v>
      </c>
      <c r="Q83" s="4" t="b">
        <v>0</v>
      </c>
      <c r="R83" s="4" t="s">
        <v>23</v>
      </c>
      <c r="S83" s="4" t="s">
        <v>2035</v>
      </c>
      <c r="T83" s="4" t="s">
        <v>2036</v>
      </c>
    </row>
    <row r="84" spans="1:20" x14ac:dyDescent="0.25">
      <c r="A84" s="4">
        <v>82</v>
      </c>
      <c r="B84" s="4" t="s">
        <v>213</v>
      </c>
      <c r="C84" s="11" t="s">
        <v>214</v>
      </c>
      <c r="D84" s="4">
        <v>1000</v>
      </c>
      <c r="E84" s="4">
        <v>14973</v>
      </c>
      <c r="F84" s="5">
        <f t="shared" si="8"/>
        <v>14.973000000000001</v>
      </c>
      <c r="G84" s="4" t="s">
        <v>20</v>
      </c>
      <c r="H84" s="4">
        <v>180</v>
      </c>
      <c r="I84" s="12">
        <f t="shared" si="7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13">
        <f t="shared" si="5"/>
        <v>43482.25</v>
      </c>
      <c r="O84" s="13">
        <f t="shared" si="6"/>
        <v>43489.25</v>
      </c>
      <c r="P84" s="4" t="b">
        <v>0</v>
      </c>
      <c r="Q84" s="4" t="b">
        <v>1</v>
      </c>
      <c r="R84" s="4" t="s">
        <v>89</v>
      </c>
      <c r="S84" s="4" t="s">
        <v>2050</v>
      </c>
      <c r="T84" s="4" t="s">
        <v>2051</v>
      </c>
    </row>
    <row r="85" spans="1:20" x14ac:dyDescent="0.25">
      <c r="A85" s="4">
        <v>83</v>
      </c>
      <c r="B85" s="4" t="s">
        <v>215</v>
      </c>
      <c r="C85" s="11" t="s">
        <v>216</v>
      </c>
      <c r="D85" s="4">
        <v>106400</v>
      </c>
      <c r="E85" s="4">
        <v>39996</v>
      </c>
      <c r="F85" s="5">
        <f t="shared" si="8"/>
        <v>0.37590225563909774</v>
      </c>
      <c r="G85" s="4" t="s">
        <v>14</v>
      </c>
      <c r="H85" s="4">
        <v>1000</v>
      </c>
      <c r="I85" s="12">
        <f t="shared" si="7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13">
        <f t="shared" si="5"/>
        <v>42579.208333333328</v>
      </c>
      <c r="O85" s="13">
        <f t="shared" si="6"/>
        <v>42601.208333333328</v>
      </c>
      <c r="P85" s="4" t="b">
        <v>0</v>
      </c>
      <c r="Q85" s="4" t="b">
        <v>0</v>
      </c>
      <c r="R85" s="4" t="s">
        <v>50</v>
      </c>
      <c r="S85" s="4" t="s">
        <v>2035</v>
      </c>
      <c r="T85" s="4" t="s">
        <v>2043</v>
      </c>
    </row>
    <row r="86" spans="1:20" x14ac:dyDescent="0.25">
      <c r="A86" s="4">
        <v>84</v>
      </c>
      <c r="B86" s="4" t="s">
        <v>217</v>
      </c>
      <c r="C86" s="11" t="s">
        <v>218</v>
      </c>
      <c r="D86" s="4">
        <v>31400</v>
      </c>
      <c r="E86" s="4">
        <v>41564</v>
      </c>
      <c r="F86" s="5">
        <f t="shared" si="8"/>
        <v>1.3236942675159236</v>
      </c>
      <c r="G86" s="4" t="s">
        <v>20</v>
      </c>
      <c r="H86" s="4">
        <v>374</v>
      </c>
      <c r="I86" s="12">
        <f t="shared" si="7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13">
        <f t="shared" si="5"/>
        <v>41118.208333333336</v>
      </c>
      <c r="O86" s="13">
        <f t="shared" si="6"/>
        <v>41128.208333333336</v>
      </c>
      <c r="P86" s="4" t="b">
        <v>0</v>
      </c>
      <c r="Q86" s="4" t="b">
        <v>0</v>
      </c>
      <c r="R86" s="4" t="s">
        <v>65</v>
      </c>
      <c r="S86" s="4" t="s">
        <v>2037</v>
      </c>
      <c r="T86" s="4" t="s">
        <v>2046</v>
      </c>
    </row>
    <row r="87" spans="1:20" x14ac:dyDescent="0.25">
      <c r="A87" s="4">
        <v>85</v>
      </c>
      <c r="B87" s="4" t="s">
        <v>219</v>
      </c>
      <c r="C87" s="11" t="s">
        <v>220</v>
      </c>
      <c r="D87" s="4">
        <v>4900</v>
      </c>
      <c r="E87" s="4">
        <v>6430</v>
      </c>
      <c r="F87" s="5">
        <f t="shared" si="8"/>
        <v>1.3122448979591836</v>
      </c>
      <c r="G87" s="4" t="s">
        <v>20</v>
      </c>
      <c r="H87" s="4">
        <v>71</v>
      </c>
      <c r="I87" s="12">
        <f t="shared" si="7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13">
        <f t="shared" si="5"/>
        <v>40797.208333333336</v>
      </c>
      <c r="O87" s="13">
        <f t="shared" si="6"/>
        <v>40805.208333333336</v>
      </c>
      <c r="P87" s="4" t="b">
        <v>0</v>
      </c>
      <c r="Q87" s="4" t="b">
        <v>0</v>
      </c>
      <c r="R87" s="4" t="s">
        <v>60</v>
      </c>
      <c r="S87" s="4" t="s">
        <v>2035</v>
      </c>
      <c r="T87" s="4" t="s">
        <v>2045</v>
      </c>
    </row>
    <row r="88" spans="1:20" x14ac:dyDescent="0.25">
      <c r="A88" s="4">
        <v>86</v>
      </c>
      <c r="B88" s="4" t="s">
        <v>221</v>
      </c>
      <c r="C88" s="11" t="s">
        <v>222</v>
      </c>
      <c r="D88" s="4">
        <v>7400</v>
      </c>
      <c r="E88" s="4">
        <v>12405</v>
      </c>
      <c r="F88" s="5">
        <f t="shared" si="8"/>
        <v>1.6763513513513513</v>
      </c>
      <c r="G88" s="4" t="s">
        <v>20</v>
      </c>
      <c r="H88" s="4">
        <v>203</v>
      </c>
      <c r="I88" s="12">
        <f t="shared" si="7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13">
        <f t="shared" si="5"/>
        <v>42128.208333333328</v>
      </c>
      <c r="O88" s="13">
        <f t="shared" si="6"/>
        <v>42141.208333333328</v>
      </c>
      <c r="P88" s="4" t="b">
        <v>1</v>
      </c>
      <c r="Q88" s="4" t="b">
        <v>0</v>
      </c>
      <c r="R88" s="4" t="s">
        <v>33</v>
      </c>
      <c r="S88" s="4" t="s">
        <v>2039</v>
      </c>
      <c r="T88" s="4" t="s">
        <v>2040</v>
      </c>
    </row>
    <row r="89" spans="1:20" ht="31.5" x14ac:dyDescent="0.25">
      <c r="A89" s="4">
        <v>87</v>
      </c>
      <c r="B89" s="4" t="s">
        <v>223</v>
      </c>
      <c r="C89" s="11" t="s">
        <v>224</v>
      </c>
      <c r="D89" s="4">
        <v>198500</v>
      </c>
      <c r="E89" s="4">
        <v>123040</v>
      </c>
      <c r="F89" s="5">
        <f t="shared" si="8"/>
        <v>0.6198488664987406</v>
      </c>
      <c r="G89" s="4" t="s">
        <v>14</v>
      </c>
      <c r="H89" s="4">
        <v>1482</v>
      </c>
      <c r="I89" s="12">
        <f t="shared" si="7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13">
        <f t="shared" si="5"/>
        <v>40610.25</v>
      </c>
      <c r="O89" s="13">
        <f t="shared" si="6"/>
        <v>40621.208333333336</v>
      </c>
      <c r="P89" s="4" t="b">
        <v>0</v>
      </c>
      <c r="Q89" s="4" t="b">
        <v>1</v>
      </c>
      <c r="R89" s="4" t="s">
        <v>23</v>
      </c>
      <c r="S89" s="4" t="s">
        <v>2035</v>
      </c>
      <c r="T89" s="4" t="s">
        <v>2036</v>
      </c>
    </row>
    <row r="90" spans="1:20" x14ac:dyDescent="0.25">
      <c r="A90" s="4">
        <v>88</v>
      </c>
      <c r="B90" s="4" t="s">
        <v>225</v>
      </c>
      <c r="C90" s="11" t="s">
        <v>226</v>
      </c>
      <c r="D90" s="4">
        <v>4800</v>
      </c>
      <c r="E90" s="4">
        <v>12516</v>
      </c>
      <c r="F90" s="5">
        <f t="shared" si="8"/>
        <v>2.6074999999999999</v>
      </c>
      <c r="G90" s="4" t="s">
        <v>20</v>
      </c>
      <c r="H90" s="4">
        <v>113</v>
      </c>
      <c r="I90" s="12">
        <f t="shared" si="7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13">
        <f t="shared" si="5"/>
        <v>42110.208333333328</v>
      </c>
      <c r="O90" s="13">
        <f t="shared" si="6"/>
        <v>42132.208333333328</v>
      </c>
      <c r="P90" s="4" t="b">
        <v>0</v>
      </c>
      <c r="Q90" s="4" t="b">
        <v>0</v>
      </c>
      <c r="R90" s="4" t="s">
        <v>206</v>
      </c>
      <c r="S90" s="4" t="s">
        <v>2047</v>
      </c>
      <c r="T90" s="4" t="s">
        <v>2059</v>
      </c>
    </row>
    <row r="91" spans="1:20" x14ac:dyDescent="0.25">
      <c r="A91" s="4">
        <v>89</v>
      </c>
      <c r="B91" s="4" t="s">
        <v>227</v>
      </c>
      <c r="C91" s="11" t="s">
        <v>228</v>
      </c>
      <c r="D91" s="4">
        <v>3400</v>
      </c>
      <c r="E91" s="4">
        <v>8588</v>
      </c>
      <c r="F91" s="5">
        <f t="shared" si="8"/>
        <v>2.5258823529411765</v>
      </c>
      <c r="G91" s="4" t="s">
        <v>20</v>
      </c>
      <c r="H91" s="4">
        <v>96</v>
      </c>
      <c r="I91" s="12">
        <f t="shared" si="7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13">
        <f t="shared" si="5"/>
        <v>40283.208333333336</v>
      </c>
      <c r="O91" s="13">
        <f t="shared" si="6"/>
        <v>40285.208333333336</v>
      </c>
      <c r="P91" s="4" t="b">
        <v>0</v>
      </c>
      <c r="Q91" s="4" t="b">
        <v>0</v>
      </c>
      <c r="R91" s="4" t="s">
        <v>33</v>
      </c>
      <c r="S91" s="4" t="s">
        <v>2039</v>
      </c>
      <c r="T91" s="4" t="s">
        <v>2040</v>
      </c>
    </row>
    <row r="92" spans="1:20" x14ac:dyDescent="0.25">
      <c r="A92" s="4">
        <v>90</v>
      </c>
      <c r="B92" s="4" t="s">
        <v>229</v>
      </c>
      <c r="C92" s="11" t="s">
        <v>230</v>
      </c>
      <c r="D92" s="4">
        <v>7800</v>
      </c>
      <c r="E92" s="4">
        <v>6132</v>
      </c>
      <c r="F92" s="5">
        <f t="shared" si="8"/>
        <v>0.7861538461538462</v>
      </c>
      <c r="G92" s="4" t="s">
        <v>14</v>
      </c>
      <c r="H92" s="4">
        <v>106</v>
      </c>
      <c r="I92" s="12">
        <f t="shared" si="7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13">
        <f t="shared" si="5"/>
        <v>42425.25</v>
      </c>
      <c r="O92" s="13">
        <f t="shared" si="6"/>
        <v>42425.25</v>
      </c>
      <c r="P92" s="4" t="b">
        <v>0</v>
      </c>
      <c r="Q92" s="4" t="b">
        <v>1</v>
      </c>
      <c r="R92" s="4" t="s">
        <v>33</v>
      </c>
      <c r="S92" s="4" t="s">
        <v>2039</v>
      </c>
      <c r="T92" s="4" t="s">
        <v>2040</v>
      </c>
    </row>
    <row r="93" spans="1:20" x14ac:dyDescent="0.25">
      <c r="A93" s="4">
        <v>91</v>
      </c>
      <c r="B93" s="4" t="s">
        <v>231</v>
      </c>
      <c r="C93" s="11" t="s">
        <v>232</v>
      </c>
      <c r="D93" s="4">
        <v>154300</v>
      </c>
      <c r="E93" s="4">
        <v>74688</v>
      </c>
      <c r="F93" s="5">
        <f t="shared" si="8"/>
        <v>0.48404406999351912</v>
      </c>
      <c r="G93" s="4" t="s">
        <v>14</v>
      </c>
      <c r="H93" s="4">
        <v>679</v>
      </c>
      <c r="I93" s="12">
        <f t="shared" si="7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13">
        <f t="shared" si="5"/>
        <v>42588.208333333328</v>
      </c>
      <c r="O93" s="13">
        <f t="shared" si="6"/>
        <v>42616.208333333328</v>
      </c>
      <c r="P93" s="4" t="b">
        <v>0</v>
      </c>
      <c r="Q93" s="4" t="b">
        <v>0</v>
      </c>
      <c r="R93" s="4" t="s">
        <v>206</v>
      </c>
      <c r="S93" s="4" t="s">
        <v>2047</v>
      </c>
      <c r="T93" s="4" t="s">
        <v>2059</v>
      </c>
    </row>
    <row r="94" spans="1:20" ht="31.5" x14ac:dyDescent="0.25">
      <c r="A94" s="4">
        <v>92</v>
      </c>
      <c r="B94" s="4" t="s">
        <v>233</v>
      </c>
      <c r="C94" s="11" t="s">
        <v>234</v>
      </c>
      <c r="D94" s="4">
        <v>20000</v>
      </c>
      <c r="E94" s="4">
        <v>51775</v>
      </c>
      <c r="F94" s="5">
        <f t="shared" si="8"/>
        <v>2.5887500000000001</v>
      </c>
      <c r="G94" s="4" t="s">
        <v>20</v>
      </c>
      <c r="H94" s="4">
        <v>498</v>
      </c>
      <c r="I94" s="12">
        <f t="shared" si="7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13">
        <f t="shared" si="5"/>
        <v>40352.208333333336</v>
      </c>
      <c r="O94" s="13">
        <f t="shared" si="6"/>
        <v>40353.208333333336</v>
      </c>
      <c r="P94" s="4" t="b">
        <v>0</v>
      </c>
      <c r="Q94" s="4" t="b">
        <v>1</v>
      </c>
      <c r="R94" s="4" t="s">
        <v>89</v>
      </c>
      <c r="S94" s="4" t="s">
        <v>2050</v>
      </c>
      <c r="T94" s="4" t="s">
        <v>2051</v>
      </c>
    </row>
    <row r="95" spans="1:20" x14ac:dyDescent="0.25">
      <c r="A95" s="4">
        <v>93</v>
      </c>
      <c r="B95" s="4" t="s">
        <v>235</v>
      </c>
      <c r="C95" s="11" t="s">
        <v>236</v>
      </c>
      <c r="D95" s="4">
        <v>108800</v>
      </c>
      <c r="E95" s="4">
        <v>65877</v>
      </c>
      <c r="F95" s="5">
        <f t="shared" si="8"/>
        <v>0.60548713235294116</v>
      </c>
      <c r="G95" s="4" t="s">
        <v>74</v>
      </c>
      <c r="H95" s="4">
        <v>610</v>
      </c>
      <c r="I95" s="12">
        <f t="shared" si="7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13">
        <f t="shared" si="5"/>
        <v>41202.208333333336</v>
      </c>
      <c r="O95" s="13">
        <f t="shared" si="6"/>
        <v>41206.208333333336</v>
      </c>
      <c r="P95" s="4" t="b">
        <v>0</v>
      </c>
      <c r="Q95" s="4" t="b">
        <v>1</v>
      </c>
      <c r="R95" s="4" t="s">
        <v>33</v>
      </c>
      <c r="S95" s="4" t="s">
        <v>2039</v>
      </c>
      <c r="T95" s="4" t="s">
        <v>2040</v>
      </c>
    </row>
    <row r="96" spans="1:20" x14ac:dyDescent="0.25">
      <c r="A96" s="4">
        <v>94</v>
      </c>
      <c r="B96" s="4" t="s">
        <v>237</v>
      </c>
      <c r="C96" s="11" t="s">
        <v>238</v>
      </c>
      <c r="D96" s="4">
        <v>2900</v>
      </c>
      <c r="E96" s="4">
        <v>8807</v>
      </c>
      <c r="F96" s="5">
        <f t="shared" si="8"/>
        <v>3.036896551724138</v>
      </c>
      <c r="G96" s="4" t="s">
        <v>20</v>
      </c>
      <c r="H96" s="4">
        <v>180</v>
      </c>
      <c r="I96" s="12">
        <f t="shared" si="7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13">
        <f t="shared" si="5"/>
        <v>43562.208333333328</v>
      </c>
      <c r="O96" s="13">
        <f t="shared" si="6"/>
        <v>43573.208333333328</v>
      </c>
      <c r="P96" s="4" t="b">
        <v>0</v>
      </c>
      <c r="Q96" s="4" t="b">
        <v>0</v>
      </c>
      <c r="R96" s="4" t="s">
        <v>28</v>
      </c>
      <c r="S96" s="4" t="s">
        <v>2037</v>
      </c>
      <c r="T96" s="4" t="s">
        <v>2038</v>
      </c>
    </row>
    <row r="97" spans="1:20" ht="31.5" x14ac:dyDescent="0.25">
      <c r="A97" s="4">
        <v>95</v>
      </c>
      <c r="B97" s="4" t="s">
        <v>239</v>
      </c>
      <c r="C97" s="11" t="s">
        <v>240</v>
      </c>
      <c r="D97" s="4">
        <v>900</v>
      </c>
      <c r="E97" s="4">
        <v>1017</v>
      </c>
      <c r="F97" s="5">
        <f t="shared" si="8"/>
        <v>1.1299999999999999</v>
      </c>
      <c r="G97" s="4" t="s">
        <v>20</v>
      </c>
      <c r="H97" s="4">
        <v>27</v>
      </c>
      <c r="I97" s="12">
        <f t="shared" si="7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13">
        <f t="shared" si="5"/>
        <v>43752.208333333328</v>
      </c>
      <c r="O97" s="13">
        <f t="shared" si="6"/>
        <v>43759.208333333328</v>
      </c>
      <c r="P97" s="4" t="b">
        <v>0</v>
      </c>
      <c r="Q97" s="4" t="b">
        <v>0</v>
      </c>
      <c r="R97" s="4" t="s">
        <v>42</v>
      </c>
      <c r="S97" s="4" t="s">
        <v>2041</v>
      </c>
      <c r="T97" s="4" t="s">
        <v>2042</v>
      </c>
    </row>
    <row r="98" spans="1:20" x14ac:dyDescent="0.25">
      <c r="A98" s="4">
        <v>96</v>
      </c>
      <c r="B98" s="4" t="s">
        <v>241</v>
      </c>
      <c r="C98" s="11" t="s">
        <v>242</v>
      </c>
      <c r="D98" s="4">
        <v>69700</v>
      </c>
      <c r="E98" s="4">
        <v>151513</v>
      </c>
      <c r="F98" s="5">
        <f t="shared" si="8"/>
        <v>2.1737876614060259</v>
      </c>
      <c r="G98" s="4" t="s">
        <v>20</v>
      </c>
      <c r="H98" s="4">
        <v>2331</v>
      </c>
      <c r="I98" s="12">
        <f t="shared" si="7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13">
        <f t="shared" si="5"/>
        <v>40612.25</v>
      </c>
      <c r="O98" s="13">
        <f t="shared" si="6"/>
        <v>40625.208333333336</v>
      </c>
      <c r="P98" s="4" t="b">
        <v>0</v>
      </c>
      <c r="Q98" s="4" t="b">
        <v>0</v>
      </c>
      <c r="R98" s="4" t="s">
        <v>33</v>
      </c>
      <c r="S98" s="4" t="s">
        <v>2039</v>
      </c>
      <c r="T98" s="4" t="s">
        <v>2040</v>
      </c>
    </row>
    <row r="99" spans="1:20" x14ac:dyDescent="0.25">
      <c r="A99" s="4">
        <v>97</v>
      </c>
      <c r="B99" s="4" t="s">
        <v>243</v>
      </c>
      <c r="C99" s="11" t="s">
        <v>244</v>
      </c>
      <c r="D99" s="4">
        <v>1300</v>
      </c>
      <c r="E99" s="4">
        <v>12047</v>
      </c>
      <c r="F99" s="5">
        <f t="shared" si="8"/>
        <v>9.2669230769230762</v>
      </c>
      <c r="G99" s="4" t="s">
        <v>20</v>
      </c>
      <c r="H99" s="4">
        <v>113</v>
      </c>
      <c r="I99" s="12">
        <f t="shared" si="7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13">
        <f t="shared" si="5"/>
        <v>42180.208333333328</v>
      </c>
      <c r="O99" s="13">
        <f t="shared" si="6"/>
        <v>42234.208333333328</v>
      </c>
      <c r="P99" s="4" t="b">
        <v>0</v>
      </c>
      <c r="Q99" s="4" t="b">
        <v>0</v>
      </c>
      <c r="R99" s="4" t="s">
        <v>17</v>
      </c>
      <c r="S99" s="4" t="s">
        <v>2033</v>
      </c>
      <c r="T99" s="4" t="s">
        <v>2034</v>
      </c>
    </row>
    <row r="100" spans="1:20" x14ac:dyDescent="0.25">
      <c r="A100" s="4">
        <v>98</v>
      </c>
      <c r="B100" s="4" t="s">
        <v>245</v>
      </c>
      <c r="C100" s="11" t="s">
        <v>246</v>
      </c>
      <c r="D100" s="4">
        <v>97800</v>
      </c>
      <c r="E100" s="4">
        <v>32951</v>
      </c>
      <c r="F100" s="5">
        <f t="shared" si="8"/>
        <v>0.33692229038854804</v>
      </c>
      <c r="G100" s="4" t="s">
        <v>14</v>
      </c>
      <c r="H100" s="4">
        <v>1220</v>
      </c>
      <c r="I100" s="12">
        <f t="shared" si="7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13">
        <f t="shared" si="5"/>
        <v>42212.208333333328</v>
      </c>
      <c r="O100" s="13">
        <f t="shared" si="6"/>
        <v>42216.208333333328</v>
      </c>
      <c r="P100" s="4" t="b">
        <v>0</v>
      </c>
      <c r="Q100" s="4" t="b">
        <v>0</v>
      </c>
      <c r="R100" s="4" t="s">
        <v>89</v>
      </c>
      <c r="S100" s="4" t="s">
        <v>2050</v>
      </c>
      <c r="T100" s="4" t="s">
        <v>2051</v>
      </c>
    </row>
    <row r="101" spans="1:20" x14ac:dyDescent="0.25">
      <c r="A101" s="4">
        <v>99</v>
      </c>
      <c r="B101" s="4" t="s">
        <v>247</v>
      </c>
      <c r="C101" s="11" t="s">
        <v>248</v>
      </c>
      <c r="D101" s="4">
        <v>7600</v>
      </c>
      <c r="E101" s="4">
        <v>14951</v>
      </c>
      <c r="F101" s="5">
        <f t="shared" si="8"/>
        <v>1.9672368421052631</v>
      </c>
      <c r="G101" s="4" t="s">
        <v>20</v>
      </c>
      <c r="H101" s="4">
        <v>164</v>
      </c>
      <c r="I101" s="12">
        <f t="shared" si="7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13">
        <f t="shared" si="5"/>
        <v>41968.25</v>
      </c>
      <c r="O101" s="13">
        <f t="shared" si="6"/>
        <v>41997.25</v>
      </c>
      <c r="P101" s="4" t="b">
        <v>0</v>
      </c>
      <c r="Q101" s="4" t="b">
        <v>0</v>
      </c>
      <c r="R101" s="4" t="s">
        <v>33</v>
      </c>
      <c r="S101" s="4" t="s">
        <v>2039</v>
      </c>
      <c r="T101" s="4" t="s">
        <v>2040</v>
      </c>
    </row>
    <row r="102" spans="1:20" x14ac:dyDescent="0.25">
      <c r="A102" s="4">
        <v>100</v>
      </c>
      <c r="B102" s="4" t="s">
        <v>249</v>
      </c>
      <c r="C102" s="11" t="s">
        <v>250</v>
      </c>
      <c r="D102" s="4">
        <v>100</v>
      </c>
      <c r="E102" s="4">
        <v>1</v>
      </c>
      <c r="F102" s="5">
        <f t="shared" si="8"/>
        <v>0.01</v>
      </c>
      <c r="G102" s="4" t="s">
        <v>14</v>
      </c>
      <c r="H102" s="4">
        <v>1</v>
      </c>
      <c r="I102" s="12">
        <f t="shared" si="7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13">
        <f t="shared" si="5"/>
        <v>40835.208333333336</v>
      </c>
      <c r="O102" s="13">
        <f t="shared" si="6"/>
        <v>40853.208333333336</v>
      </c>
      <c r="P102" s="4" t="b">
        <v>0</v>
      </c>
      <c r="Q102" s="4" t="b">
        <v>0</v>
      </c>
      <c r="R102" s="4" t="s">
        <v>33</v>
      </c>
      <c r="S102" s="4" t="s">
        <v>2039</v>
      </c>
      <c r="T102" s="4" t="s">
        <v>2040</v>
      </c>
    </row>
    <row r="103" spans="1:20" x14ac:dyDescent="0.25">
      <c r="A103" s="4">
        <v>101</v>
      </c>
      <c r="B103" s="4" t="s">
        <v>251</v>
      </c>
      <c r="C103" s="11" t="s">
        <v>252</v>
      </c>
      <c r="D103" s="4">
        <v>900</v>
      </c>
      <c r="E103" s="4">
        <v>9193</v>
      </c>
      <c r="F103" s="5">
        <f t="shared" si="8"/>
        <v>10.214444444444444</v>
      </c>
      <c r="G103" s="4" t="s">
        <v>20</v>
      </c>
      <c r="H103" s="4">
        <v>164</v>
      </c>
      <c r="I103" s="12">
        <f t="shared" si="7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13">
        <f t="shared" si="5"/>
        <v>42056.25</v>
      </c>
      <c r="O103" s="13">
        <f t="shared" si="6"/>
        <v>42063.25</v>
      </c>
      <c r="P103" s="4" t="b">
        <v>0</v>
      </c>
      <c r="Q103" s="4" t="b">
        <v>1</v>
      </c>
      <c r="R103" s="4" t="s">
        <v>50</v>
      </c>
      <c r="S103" s="4" t="s">
        <v>2035</v>
      </c>
      <c r="T103" s="4" t="s">
        <v>2043</v>
      </c>
    </row>
    <row r="104" spans="1:20" x14ac:dyDescent="0.25">
      <c r="A104" s="4">
        <v>102</v>
      </c>
      <c r="B104" s="4" t="s">
        <v>253</v>
      </c>
      <c r="C104" s="11" t="s">
        <v>254</v>
      </c>
      <c r="D104" s="4">
        <v>3700</v>
      </c>
      <c r="E104" s="4">
        <v>10422</v>
      </c>
      <c r="F104" s="5">
        <f t="shared" si="8"/>
        <v>2.8167567567567566</v>
      </c>
      <c r="G104" s="4" t="s">
        <v>20</v>
      </c>
      <c r="H104" s="4">
        <v>336</v>
      </c>
      <c r="I104" s="12">
        <f t="shared" si="7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13">
        <f t="shared" si="5"/>
        <v>43234.208333333328</v>
      </c>
      <c r="O104" s="13">
        <f t="shared" si="6"/>
        <v>43241.208333333328</v>
      </c>
      <c r="P104" s="4" t="b">
        <v>0</v>
      </c>
      <c r="Q104" s="4" t="b">
        <v>1</v>
      </c>
      <c r="R104" s="4" t="s">
        <v>65</v>
      </c>
      <c r="S104" s="4" t="s">
        <v>2037</v>
      </c>
      <c r="T104" s="4" t="s">
        <v>2046</v>
      </c>
    </row>
    <row r="105" spans="1:20" x14ac:dyDescent="0.25">
      <c r="A105" s="4">
        <v>103</v>
      </c>
      <c r="B105" s="4" t="s">
        <v>255</v>
      </c>
      <c r="C105" s="11" t="s">
        <v>256</v>
      </c>
      <c r="D105" s="4">
        <v>10000</v>
      </c>
      <c r="E105" s="4">
        <v>2461</v>
      </c>
      <c r="F105" s="5">
        <f t="shared" si="8"/>
        <v>0.24610000000000001</v>
      </c>
      <c r="G105" s="4" t="s">
        <v>14</v>
      </c>
      <c r="H105" s="4">
        <v>37</v>
      </c>
      <c r="I105" s="12">
        <f t="shared" si="7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13">
        <f t="shared" si="5"/>
        <v>40475.208333333336</v>
      </c>
      <c r="O105" s="13">
        <f t="shared" si="6"/>
        <v>40484.208333333336</v>
      </c>
      <c r="P105" s="4" t="b">
        <v>0</v>
      </c>
      <c r="Q105" s="4" t="b">
        <v>0</v>
      </c>
      <c r="R105" s="4" t="s">
        <v>50</v>
      </c>
      <c r="S105" s="4" t="s">
        <v>2035</v>
      </c>
      <c r="T105" s="4" t="s">
        <v>2043</v>
      </c>
    </row>
    <row r="106" spans="1:20" x14ac:dyDescent="0.25">
      <c r="A106" s="4">
        <v>104</v>
      </c>
      <c r="B106" s="4" t="s">
        <v>257</v>
      </c>
      <c r="C106" s="11" t="s">
        <v>258</v>
      </c>
      <c r="D106" s="4">
        <v>119200</v>
      </c>
      <c r="E106" s="4">
        <v>170623</v>
      </c>
      <c r="F106" s="5">
        <f t="shared" si="8"/>
        <v>1.4314010067114094</v>
      </c>
      <c r="G106" s="4" t="s">
        <v>20</v>
      </c>
      <c r="H106" s="4">
        <v>1917</v>
      </c>
      <c r="I106" s="12">
        <f t="shared" si="7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13">
        <f t="shared" si="5"/>
        <v>42878.208333333328</v>
      </c>
      <c r="O106" s="13">
        <f t="shared" si="6"/>
        <v>42879.208333333328</v>
      </c>
      <c r="P106" s="4" t="b">
        <v>0</v>
      </c>
      <c r="Q106" s="4" t="b">
        <v>0</v>
      </c>
      <c r="R106" s="4" t="s">
        <v>60</v>
      </c>
      <c r="S106" s="4" t="s">
        <v>2035</v>
      </c>
      <c r="T106" s="4" t="s">
        <v>2045</v>
      </c>
    </row>
    <row r="107" spans="1:20" x14ac:dyDescent="0.25">
      <c r="A107" s="4">
        <v>105</v>
      </c>
      <c r="B107" s="4" t="s">
        <v>259</v>
      </c>
      <c r="C107" s="11" t="s">
        <v>260</v>
      </c>
      <c r="D107" s="4">
        <v>6800</v>
      </c>
      <c r="E107" s="4">
        <v>9829</v>
      </c>
      <c r="F107" s="5">
        <f t="shared" si="8"/>
        <v>1.4454411764705883</v>
      </c>
      <c r="G107" s="4" t="s">
        <v>20</v>
      </c>
      <c r="H107" s="4">
        <v>95</v>
      </c>
      <c r="I107" s="12">
        <f t="shared" si="7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13">
        <f t="shared" si="5"/>
        <v>41366.208333333336</v>
      </c>
      <c r="O107" s="13">
        <f t="shared" si="6"/>
        <v>41384.208333333336</v>
      </c>
      <c r="P107" s="4" t="b">
        <v>0</v>
      </c>
      <c r="Q107" s="4" t="b">
        <v>0</v>
      </c>
      <c r="R107" s="4" t="s">
        <v>28</v>
      </c>
      <c r="S107" s="4" t="s">
        <v>2037</v>
      </c>
      <c r="T107" s="4" t="s">
        <v>2038</v>
      </c>
    </row>
    <row r="108" spans="1:20" x14ac:dyDescent="0.25">
      <c r="A108" s="4">
        <v>106</v>
      </c>
      <c r="B108" s="4" t="s">
        <v>261</v>
      </c>
      <c r="C108" s="11" t="s">
        <v>262</v>
      </c>
      <c r="D108" s="4">
        <v>3900</v>
      </c>
      <c r="E108" s="4">
        <v>14006</v>
      </c>
      <c r="F108" s="5">
        <f t="shared" si="8"/>
        <v>3.5912820512820511</v>
      </c>
      <c r="G108" s="4" t="s">
        <v>20</v>
      </c>
      <c r="H108" s="4">
        <v>147</v>
      </c>
      <c r="I108" s="12">
        <f t="shared" si="7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13">
        <f t="shared" si="5"/>
        <v>43716.208333333328</v>
      </c>
      <c r="O108" s="13">
        <f t="shared" si="6"/>
        <v>43721.208333333328</v>
      </c>
      <c r="P108" s="4" t="b">
        <v>0</v>
      </c>
      <c r="Q108" s="4" t="b">
        <v>0</v>
      </c>
      <c r="R108" s="4" t="s">
        <v>33</v>
      </c>
      <c r="S108" s="4" t="s">
        <v>2039</v>
      </c>
      <c r="T108" s="4" t="s">
        <v>2040</v>
      </c>
    </row>
    <row r="109" spans="1:20" ht="31.5" x14ac:dyDescent="0.25">
      <c r="A109" s="4">
        <v>107</v>
      </c>
      <c r="B109" s="4" t="s">
        <v>263</v>
      </c>
      <c r="C109" s="11" t="s">
        <v>264</v>
      </c>
      <c r="D109" s="4">
        <v>3500</v>
      </c>
      <c r="E109" s="4">
        <v>6527</v>
      </c>
      <c r="F109" s="5">
        <f t="shared" si="8"/>
        <v>1.8648571428571428</v>
      </c>
      <c r="G109" s="4" t="s">
        <v>20</v>
      </c>
      <c r="H109" s="4">
        <v>86</v>
      </c>
      <c r="I109" s="12">
        <f t="shared" si="7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13">
        <f t="shared" si="5"/>
        <v>43213.208333333328</v>
      </c>
      <c r="O109" s="13">
        <f t="shared" si="6"/>
        <v>43230.208333333328</v>
      </c>
      <c r="P109" s="4" t="b">
        <v>0</v>
      </c>
      <c r="Q109" s="4" t="b">
        <v>1</v>
      </c>
      <c r="R109" s="4" t="s">
        <v>33</v>
      </c>
      <c r="S109" s="4" t="s">
        <v>2039</v>
      </c>
      <c r="T109" s="4" t="s">
        <v>2040</v>
      </c>
    </row>
    <row r="110" spans="1:20" ht="31.5" x14ac:dyDescent="0.25">
      <c r="A110" s="4">
        <v>108</v>
      </c>
      <c r="B110" s="4" t="s">
        <v>265</v>
      </c>
      <c r="C110" s="11" t="s">
        <v>266</v>
      </c>
      <c r="D110" s="4">
        <v>1500</v>
      </c>
      <c r="E110" s="4">
        <v>8929</v>
      </c>
      <c r="F110" s="5">
        <f t="shared" si="8"/>
        <v>5.9526666666666666</v>
      </c>
      <c r="G110" s="4" t="s">
        <v>20</v>
      </c>
      <c r="H110" s="4">
        <v>83</v>
      </c>
      <c r="I110" s="12">
        <f t="shared" si="7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13">
        <f t="shared" si="5"/>
        <v>41005.208333333336</v>
      </c>
      <c r="O110" s="13">
        <f t="shared" si="6"/>
        <v>41042.208333333336</v>
      </c>
      <c r="P110" s="4" t="b">
        <v>0</v>
      </c>
      <c r="Q110" s="4" t="b">
        <v>0</v>
      </c>
      <c r="R110" s="4" t="s">
        <v>42</v>
      </c>
      <c r="S110" s="4" t="s">
        <v>2041</v>
      </c>
      <c r="T110" s="4" t="s">
        <v>2042</v>
      </c>
    </row>
    <row r="111" spans="1:20" x14ac:dyDescent="0.25">
      <c r="A111" s="4">
        <v>109</v>
      </c>
      <c r="B111" s="4" t="s">
        <v>267</v>
      </c>
      <c r="C111" s="11" t="s">
        <v>268</v>
      </c>
      <c r="D111" s="4">
        <v>5200</v>
      </c>
      <c r="E111" s="4">
        <v>3079</v>
      </c>
      <c r="F111" s="5">
        <f t="shared" si="8"/>
        <v>0.5921153846153846</v>
      </c>
      <c r="G111" s="4" t="s">
        <v>14</v>
      </c>
      <c r="H111" s="4">
        <v>60</v>
      </c>
      <c r="I111" s="12">
        <f t="shared" si="7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13">
        <f t="shared" si="5"/>
        <v>41651.25</v>
      </c>
      <c r="O111" s="13">
        <f t="shared" si="6"/>
        <v>41653.25</v>
      </c>
      <c r="P111" s="4" t="b">
        <v>0</v>
      </c>
      <c r="Q111" s="4" t="b">
        <v>0</v>
      </c>
      <c r="R111" s="4" t="s">
        <v>269</v>
      </c>
      <c r="S111" s="4" t="s">
        <v>2041</v>
      </c>
      <c r="T111" s="4" t="s">
        <v>2060</v>
      </c>
    </row>
    <row r="112" spans="1:20" ht="31.5" x14ac:dyDescent="0.25">
      <c r="A112" s="4">
        <v>110</v>
      </c>
      <c r="B112" s="4" t="s">
        <v>270</v>
      </c>
      <c r="C112" s="11" t="s">
        <v>271</v>
      </c>
      <c r="D112" s="4">
        <v>142400</v>
      </c>
      <c r="E112" s="4">
        <v>21307</v>
      </c>
      <c r="F112" s="5">
        <f t="shared" si="8"/>
        <v>0.14962780898876404</v>
      </c>
      <c r="G112" s="4" t="s">
        <v>14</v>
      </c>
      <c r="H112" s="4">
        <v>296</v>
      </c>
      <c r="I112" s="12">
        <f t="shared" si="7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13">
        <f t="shared" si="5"/>
        <v>43354.208333333328</v>
      </c>
      <c r="O112" s="13">
        <f t="shared" si="6"/>
        <v>43373.208333333328</v>
      </c>
      <c r="P112" s="4" t="b">
        <v>0</v>
      </c>
      <c r="Q112" s="4" t="b">
        <v>0</v>
      </c>
      <c r="R112" s="4" t="s">
        <v>17</v>
      </c>
      <c r="S112" s="4" t="s">
        <v>2033</v>
      </c>
      <c r="T112" s="4" t="s">
        <v>2034</v>
      </c>
    </row>
    <row r="113" spans="1:20" x14ac:dyDescent="0.25">
      <c r="A113" s="4">
        <v>111</v>
      </c>
      <c r="B113" s="4" t="s">
        <v>272</v>
      </c>
      <c r="C113" s="11" t="s">
        <v>273</v>
      </c>
      <c r="D113" s="4">
        <v>61400</v>
      </c>
      <c r="E113" s="4">
        <v>73653</v>
      </c>
      <c r="F113" s="5">
        <f t="shared" si="8"/>
        <v>1.1995602605863191</v>
      </c>
      <c r="G113" s="4" t="s">
        <v>20</v>
      </c>
      <c r="H113" s="4">
        <v>676</v>
      </c>
      <c r="I113" s="12">
        <f t="shared" si="7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13">
        <f t="shared" si="5"/>
        <v>41174.208333333336</v>
      </c>
      <c r="O113" s="13">
        <f t="shared" si="6"/>
        <v>41180.208333333336</v>
      </c>
      <c r="P113" s="4" t="b">
        <v>0</v>
      </c>
      <c r="Q113" s="4" t="b">
        <v>0</v>
      </c>
      <c r="R113" s="4" t="s">
        <v>133</v>
      </c>
      <c r="S113" s="4" t="s">
        <v>2047</v>
      </c>
      <c r="T113" s="4" t="s">
        <v>2056</v>
      </c>
    </row>
    <row r="114" spans="1:20" x14ac:dyDescent="0.25">
      <c r="A114" s="4">
        <v>112</v>
      </c>
      <c r="B114" s="4" t="s">
        <v>274</v>
      </c>
      <c r="C114" s="11" t="s">
        <v>275</v>
      </c>
      <c r="D114" s="4">
        <v>4700</v>
      </c>
      <c r="E114" s="4">
        <v>12635</v>
      </c>
      <c r="F114" s="5">
        <f t="shared" si="8"/>
        <v>2.6882978723404256</v>
      </c>
      <c r="G114" s="4" t="s">
        <v>20</v>
      </c>
      <c r="H114" s="4">
        <v>361</v>
      </c>
      <c r="I114" s="12">
        <f t="shared" si="7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13">
        <f t="shared" si="5"/>
        <v>41875.208333333336</v>
      </c>
      <c r="O114" s="13">
        <f t="shared" si="6"/>
        <v>41890.208333333336</v>
      </c>
      <c r="P114" s="4" t="b">
        <v>0</v>
      </c>
      <c r="Q114" s="4" t="b">
        <v>0</v>
      </c>
      <c r="R114" s="4" t="s">
        <v>28</v>
      </c>
      <c r="S114" s="4" t="s">
        <v>2037</v>
      </c>
      <c r="T114" s="4" t="s">
        <v>2038</v>
      </c>
    </row>
    <row r="115" spans="1:20" x14ac:dyDescent="0.25">
      <c r="A115" s="4">
        <v>113</v>
      </c>
      <c r="B115" s="4" t="s">
        <v>276</v>
      </c>
      <c r="C115" s="11" t="s">
        <v>277</v>
      </c>
      <c r="D115" s="4">
        <v>3300</v>
      </c>
      <c r="E115" s="4">
        <v>12437</v>
      </c>
      <c r="F115" s="5">
        <f t="shared" si="8"/>
        <v>3.7687878787878786</v>
      </c>
      <c r="G115" s="4" t="s">
        <v>20</v>
      </c>
      <c r="H115" s="4">
        <v>131</v>
      </c>
      <c r="I115" s="12">
        <f t="shared" si="7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13">
        <f t="shared" si="5"/>
        <v>42990.208333333328</v>
      </c>
      <c r="O115" s="13">
        <f t="shared" si="6"/>
        <v>42997.208333333328</v>
      </c>
      <c r="P115" s="4" t="b">
        <v>0</v>
      </c>
      <c r="Q115" s="4" t="b">
        <v>0</v>
      </c>
      <c r="R115" s="4" t="s">
        <v>17</v>
      </c>
      <c r="S115" s="4" t="s">
        <v>2033</v>
      </c>
      <c r="T115" s="4" t="s">
        <v>2034</v>
      </c>
    </row>
    <row r="116" spans="1:20" x14ac:dyDescent="0.25">
      <c r="A116" s="4">
        <v>114</v>
      </c>
      <c r="B116" s="4" t="s">
        <v>278</v>
      </c>
      <c r="C116" s="11" t="s">
        <v>279</v>
      </c>
      <c r="D116" s="4">
        <v>1900</v>
      </c>
      <c r="E116" s="4">
        <v>13816</v>
      </c>
      <c r="F116" s="5">
        <f t="shared" si="8"/>
        <v>7.2715789473684209</v>
      </c>
      <c r="G116" s="4" t="s">
        <v>20</v>
      </c>
      <c r="H116" s="4">
        <v>126</v>
      </c>
      <c r="I116" s="12">
        <f t="shared" si="7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13">
        <f t="shared" si="5"/>
        <v>43564.208333333328</v>
      </c>
      <c r="O116" s="13">
        <f t="shared" si="6"/>
        <v>43565.208333333328</v>
      </c>
      <c r="P116" s="4" t="b">
        <v>0</v>
      </c>
      <c r="Q116" s="4" t="b">
        <v>1</v>
      </c>
      <c r="R116" s="4" t="s">
        <v>65</v>
      </c>
      <c r="S116" s="4" t="s">
        <v>2037</v>
      </c>
      <c r="T116" s="4" t="s">
        <v>2046</v>
      </c>
    </row>
    <row r="117" spans="1:20" x14ac:dyDescent="0.25">
      <c r="A117" s="4">
        <v>115</v>
      </c>
      <c r="B117" s="4" t="s">
        <v>280</v>
      </c>
      <c r="C117" s="11" t="s">
        <v>281</v>
      </c>
      <c r="D117" s="4">
        <v>166700</v>
      </c>
      <c r="E117" s="4">
        <v>145382</v>
      </c>
      <c r="F117" s="5">
        <f t="shared" si="8"/>
        <v>0.87211757648470301</v>
      </c>
      <c r="G117" s="4" t="s">
        <v>14</v>
      </c>
      <c r="H117" s="4">
        <v>3304</v>
      </c>
      <c r="I117" s="12">
        <f t="shared" si="7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13">
        <f t="shared" si="5"/>
        <v>43056.25</v>
      </c>
      <c r="O117" s="13">
        <f t="shared" si="6"/>
        <v>43091.25</v>
      </c>
      <c r="P117" s="4" t="b">
        <v>0</v>
      </c>
      <c r="Q117" s="4" t="b">
        <v>0</v>
      </c>
      <c r="R117" s="4" t="s">
        <v>119</v>
      </c>
      <c r="S117" s="4" t="s">
        <v>2047</v>
      </c>
      <c r="T117" s="4" t="s">
        <v>2053</v>
      </c>
    </row>
    <row r="118" spans="1:20" ht="31.5" x14ac:dyDescent="0.25">
      <c r="A118" s="4">
        <v>116</v>
      </c>
      <c r="B118" s="4" t="s">
        <v>282</v>
      </c>
      <c r="C118" s="11" t="s">
        <v>283</v>
      </c>
      <c r="D118" s="4">
        <v>7200</v>
      </c>
      <c r="E118" s="4">
        <v>6336</v>
      </c>
      <c r="F118" s="5">
        <f t="shared" si="8"/>
        <v>0.88</v>
      </c>
      <c r="G118" s="4" t="s">
        <v>14</v>
      </c>
      <c r="H118" s="4">
        <v>73</v>
      </c>
      <c r="I118" s="12">
        <f t="shared" si="7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13">
        <f t="shared" si="5"/>
        <v>42265.208333333328</v>
      </c>
      <c r="O118" s="13">
        <f t="shared" si="6"/>
        <v>42266.208333333328</v>
      </c>
      <c r="P118" s="4" t="b">
        <v>0</v>
      </c>
      <c r="Q118" s="4" t="b">
        <v>0</v>
      </c>
      <c r="R118" s="4" t="s">
        <v>33</v>
      </c>
      <c r="S118" s="4" t="s">
        <v>2039</v>
      </c>
      <c r="T118" s="4" t="s">
        <v>2040</v>
      </c>
    </row>
    <row r="119" spans="1:20" x14ac:dyDescent="0.25">
      <c r="A119" s="4">
        <v>117</v>
      </c>
      <c r="B119" s="4" t="s">
        <v>284</v>
      </c>
      <c r="C119" s="11" t="s">
        <v>285</v>
      </c>
      <c r="D119" s="4">
        <v>4900</v>
      </c>
      <c r="E119" s="4">
        <v>8523</v>
      </c>
      <c r="F119" s="5">
        <f t="shared" si="8"/>
        <v>1.7393877551020409</v>
      </c>
      <c r="G119" s="4" t="s">
        <v>20</v>
      </c>
      <c r="H119" s="4">
        <v>275</v>
      </c>
      <c r="I119" s="12">
        <f t="shared" si="7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13">
        <f t="shared" si="5"/>
        <v>40808.208333333336</v>
      </c>
      <c r="O119" s="13">
        <f t="shared" si="6"/>
        <v>40814.208333333336</v>
      </c>
      <c r="P119" s="4" t="b">
        <v>0</v>
      </c>
      <c r="Q119" s="4" t="b">
        <v>0</v>
      </c>
      <c r="R119" s="4" t="s">
        <v>269</v>
      </c>
      <c r="S119" s="4" t="s">
        <v>2041</v>
      </c>
      <c r="T119" s="4" t="s">
        <v>2060</v>
      </c>
    </row>
    <row r="120" spans="1:20" x14ac:dyDescent="0.25">
      <c r="A120" s="4">
        <v>118</v>
      </c>
      <c r="B120" s="4" t="s">
        <v>286</v>
      </c>
      <c r="C120" s="11" t="s">
        <v>287</v>
      </c>
      <c r="D120" s="4">
        <v>5400</v>
      </c>
      <c r="E120" s="4">
        <v>6351</v>
      </c>
      <c r="F120" s="5">
        <f t="shared" si="8"/>
        <v>1.1761111111111111</v>
      </c>
      <c r="G120" s="4" t="s">
        <v>20</v>
      </c>
      <c r="H120" s="4">
        <v>67</v>
      </c>
      <c r="I120" s="12">
        <f t="shared" si="7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13">
        <f t="shared" si="5"/>
        <v>41665.25</v>
      </c>
      <c r="O120" s="13">
        <f t="shared" si="6"/>
        <v>41671.25</v>
      </c>
      <c r="P120" s="4" t="b">
        <v>0</v>
      </c>
      <c r="Q120" s="4" t="b">
        <v>0</v>
      </c>
      <c r="R120" s="4" t="s">
        <v>122</v>
      </c>
      <c r="S120" s="4" t="s">
        <v>2054</v>
      </c>
      <c r="T120" s="4" t="s">
        <v>2055</v>
      </c>
    </row>
    <row r="121" spans="1:20" ht="31.5" x14ac:dyDescent="0.25">
      <c r="A121" s="4">
        <v>119</v>
      </c>
      <c r="B121" s="4" t="s">
        <v>288</v>
      </c>
      <c r="C121" s="11" t="s">
        <v>289</v>
      </c>
      <c r="D121" s="4">
        <v>5000</v>
      </c>
      <c r="E121" s="4">
        <v>10748</v>
      </c>
      <c r="F121" s="5">
        <f t="shared" si="8"/>
        <v>2.1496</v>
      </c>
      <c r="G121" s="4" t="s">
        <v>20</v>
      </c>
      <c r="H121" s="4">
        <v>154</v>
      </c>
      <c r="I121" s="12">
        <f t="shared" si="7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13">
        <f t="shared" si="5"/>
        <v>41806.208333333336</v>
      </c>
      <c r="O121" s="13">
        <f t="shared" si="6"/>
        <v>41823.208333333336</v>
      </c>
      <c r="P121" s="4" t="b">
        <v>0</v>
      </c>
      <c r="Q121" s="4" t="b">
        <v>1</v>
      </c>
      <c r="R121" s="4" t="s">
        <v>42</v>
      </c>
      <c r="S121" s="4" t="s">
        <v>2041</v>
      </c>
      <c r="T121" s="4" t="s">
        <v>2042</v>
      </c>
    </row>
    <row r="122" spans="1:20" x14ac:dyDescent="0.25">
      <c r="A122" s="4">
        <v>120</v>
      </c>
      <c r="B122" s="4" t="s">
        <v>290</v>
      </c>
      <c r="C122" s="11" t="s">
        <v>291</v>
      </c>
      <c r="D122" s="4">
        <v>75100</v>
      </c>
      <c r="E122" s="4">
        <v>112272</v>
      </c>
      <c r="F122" s="5">
        <f t="shared" si="8"/>
        <v>1.4949667110519307</v>
      </c>
      <c r="G122" s="4" t="s">
        <v>20</v>
      </c>
      <c r="H122" s="4">
        <v>1782</v>
      </c>
      <c r="I122" s="12">
        <f t="shared" si="7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13">
        <f t="shared" si="5"/>
        <v>42111.208333333328</v>
      </c>
      <c r="O122" s="13">
        <f t="shared" si="6"/>
        <v>42115.208333333328</v>
      </c>
      <c r="P122" s="4" t="b">
        <v>0</v>
      </c>
      <c r="Q122" s="4" t="b">
        <v>1</v>
      </c>
      <c r="R122" s="4" t="s">
        <v>292</v>
      </c>
      <c r="S122" s="4" t="s">
        <v>2050</v>
      </c>
      <c r="T122" s="4" t="s">
        <v>2061</v>
      </c>
    </row>
    <row r="123" spans="1:20" x14ac:dyDescent="0.25">
      <c r="A123" s="4">
        <v>121</v>
      </c>
      <c r="B123" s="4" t="s">
        <v>293</v>
      </c>
      <c r="C123" s="11" t="s">
        <v>294</v>
      </c>
      <c r="D123" s="4">
        <v>45300</v>
      </c>
      <c r="E123" s="4">
        <v>99361</v>
      </c>
      <c r="F123" s="5">
        <f t="shared" si="8"/>
        <v>2.1933995584988963</v>
      </c>
      <c r="G123" s="4" t="s">
        <v>20</v>
      </c>
      <c r="H123" s="4">
        <v>903</v>
      </c>
      <c r="I123" s="12">
        <f t="shared" si="7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13">
        <f t="shared" si="5"/>
        <v>41917.208333333336</v>
      </c>
      <c r="O123" s="13">
        <f t="shared" si="6"/>
        <v>41930.208333333336</v>
      </c>
      <c r="P123" s="4" t="b">
        <v>0</v>
      </c>
      <c r="Q123" s="4" t="b">
        <v>0</v>
      </c>
      <c r="R123" s="4" t="s">
        <v>89</v>
      </c>
      <c r="S123" s="4" t="s">
        <v>2050</v>
      </c>
      <c r="T123" s="4" t="s">
        <v>2051</v>
      </c>
    </row>
    <row r="124" spans="1:20" x14ac:dyDescent="0.25">
      <c r="A124" s="4">
        <v>122</v>
      </c>
      <c r="B124" s="4" t="s">
        <v>295</v>
      </c>
      <c r="C124" s="11" t="s">
        <v>296</v>
      </c>
      <c r="D124" s="4">
        <v>136800</v>
      </c>
      <c r="E124" s="4">
        <v>88055</v>
      </c>
      <c r="F124" s="5">
        <f t="shared" si="8"/>
        <v>0.64367690058479532</v>
      </c>
      <c r="G124" s="4" t="s">
        <v>14</v>
      </c>
      <c r="H124" s="4">
        <v>3387</v>
      </c>
      <c r="I124" s="12">
        <f t="shared" si="7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13">
        <f t="shared" si="5"/>
        <v>41970.25</v>
      </c>
      <c r="O124" s="13">
        <f t="shared" si="6"/>
        <v>41997.25</v>
      </c>
      <c r="P124" s="4" t="b">
        <v>0</v>
      </c>
      <c r="Q124" s="4" t="b">
        <v>0</v>
      </c>
      <c r="R124" s="4" t="s">
        <v>119</v>
      </c>
      <c r="S124" s="4" t="s">
        <v>2047</v>
      </c>
      <c r="T124" s="4" t="s">
        <v>2053</v>
      </c>
    </row>
    <row r="125" spans="1:20" x14ac:dyDescent="0.25">
      <c r="A125" s="4">
        <v>123</v>
      </c>
      <c r="B125" s="4" t="s">
        <v>297</v>
      </c>
      <c r="C125" s="11" t="s">
        <v>298</v>
      </c>
      <c r="D125" s="4">
        <v>177700</v>
      </c>
      <c r="E125" s="4">
        <v>33092</v>
      </c>
      <c r="F125" s="5">
        <f t="shared" si="8"/>
        <v>0.18622397298818233</v>
      </c>
      <c r="G125" s="4" t="s">
        <v>14</v>
      </c>
      <c r="H125" s="4">
        <v>662</v>
      </c>
      <c r="I125" s="12">
        <f t="shared" si="7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13">
        <f t="shared" si="5"/>
        <v>42332.25</v>
      </c>
      <c r="O125" s="13">
        <f t="shared" si="6"/>
        <v>42335.25</v>
      </c>
      <c r="P125" s="4" t="b">
        <v>1</v>
      </c>
      <c r="Q125" s="4" t="b">
        <v>0</v>
      </c>
      <c r="R125" s="4" t="s">
        <v>33</v>
      </c>
      <c r="S125" s="4" t="s">
        <v>2039</v>
      </c>
      <c r="T125" s="4" t="s">
        <v>2040</v>
      </c>
    </row>
    <row r="126" spans="1:20" x14ac:dyDescent="0.25">
      <c r="A126" s="4">
        <v>124</v>
      </c>
      <c r="B126" s="4" t="s">
        <v>299</v>
      </c>
      <c r="C126" s="11" t="s">
        <v>300</v>
      </c>
      <c r="D126" s="4">
        <v>2600</v>
      </c>
      <c r="E126" s="4">
        <v>9562</v>
      </c>
      <c r="F126" s="5">
        <f t="shared" si="8"/>
        <v>3.6776923076923076</v>
      </c>
      <c r="G126" s="4" t="s">
        <v>20</v>
      </c>
      <c r="H126" s="4">
        <v>94</v>
      </c>
      <c r="I126" s="12">
        <f t="shared" si="7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13">
        <f t="shared" si="5"/>
        <v>43598.208333333328</v>
      </c>
      <c r="O126" s="13">
        <f t="shared" si="6"/>
        <v>43651.208333333328</v>
      </c>
      <c r="P126" s="4" t="b">
        <v>0</v>
      </c>
      <c r="Q126" s="4" t="b">
        <v>0</v>
      </c>
      <c r="R126" s="4" t="s">
        <v>122</v>
      </c>
      <c r="S126" s="4" t="s">
        <v>2054</v>
      </c>
      <c r="T126" s="4" t="s">
        <v>2055</v>
      </c>
    </row>
    <row r="127" spans="1:20" x14ac:dyDescent="0.25">
      <c r="A127" s="4">
        <v>125</v>
      </c>
      <c r="B127" s="4" t="s">
        <v>301</v>
      </c>
      <c r="C127" s="11" t="s">
        <v>302</v>
      </c>
      <c r="D127" s="4">
        <v>5300</v>
      </c>
      <c r="E127" s="4">
        <v>8475</v>
      </c>
      <c r="F127" s="5">
        <f t="shared" si="8"/>
        <v>1.5990566037735849</v>
      </c>
      <c r="G127" s="4" t="s">
        <v>20</v>
      </c>
      <c r="H127" s="4">
        <v>180</v>
      </c>
      <c r="I127" s="12">
        <f t="shared" si="7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13">
        <f t="shared" si="5"/>
        <v>43362.208333333328</v>
      </c>
      <c r="O127" s="13">
        <f t="shared" si="6"/>
        <v>43366.208333333328</v>
      </c>
      <c r="P127" s="4" t="b">
        <v>0</v>
      </c>
      <c r="Q127" s="4" t="b">
        <v>0</v>
      </c>
      <c r="R127" s="4" t="s">
        <v>33</v>
      </c>
      <c r="S127" s="4" t="s">
        <v>2039</v>
      </c>
      <c r="T127" s="4" t="s">
        <v>2040</v>
      </c>
    </row>
    <row r="128" spans="1:20" x14ac:dyDescent="0.25">
      <c r="A128" s="4">
        <v>126</v>
      </c>
      <c r="B128" s="4" t="s">
        <v>303</v>
      </c>
      <c r="C128" s="11" t="s">
        <v>304</v>
      </c>
      <c r="D128" s="4">
        <v>180200</v>
      </c>
      <c r="E128" s="4">
        <v>69617</v>
      </c>
      <c r="F128" s="5">
        <f t="shared" si="8"/>
        <v>0.38633185349611543</v>
      </c>
      <c r="G128" s="4" t="s">
        <v>14</v>
      </c>
      <c r="H128" s="4">
        <v>774</v>
      </c>
      <c r="I128" s="12">
        <f t="shared" si="7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13">
        <f t="shared" si="5"/>
        <v>42596.208333333328</v>
      </c>
      <c r="O128" s="13">
        <f t="shared" si="6"/>
        <v>42624.208333333328</v>
      </c>
      <c r="P128" s="4" t="b">
        <v>0</v>
      </c>
      <c r="Q128" s="4" t="b">
        <v>1</v>
      </c>
      <c r="R128" s="4" t="s">
        <v>33</v>
      </c>
      <c r="S128" s="4" t="s">
        <v>2039</v>
      </c>
      <c r="T128" s="4" t="s">
        <v>2040</v>
      </c>
    </row>
    <row r="129" spans="1:20" x14ac:dyDescent="0.25">
      <c r="A129" s="4">
        <v>127</v>
      </c>
      <c r="B129" s="4" t="s">
        <v>305</v>
      </c>
      <c r="C129" s="11" t="s">
        <v>306</v>
      </c>
      <c r="D129" s="4">
        <v>103200</v>
      </c>
      <c r="E129" s="4">
        <v>53067</v>
      </c>
      <c r="F129" s="5">
        <f t="shared" si="8"/>
        <v>0.51421511627906979</v>
      </c>
      <c r="G129" s="4" t="s">
        <v>14</v>
      </c>
      <c r="H129" s="4">
        <v>672</v>
      </c>
      <c r="I129" s="12">
        <f t="shared" si="7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13">
        <f t="shared" si="5"/>
        <v>40310.208333333336</v>
      </c>
      <c r="O129" s="13">
        <f t="shared" si="6"/>
        <v>40313.208333333336</v>
      </c>
      <c r="P129" s="4" t="b">
        <v>0</v>
      </c>
      <c r="Q129" s="4" t="b">
        <v>0</v>
      </c>
      <c r="R129" s="4" t="s">
        <v>33</v>
      </c>
      <c r="S129" s="4" t="s">
        <v>2039</v>
      </c>
      <c r="T129" s="4" t="s">
        <v>2040</v>
      </c>
    </row>
    <row r="130" spans="1:20" x14ac:dyDescent="0.25">
      <c r="A130" s="4">
        <v>128</v>
      </c>
      <c r="B130" s="4" t="s">
        <v>307</v>
      </c>
      <c r="C130" s="11" t="s">
        <v>308</v>
      </c>
      <c r="D130" s="4">
        <v>70600</v>
      </c>
      <c r="E130" s="4">
        <v>42596</v>
      </c>
      <c r="F130" s="5">
        <f t="shared" si="8"/>
        <v>0.60334277620396604</v>
      </c>
      <c r="G130" s="4" t="s">
        <v>74</v>
      </c>
      <c r="H130" s="4">
        <v>532</v>
      </c>
      <c r="I130" s="12">
        <f t="shared" si="7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13">
        <f t="shared" si="5"/>
        <v>40417.208333333336</v>
      </c>
      <c r="O130" s="13">
        <f t="shared" si="6"/>
        <v>40430.208333333336</v>
      </c>
      <c r="P130" s="4" t="b">
        <v>0</v>
      </c>
      <c r="Q130" s="4" t="b">
        <v>0</v>
      </c>
      <c r="R130" s="4" t="s">
        <v>23</v>
      </c>
      <c r="S130" s="4" t="s">
        <v>2035</v>
      </c>
      <c r="T130" s="4" t="s">
        <v>2036</v>
      </c>
    </row>
    <row r="131" spans="1:20" x14ac:dyDescent="0.25">
      <c r="A131" s="4">
        <v>129</v>
      </c>
      <c r="B131" s="4" t="s">
        <v>309</v>
      </c>
      <c r="C131" s="11" t="s">
        <v>310</v>
      </c>
      <c r="D131" s="4">
        <v>148500</v>
      </c>
      <c r="E131" s="4">
        <v>4756</v>
      </c>
      <c r="F131" s="5">
        <f t="shared" si="8"/>
        <v>3.2026936026936029E-2</v>
      </c>
      <c r="G131" s="4" t="s">
        <v>74</v>
      </c>
      <c r="H131" s="4">
        <v>55</v>
      </c>
      <c r="I131" s="12">
        <f t="shared" si="7"/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13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s="4" t="b">
        <v>0</v>
      </c>
      <c r="Q131" s="4" t="b">
        <v>0</v>
      </c>
      <c r="R131" s="4" t="s">
        <v>17</v>
      </c>
      <c r="S131" s="4" t="s">
        <v>2033</v>
      </c>
      <c r="T131" s="4" t="s">
        <v>2034</v>
      </c>
    </row>
    <row r="132" spans="1:20" x14ac:dyDescent="0.25">
      <c r="A132" s="4">
        <v>130</v>
      </c>
      <c r="B132" s="4" t="s">
        <v>311</v>
      </c>
      <c r="C132" s="11" t="s">
        <v>312</v>
      </c>
      <c r="D132" s="4">
        <v>9600</v>
      </c>
      <c r="E132" s="4">
        <v>14925</v>
      </c>
      <c r="F132" s="5">
        <f t="shared" si="8"/>
        <v>1.5546875</v>
      </c>
      <c r="G132" s="4" t="s">
        <v>20</v>
      </c>
      <c r="H132" s="4">
        <v>533</v>
      </c>
      <c r="I132" s="12">
        <f t="shared" ref="I132:I195" si="11">E132/H132</f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13">
        <f t="shared" si="9"/>
        <v>40842.208333333336</v>
      </c>
      <c r="O132" s="13">
        <f t="shared" si="10"/>
        <v>40858.25</v>
      </c>
      <c r="P132" s="4" t="b">
        <v>0</v>
      </c>
      <c r="Q132" s="4" t="b">
        <v>0</v>
      </c>
      <c r="R132" s="4" t="s">
        <v>53</v>
      </c>
      <c r="S132" s="4" t="s">
        <v>2041</v>
      </c>
      <c r="T132" s="4" t="s">
        <v>2044</v>
      </c>
    </row>
    <row r="133" spans="1:20" ht="31.5" x14ac:dyDescent="0.25">
      <c r="A133" s="4">
        <v>131</v>
      </c>
      <c r="B133" s="4" t="s">
        <v>313</v>
      </c>
      <c r="C133" s="11" t="s">
        <v>314</v>
      </c>
      <c r="D133" s="4">
        <v>164700</v>
      </c>
      <c r="E133" s="4">
        <v>166116</v>
      </c>
      <c r="F133" s="5">
        <f t="shared" ref="F133:F196" si="12">E133/D133</f>
        <v>1.0085974499089254</v>
      </c>
      <c r="G133" s="4" t="s">
        <v>20</v>
      </c>
      <c r="H133" s="4">
        <v>2443</v>
      </c>
      <c r="I133" s="12">
        <f t="shared" si="11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13">
        <f t="shared" si="9"/>
        <v>41607.25</v>
      </c>
      <c r="O133" s="13">
        <f t="shared" si="10"/>
        <v>41620.25</v>
      </c>
      <c r="P133" s="4" t="b">
        <v>0</v>
      </c>
      <c r="Q133" s="4" t="b">
        <v>0</v>
      </c>
      <c r="R133" s="4" t="s">
        <v>28</v>
      </c>
      <c r="S133" s="4" t="s">
        <v>2037</v>
      </c>
      <c r="T133" s="4" t="s">
        <v>2038</v>
      </c>
    </row>
    <row r="134" spans="1:20" x14ac:dyDescent="0.25">
      <c r="A134" s="4">
        <v>132</v>
      </c>
      <c r="B134" s="4" t="s">
        <v>315</v>
      </c>
      <c r="C134" s="11" t="s">
        <v>316</v>
      </c>
      <c r="D134" s="4">
        <v>3300</v>
      </c>
      <c r="E134" s="4">
        <v>3834</v>
      </c>
      <c r="F134" s="5">
        <f t="shared" si="12"/>
        <v>1.1618181818181819</v>
      </c>
      <c r="G134" s="4" t="s">
        <v>20</v>
      </c>
      <c r="H134" s="4">
        <v>89</v>
      </c>
      <c r="I134" s="12">
        <f t="shared" si="11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13">
        <f t="shared" si="9"/>
        <v>43112.25</v>
      </c>
      <c r="O134" s="13">
        <f t="shared" si="10"/>
        <v>43128.25</v>
      </c>
      <c r="P134" s="4" t="b">
        <v>0</v>
      </c>
      <c r="Q134" s="4" t="b">
        <v>1</v>
      </c>
      <c r="R134" s="4" t="s">
        <v>33</v>
      </c>
      <c r="S134" s="4" t="s">
        <v>2039</v>
      </c>
      <c r="T134" s="4" t="s">
        <v>2040</v>
      </c>
    </row>
    <row r="135" spans="1:20" x14ac:dyDescent="0.25">
      <c r="A135" s="4">
        <v>133</v>
      </c>
      <c r="B135" s="4" t="s">
        <v>317</v>
      </c>
      <c r="C135" s="11" t="s">
        <v>318</v>
      </c>
      <c r="D135" s="4">
        <v>4500</v>
      </c>
      <c r="E135" s="4">
        <v>13985</v>
      </c>
      <c r="F135" s="5">
        <f t="shared" si="12"/>
        <v>3.1077777777777778</v>
      </c>
      <c r="G135" s="4" t="s">
        <v>20</v>
      </c>
      <c r="H135" s="4">
        <v>159</v>
      </c>
      <c r="I135" s="12">
        <f t="shared" si="11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13">
        <f t="shared" si="9"/>
        <v>40767.208333333336</v>
      </c>
      <c r="O135" s="13">
        <f t="shared" si="10"/>
        <v>40789.208333333336</v>
      </c>
      <c r="P135" s="4" t="b">
        <v>0</v>
      </c>
      <c r="Q135" s="4" t="b">
        <v>0</v>
      </c>
      <c r="R135" s="4" t="s">
        <v>319</v>
      </c>
      <c r="S135" s="4" t="s">
        <v>2035</v>
      </c>
      <c r="T135" s="4" t="s">
        <v>2062</v>
      </c>
    </row>
    <row r="136" spans="1:20" x14ac:dyDescent="0.25">
      <c r="A136" s="4">
        <v>134</v>
      </c>
      <c r="B136" s="4" t="s">
        <v>320</v>
      </c>
      <c r="C136" s="11" t="s">
        <v>321</v>
      </c>
      <c r="D136" s="4">
        <v>99500</v>
      </c>
      <c r="E136" s="4">
        <v>89288</v>
      </c>
      <c r="F136" s="5">
        <f t="shared" si="12"/>
        <v>0.89736683417085428</v>
      </c>
      <c r="G136" s="4" t="s">
        <v>14</v>
      </c>
      <c r="H136" s="4">
        <v>940</v>
      </c>
      <c r="I136" s="12">
        <f t="shared" si="11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13">
        <f t="shared" si="9"/>
        <v>40713.208333333336</v>
      </c>
      <c r="O136" s="13">
        <f t="shared" si="10"/>
        <v>40762.208333333336</v>
      </c>
      <c r="P136" s="4" t="b">
        <v>0</v>
      </c>
      <c r="Q136" s="4" t="b">
        <v>1</v>
      </c>
      <c r="R136" s="4" t="s">
        <v>42</v>
      </c>
      <c r="S136" s="4" t="s">
        <v>2041</v>
      </c>
      <c r="T136" s="4" t="s">
        <v>2042</v>
      </c>
    </row>
    <row r="137" spans="1:20" x14ac:dyDescent="0.25">
      <c r="A137" s="4">
        <v>135</v>
      </c>
      <c r="B137" s="4" t="s">
        <v>322</v>
      </c>
      <c r="C137" s="11" t="s">
        <v>323</v>
      </c>
      <c r="D137" s="4">
        <v>7700</v>
      </c>
      <c r="E137" s="4">
        <v>5488</v>
      </c>
      <c r="F137" s="5">
        <f t="shared" si="12"/>
        <v>0.71272727272727276</v>
      </c>
      <c r="G137" s="4" t="s">
        <v>14</v>
      </c>
      <c r="H137" s="4">
        <v>117</v>
      </c>
      <c r="I137" s="12">
        <f t="shared" si="11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13">
        <f t="shared" si="9"/>
        <v>41340.25</v>
      </c>
      <c r="O137" s="13">
        <f t="shared" si="10"/>
        <v>41345.208333333336</v>
      </c>
      <c r="P137" s="4" t="b">
        <v>0</v>
      </c>
      <c r="Q137" s="4" t="b">
        <v>1</v>
      </c>
      <c r="R137" s="4" t="s">
        <v>33</v>
      </c>
      <c r="S137" s="4" t="s">
        <v>2039</v>
      </c>
      <c r="T137" s="4" t="s">
        <v>2040</v>
      </c>
    </row>
    <row r="138" spans="1:20" x14ac:dyDescent="0.25">
      <c r="A138" s="4">
        <v>136</v>
      </c>
      <c r="B138" s="4" t="s">
        <v>324</v>
      </c>
      <c r="C138" s="11" t="s">
        <v>325</v>
      </c>
      <c r="D138" s="4">
        <v>82800</v>
      </c>
      <c r="E138" s="4">
        <v>2721</v>
      </c>
      <c r="F138" s="5">
        <f t="shared" si="12"/>
        <v>3.2862318840579711E-2</v>
      </c>
      <c r="G138" s="4" t="s">
        <v>74</v>
      </c>
      <c r="H138" s="4">
        <v>58</v>
      </c>
      <c r="I138" s="12">
        <f t="shared" si="11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13">
        <f t="shared" si="9"/>
        <v>41797.208333333336</v>
      </c>
      <c r="O138" s="13">
        <f t="shared" si="10"/>
        <v>41809.208333333336</v>
      </c>
      <c r="P138" s="4" t="b">
        <v>0</v>
      </c>
      <c r="Q138" s="4" t="b">
        <v>1</v>
      </c>
      <c r="R138" s="4" t="s">
        <v>53</v>
      </c>
      <c r="S138" s="4" t="s">
        <v>2041</v>
      </c>
      <c r="T138" s="4" t="s">
        <v>2044</v>
      </c>
    </row>
    <row r="139" spans="1:20" x14ac:dyDescent="0.25">
      <c r="A139" s="4">
        <v>137</v>
      </c>
      <c r="B139" s="4" t="s">
        <v>326</v>
      </c>
      <c r="C139" s="11" t="s">
        <v>327</v>
      </c>
      <c r="D139" s="4">
        <v>1800</v>
      </c>
      <c r="E139" s="4">
        <v>4712</v>
      </c>
      <c r="F139" s="5">
        <f t="shared" si="12"/>
        <v>2.617777777777778</v>
      </c>
      <c r="G139" s="4" t="s">
        <v>20</v>
      </c>
      <c r="H139" s="4">
        <v>50</v>
      </c>
      <c r="I139" s="12">
        <f t="shared" si="11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13">
        <f t="shared" si="9"/>
        <v>40457.208333333336</v>
      </c>
      <c r="O139" s="13">
        <f t="shared" si="10"/>
        <v>40463.208333333336</v>
      </c>
      <c r="P139" s="4" t="b">
        <v>0</v>
      </c>
      <c r="Q139" s="4" t="b">
        <v>0</v>
      </c>
      <c r="R139" s="4" t="s">
        <v>68</v>
      </c>
      <c r="S139" s="4" t="s">
        <v>2047</v>
      </c>
      <c r="T139" s="4" t="s">
        <v>2048</v>
      </c>
    </row>
    <row r="140" spans="1:20" ht="31.5" x14ac:dyDescent="0.25">
      <c r="A140" s="4">
        <v>138</v>
      </c>
      <c r="B140" s="4" t="s">
        <v>328</v>
      </c>
      <c r="C140" s="11" t="s">
        <v>329</v>
      </c>
      <c r="D140" s="4">
        <v>9600</v>
      </c>
      <c r="E140" s="4">
        <v>9216</v>
      </c>
      <c r="F140" s="5">
        <f t="shared" si="12"/>
        <v>0.96</v>
      </c>
      <c r="G140" s="4" t="s">
        <v>14</v>
      </c>
      <c r="H140" s="4">
        <v>115</v>
      </c>
      <c r="I140" s="12">
        <f t="shared" si="11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13">
        <f t="shared" si="9"/>
        <v>41180.208333333336</v>
      </c>
      <c r="O140" s="13">
        <f t="shared" si="10"/>
        <v>41186.208333333336</v>
      </c>
      <c r="P140" s="4" t="b">
        <v>0</v>
      </c>
      <c r="Q140" s="4" t="b">
        <v>0</v>
      </c>
      <c r="R140" s="4" t="s">
        <v>292</v>
      </c>
      <c r="S140" s="4" t="s">
        <v>2050</v>
      </c>
      <c r="T140" s="4" t="s">
        <v>2061</v>
      </c>
    </row>
    <row r="141" spans="1:20" x14ac:dyDescent="0.25">
      <c r="A141" s="4">
        <v>139</v>
      </c>
      <c r="B141" s="4" t="s">
        <v>330</v>
      </c>
      <c r="C141" s="11" t="s">
        <v>331</v>
      </c>
      <c r="D141" s="4">
        <v>92100</v>
      </c>
      <c r="E141" s="4">
        <v>19246</v>
      </c>
      <c r="F141" s="5">
        <f t="shared" si="12"/>
        <v>0.20896851248642778</v>
      </c>
      <c r="G141" s="4" t="s">
        <v>14</v>
      </c>
      <c r="H141" s="4">
        <v>326</v>
      </c>
      <c r="I141" s="12">
        <f t="shared" si="11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13">
        <f t="shared" si="9"/>
        <v>42115.208333333328</v>
      </c>
      <c r="O141" s="13">
        <f t="shared" si="10"/>
        <v>42131.208333333328</v>
      </c>
      <c r="P141" s="4" t="b">
        <v>0</v>
      </c>
      <c r="Q141" s="4" t="b">
        <v>1</v>
      </c>
      <c r="R141" s="4" t="s">
        <v>65</v>
      </c>
      <c r="S141" s="4" t="s">
        <v>2037</v>
      </c>
      <c r="T141" s="4" t="s">
        <v>2046</v>
      </c>
    </row>
    <row r="142" spans="1:20" ht="31.5" x14ac:dyDescent="0.25">
      <c r="A142" s="4">
        <v>140</v>
      </c>
      <c r="B142" s="4" t="s">
        <v>332</v>
      </c>
      <c r="C142" s="11" t="s">
        <v>333</v>
      </c>
      <c r="D142" s="4">
        <v>5500</v>
      </c>
      <c r="E142" s="4">
        <v>12274</v>
      </c>
      <c r="F142" s="5">
        <f t="shared" si="12"/>
        <v>2.2316363636363636</v>
      </c>
      <c r="G142" s="4" t="s">
        <v>20</v>
      </c>
      <c r="H142" s="4">
        <v>186</v>
      </c>
      <c r="I142" s="12">
        <f t="shared" si="11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13">
        <f t="shared" si="9"/>
        <v>43156.25</v>
      </c>
      <c r="O142" s="13">
        <f t="shared" si="10"/>
        <v>43161.25</v>
      </c>
      <c r="P142" s="4" t="b">
        <v>0</v>
      </c>
      <c r="Q142" s="4" t="b">
        <v>0</v>
      </c>
      <c r="R142" s="4" t="s">
        <v>42</v>
      </c>
      <c r="S142" s="4" t="s">
        <v>2041</v>
      </c>
      <c r="T142" s="4" t="s">
        <v>2042</v>
      </c>
    </row>
    <row r="143" spans="1:20" x14ac:dyDescent="0.25">
      <c r="A143" s="4">
        <v>141</v>
      </c>
      <c r="B143" s="4" t="s">
        <v>334</v>
      </c>
      <c r="C143" s="11" t="s">
        <v>335</v>
      </c>
      <c r="D143" s="4">
        <v>64300</v>
      </c>
      <c r="E143" s="4">
        <v>65323</v>
      </c>
      <c r="F143" s="5">
        <f t="shared" si="12"/>
        <v>1.0159097978227061</v>
      </c>
      <c r="G143" s="4" t="s">
        <v>20</v>
      </c>
      <c r="H143" s="4">
        <v>1071</v>
      </c>
      <c r="I143" s="12">
        <f t="shared" si="11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13">
        <f t="shared" si="9"/>
        <v>42167.208333333328</v>
      </c>
      <c r="O143" s="13">
        <f t="shared" si="10"/>
        <v>42173.208333333328</v>
      </c>
      <c r="P143" s="4" t="b">
        <v>0</v>
      </c>
      <c r="Q143" s="4" t="b">
        <v>0</v>
      </c>
      <c r="R143" s="4" t="s">
        <v>28</v>
      </c>
      <c r="S143" s="4" t="s">
        <v>2037</v>
      </c>
      <c r="T143" s="4" t="s">
        <v>2038</v>
      </c>
    </row>
    <row r="144" spans="1:20" x14ac:dyDescent="0.25">
      <c r="A144" s="4">
        <v>142</v>
      </c>
      <c r="B144" s="4" t="s">
        <v>336</v>
      </c>
      <c r="C144" s="11" t="s">
        <v>337</v>
      </c>
      <c r="D144" s="4">
        <v>5000</v>
      </c>
      <c r="E144" s="4">
        <v>11502</v>
      </c>
      <c r="F144" s="5">
        <f t="shared" si="12"/>
        <v>2.3003999999999998</v>
      </c>
      <c r="G144" s="4" t="s">
        <v>20</v>
      </c>
      <c r="H144" s="4">
        <v>117</v>
      </c>
      <c r="I144" s="12">
        <f t="shared" si="11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13">
        <f t="shared" si="9"/>
        <v>41005.208333333336</v>
      </c>
      <c r="O144" s="13">
        <f t="shared" si="10"/>
        <v>41046.208333333336</v>
      </c>
      <c r="P144" s="4" t="b">
        <v>0</v>
      </c>
      <c r="Q144" s="4" t="b">
        <v>0</v>
      </c>
      <c r="R144" s="4" t="s">
        <v>28</v>
      </c>
      <c r="S144" s="4" t="s">
        <v>2037</v>
      </c>
      <c r="T144" s="4" t="s">
        <v>2038</v>
      </c>
    </row>
    <row r="145" spans="1:20" x14ac:dyDescent="0.25">
      <c r="A145" s="4">
        <v>143</v>
      </c>
      <c r="B145" s="4" t="s">
        <v>338</v>
      </c>
      <c r="C145" s="11" t="s">
        <v>339</v>
      </c>
      <c r="D145" s="4">
        <v>5400</v>
      </c>
      <c r="E145" s="4">
        <v>7322</v>
      </c>
      <c r="F145" s="5">
        <f t="shared" si="12"/>
        <v>1.355925925925926</v>
      </c>
      <c r="G145" s="4" t="s">
        <v>20</v>
      </c>
      <c r="H145" s="4">
        <v>70</v>
      </c>
      <c r="I145" s="12">
        <f t="shared" si="11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13">
        <f t="shared" si="9"/>
        <v>40357.208333333336</v>
      </c>
      <c r="O145" s="13">
        <f t="shared" si="10"/>
        <v>40377.208333333336</v>
      </c>
      <c r="P145" s="4" t="b">
        <v>0</v>
      </c>
      <c r="Q145" s="4" t="b">
        <v>0</v>
      </c>
      <c r="R145" s="4" t="s">
        <v>60</v>
      </c>
      <c r="S145" s="4" t="s">
        <v>2035</v>
      </c>
      <c r="T145" s="4" t="s">
        <v>2045</v>
      </c>
    </row>
    <row r="146" spans="1:20" x14ac:dyDescent="0.25">
      <c r="A146" s="4">
        <v>144</v>
      </c>
      <c r="B146" s="4" t="s">
        <v>340</v>
      </c>
      <c r="C146" s="11" t="s">
        <v>341</v>
      </c>
      <c r="D146" s="4">
        <v>9000</v>
      </c>
      <c r="E146" s="4">
        <v>11619</v>
      </c>
      <c r="F146" s="5">
        <f t="shared" si="12"/>
        <v>1.2909999999999999</v>
      </c>
      <c r="G146" s="4" t="s">
        <v>20</v>
      </c>
      <c r="H146" s="4">
        <v>135</v>
      </c>
      <c r="I146" s="12">
        <f t="shared" si="11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13">
        <f t="shared" si="9"/>
        <v>43633.208333333328</v>
      </c>
      <c r="O146" s="13">
        <f t="shared" si="10"/>
        <v>43641.208333333328</v>
      </c>
      <c r="P146" s="4" t="b">
        <v>0</v>
      </c>
      <c r="Q146" s="4" t="b">
        <v>0</v>
      </c>
      <c r="R146" s="4" t="s">
        <v>33</v>
      </c>
      <c r="S146" s="4" t="s">
        <v>2039</v>
      </c>
      <c r="T146" s="4" t="s">
        <v>2040</v>
      </c>
    </row>
    <row r="147" spans="1:20" x14ac:dyDescent="0.25">
      <c r="A147" s="4">
        <v>145</v>
      </c>
      <c r="B147" s="4" t="s">
        <v>342</v>
      </c>
      <c r="C147" s="11" t="s">
        <v>343</v>
      </c>
      <c r="D147" s="4">
        <v>25000</v>
      </c>
      <c r="E147" s="4">
        <v>59128</v>
      </c>
      <c r="F147" s="5">
        <f t="shared" si="12"/>
        <v>2.3651200000000001</v>
      </c>
      <c r="G147" s="4" t="s">
        <v>20</v>
      </c>
      <c r="H147" s="4">
        <v>768</v>
      </c>
      <c r="I147" s="12">
        <f t="shared" si="11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13">
        <f t="shared" si="9"/>
        <v>41889.208333333336</v>
      </c>
      <c r="O147" s="13">
        <f t="shared" si="10"/>
        <v>41894.208333333336</v>
      </c>
      <c r="P147" s="4" t="b">
        <v>0</v>
      </c>
      <c r="Q147" s="4" t="b">
        <v>0</v>
      </c>
      <c r="R147" s="4" t="s">
        <v>65</v>
      </c>
      <c r="S147" s="4" t="s">
        <v>2037</v>
      </c>
      <c r="T147" s="4" t="s">
        <v>2046</v>
      </c>
    </row>
    <row r="148" spans="1:20" ht="31.5" x14ac:dyDescent="0.25">
      <c r="A148" s="4">
        <v>146</v>
      </c>
      <c r="B148" s="4" t="s">
        <v>344</v>
      </c>
      <c r="C148" s="11" t="s">
        <v>345</v>
      </c>
      <c r="D148" s="4">
        <v>8800</v>
      </c>
      <c r="E148" s="4">
        <v>1518</v>
      </c>
      <c r="F148" s="5">
        <f t="shared" si="12"/>
        <v>0.17249999999999999</v>
      </c>
      <c r="G148" s="4" t="s">
        <v>74</v>
      </c>
      <c r="H148" s="4">
        <v>51</v>
      </c>
      <c r="I148" s="12">
        <f t="shared" si="11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13">
        <f t="shared" si="9"/>
        <v>40855.25</v>
      </c>
      <c r="O148" s="13">
        <f t="shared" si="10"/>
        <v>40875.25</v>
      </c>
      <c r="P148" s="4" t="b">
        <v>0</v>
      </c>
      <c r="Q148" s="4" t="b">
        <v>0</v>
      </c>
      <c r="R148" s="4" t="s">
        <v>33</v>
      </c>
      <c r="S148" s="4" t="s">
        <v>2039</v>
      </c>
      <c r="T148" s="4" t="s">
        <v>2040</v>
      </c>
    </row>
    <row r="149" spans="1:20" x14ac:dyDescent="0.25">
      <c r="A149" s="4">
        <v>147</v>
      </c>
      <c r="B149" s="4" t="s">
        <v>346</v>
      </c>
      <c r="C149" s="11" t="s">
        <v>347</v>
      </c>
      <c r="D149" s="4">
        <v>8300</v>
      </c>
      <c r="E149" s="4">
        <v>9337</v>
      </c>
      <c r="F149" s="5">
        <f t="shared" si="12"/>
        <v>1.1249397590361445</v>
      </c>
      <c r="G149" s="4" t="s">
        <v>20</v>
      </c>
      <c r="H149" s="4">
        <v>199</v>
      </c>
      <c r="I149" s="12">
        <f t="shared" si="11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13">
        <f t="shared" si="9"/>
        <v>42534.208333333328</v>
      </c>
      <c r="O149" s="13">
        <f t="shared" si="10"/>
        <v>42540.208333333328</v>
      </c>
      <c r="P149" s="4" t="b">
        <v>0</v>
      </c>
      <c r="Q149" s="4" t="b">
        <v>1</v>
      </c>
      <c r="R149" s="4" t="s">
        <v>33</v>
      </c>
      <c r="S149" s="4" t="s">
        <v>2039</v>
      </c>
      <c r="T149" s="4" t="s">
        <v>2040</v>
      </c>
    </row>
    <row r="150" spans="1:20" x14ac:dyDescent="0.25">
      <c r="A150" s="4">
        <v>148</v>
      </c>
      <c r="B150" s="4" t="s">
        <v>348</v>
      </c>
      <c r="C150" s="11" t="s">
        <v>349</v>
      </c>
      <c r="D150" s="4">
        <v>9300</v>
      </c>
      <c r="E150" s="4">
        <v>11255</v>
      </c>
      <c r="F150" s="5">
        <f t="shared" si="12"/>
        <v>1.2102150537634409</v>
      </c>
      <c r="G150" s="4" t="s">
        <v>20</v>
      </c>
      <c r="H150" s="4">
        <v>107</v>
      </c>
      <c r="I150" s="12">
        <f t="shared" si="11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13">
        <f t="shared" si="9"/>
        <v>42941.208333333328</v>
      </c>
      <c r="O150" s="13">
        <f t="shared" si="10"/>
        <v>42950.208333333328</v>
      </c>
      <c r="P150" s="4" t="b">
        <v>0</v>
      </c>
      <c r="Q150" s="4" t="b">
        <v>0</v>
      </c>
      <c r="R150" s="4" t="s">
        <v>65</v>
      </c>
      <c r="S150" s="4" t="s">
        <v>2037</v>
      </c>
      <c r="T150" s="4" t="s">
        <v>2046</v>
      </c>
    </row>
    <row r="151" spans="1:20" x14ac:dyDescent="0.25">
      <c r="A151" s="4">
        <v>149</v>
      </c>
      <c r="B151" s="4" t="s">
        <v>350</v>
      </c>
      <c r="C151" s="11" t="s">
        <v>351</v>
      </c>
      <c r="D151" s="4">
        <v>6200</v>
      </c>
      <c r="E151" s="4">
        <v>13632</v>
      </c>
      <c r="F151" s="5">
        <f t="shared" si="12"/>
        <v>2.1987096774193549</v>
      </c>
      <c r="G151" s="4" t="s">
        <v>20</v>
      </c>
      <c r="H151" s="4">
        <v>195</v>
      </c>
      <c r="I151" s="12">
        <f t="shared" si="11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13">
        <f t="shared" si="9"/>
        <v>41275.25</v>
      </c>
      <c r="O151" s="13">
        <f t="shared" si="10"/>
        <v>41327.25</v>
      </c>
      <c r="P151" s="4" t="b">
        <v>0</v>
      </c>
      <c r="Q151" s="4" t="b">
        <v>0</v>
      </c>
      <c r="R151" s="4" t="s">
        <v>60</v>
      </c>
      <c r="S151" s="4" t="s">
        <v>2035</v>
      </c>
      <c r="T151" s="4" t="s">
        <v>2045</v>
      </c>
    </row>
    <row r="152" spans="1:20" x14ac:dyDescent="0.25">
      <c r="A152" s="4">
        <v>150</v>
      </c>
      <c r="B152" s="4" t="s">
        <v>352</v>
      </c>
      <c r="C152" s="11" t="s">
        <v>353</v>
      </c>
      <c r="D152" s="4">
        <v>100</v>
      </c>
      <c r="E152" s="4">
        <v>1</v>
      </c>
      <c r="F152" s="5">
        <f t="shared" si="12"/>
        <v>0.01</v>
      </c>
      <c r="G152" s="4" t="s">
        <v>14</v>
      </c>
      <c r="H152" s="4">
        <v>1</v>
      </c>
      <c r="I152" s="12">
        <f t="shared" si="11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13">
        <f t="shared" si="9"/>
        <v>43450.25</v>
      </c>
      <c r="O152" s="13">
        <f t="shared" si="10"/>
        <v>43451.25</v>
      </c>
      <c r="P152" s="4" t="b">
        <v>0</v>
      </c>
      <c r="Q152" s="4" t="b">
        <v>0</v>
      </c>
      <c r="R152" s="4" t="s">
        <v>23</v>
      </c>
      <c r="S152" s="4" t="s">
        <v>2035</v>
      </c>
      <c r="T152" s="4" t="s">
        <v>2036</v>
      </c>
    </row>
    <row r="153" spans="1:20" x14ac:dyDescent="0.25">
      <c r="A153" s="4">
        <v>151</v>
      </c>
      <c r="B153" s="4" t="s">
        <v>354</v>
      </c>
      <c r="C153" s="11" t="s">
        <v>355</v>
      </c>
      <c r="D153" s="4">
        <v>137200</v>
      </c>
      <c r="E153" s="4">
        <v>88037</v>
      </c>
      <c r="F153" s="5">
        <f t="shared" si="12"/>
        <v>0.64166909620991253</v>
      </c>
      <c r="G153" s="4" t="s">
        <v>14</v>
      </c>
      <c r="H153" s="4">
        <v>1467</v>
      </c>
      <c r="I153" s="12">
        <f t="shared" si="11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13">
        <f t="shared" si="9"/>
        <v>41799.208333333336</v>
      </c>
      <c r="O153" s="13">
        <f t="shared" si="10"/>
        <v>41850.208333333336</v>
      </c>
      <c r="P153" s="4" t="b">
        <v>0</v>
      </c>
      <c r="Q153" s="4" t="b">
        <v>0</v>
      </c>
      <c r="R153" s="4" t="s">
        <v>50</v>
      </c>
      <c r="S153" s="4" t="s">
        <v>2035</v>
      </c>
      <c r="T153" s="4" t="s">
        <v>2043</v>
      </c>
    </row>
    <row r="154" spans="1:20" x14ac:dyDescent="0.25">
      <c r="A154" s="4">
        <v>152</v>
      </c>
      <c r="B154" s="4" t="s">
        <v>356</v>
      </c>
      <c r="C154" s="11" t="s">
        <v>357</v>
      </c>
      <c r="D154" s="4">
        <v>41500</v>
      </c>
      <c r="E154" s="4">
        <v>175573</v>
      </c>
      <c r="F154" s="5">
        <f t="shared" si="12"/>
        <v>4.2306746987951804</v>
      </c>
      <c r="G154" s="4" t="s">
        <v>20</v>
      </c>
      <c r="H154" s="4">
        <v>3376</v>
      </c>
      <c r="I154" s="12">
        <f t="shared" si="11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13">
        <f t="shared" si="9"/>
        <v>42783.25</v>
      </c>
      <c r="O154" s="13">
        <f t="shared" si="10"/>
        <v>42790.25</v>
      </c>
      <c r="P154" s="4" t="b">
        <v>0</v>
      </c>
      <c r="Q154" s="4" t="b">
        <v>0</v>
      </c>
      <c r="R154" s="4" t="s">
        <v>60</v>
      </c>
      <c r="S154" s="4" t="s">
        <v>2035</v>
      </c>
      <c r="T154" s="4" t="s">
        <v>2045</v>
      </c>
    </row>
    <row r="155" spans="1:20" x14ac:dyDescent="0.25">
      <c r="A155" s="4">
        <v>153</v>
      </c>
      <c r="B155" s="4" t="s">
        <v>358</v>
      </c>
      <c r="C155" s="11" t="s">
        <v>359</v>
      </c>
      <c r="D155" s="4">
        <v>189400</v>
      </c>
      <c r="E155" s="4">
        <v>176112</v>
      </c>
      <c r="F155" s="5">
        <f t="shared" si="12"/>
        <v>0.92984160506863778</v>
      </c>
      <c r="G155" s="4" t="s">
        <v>14</v>
      </c>
      <c r="H155" s="4">
        <v>5681</v>
      </c>
      <c r="I155" s="12">
        <f t="shared" si="11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13">
        <f t="shared" si="9"/>
        <v>41201.208333333336</v>
      </c>
      <c r="O155" s="13">
        <f t="shared" si="10"/>
        <v>41207.208333333336</v>
      </c>
      <c r="P155" s="4" t="b">
        <v>0</v>
      </c>
      <c r="Q155" s="4" t="b">
        <v>0</v>
      </c>
      <c r="R155" s="4" t="s">
        <v>33</v>
      </c>
      <c r="S155" s="4" t="s">
        <v>2039</v>
      </c>
      <c r="T155" s="4" t="s">
        <v>2040</v>
      </c>
    </row>
    <row r="156" spans="1:20" x14ac:dyDescent="0.25">
      <c r="A156" s="4">
        <v>154</v>
      </c>
      <c r="B156" s="4" t="s">
        <v>360</v>
      </c>
      <c r="C156" s="11" t="s">
        <v>361</v>
      </c>
      <c r="D156" s="4">
        <v>171300</v>
      </c>
      <c r="E156" s="4">
        <v>100650</v>
      </c>
      <c r="F156" s="5">
        <f t="shared" si="12"/>
        <v>0.58756567425569173</v>
      </c>
      <c r="G156" s="4" t="s">
        <v>14</v>
      </c>
      <c r="H156" s="4">
        <v>1059</v>
      </c>
      <c r="I156" s="12">
        <f t="shared" si="11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13">
        <f t="shared" si="9"/>
        <v>42502.208333333328</v>
      </c>
      <c r="O156" s="13">
        <f t="shared" si="10"/>
        <v>42525.208333333328</v>
      </c>
      <c r="P156" s="4" t="b">
        <v>0</v>
      </c>
      <c r="Q156" s="4" t="b">
        <v>1</v>
      </c>
      <c r="R156" s="4" t="s">
        <v>60</v>
      </c>
      <c r="S156" s="4" t="s">
        <v>2035</v>
      </c>
      <c r="T156" s="4" t="s">
        <v>2045</v>
      </c>
    </row>
    <row r="157" spans="1:20" x14ac:dyDescent="0.25">
      <c r="A157" s="4">
        <v>155</v>
      </c>
      <c r="B157" s="4" t="s">
        <v>362</v>
      </c>
      <c r="C157" s="11" t="s">
        <v>363</v>
      </c>
      <c r="D157" s="4">
        <v>139500</v>
      </c>
      <c r="E157" s="4">
        <v>90706</v>
      </c>
      <c r="F157" s="5">
        <f t="shared" si="12"/>
        <v>0.65022222222222226</v>
      </c>
      <c r="G157" s="4" t="s">
        <v>14</v>
      </c>
      <c r="H157" s="4">
        <v>1194</v>
      </c>
      <c r="I157" s="12">
        <f t="shared" si="11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13">
        <f t="shared" si="9"/>
        <v>40262.208333333336</v>
      </c>
      <c r="O157" s="13">
        <f t="shared" si="10"/>
        <v>40277.208333333336</v>
      </c>
      <c r="P157" s="4" t="b">
        <v>0</v>
      </c>
      <c r="Q157" s="4" t="b">
        <v>0</v>
      </c>
      <c r="R157" s="4" t="s">
        <v>33</v>
      </c>
      <c r="S157" s="4" t="s">
        <v>2039</v>
      </c>
      <c r="T157" s="4" t="s">
        <v>2040</v>
      </c>
    </row>
    <row r="158" spans="1:20" x14ac:dyDescent="0.25">
      <c r="A158" s="4">
        <v>156</v>
      </c>
      <c r="B158" s="4" t="s">
        <v>364</v>
      </c>
      <c r="C158" s="11" t="s">
        <v>365</v>
      </c>
      <c r="D158" s="4">
        <v>36400</v>
      </c>
      <c r="E158" s="4">
        <v>26914</v>
      </c>
      <c r="F158" s="5">
        <f t="shared" si="12"/>
        <v>0.73939560439560437</v>
      </c>
      <c r="G158" s="4" t="s">
        <v>74</v>
      </c>
      <c r="H158" s="4">
        <v>379</v>
      </c>
      <c r="I158" s="12">
        <f t="shared" si="11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13">
        <f t="shared" si="9"/>
        <v>43743.208333333328</v>
      </c>
      <c r="O158" s="13">
        <f t="shared" si="10"/>
        <v>43767.208333333328</v>
      </c>
      <c r="P158" s="4" t="b">
        <v>0</v>
      </c>
      <c r="Q158" s="4" t="b">
        <v>0</v>
      </c>
      <c r="R158" s="4" t="s">
        <v>23</v>
      </c>
      <c r="S158" s="4" t="s">
        <v>2035</v>
      </c>
      <c r="T158" s="4" t="s">
        <v>2036</v>
      </c>
    </row>
    <row r="159" spans="1:20" x14ac:dyDescent="0.25">
      <c r="A159" s="4">
        <v>157</v>
      </c>
      <c r="B159" s="4" t="s">
        <v>366</v>
      </c>
      <c r="C159" s="11" t="s">
        <v>367</v>
      </c>
      <c r="D159" s="4">
        <v>4200</v>
      </c>
      <c r="E159" s="4">
        <v>2212</v>
      </c>
      <c r="F159" s="5">
        <f t="shared" si="12"/>
        <v>0.52666666666666662</v>
      </c>
      <c r="G159" s="4" t="s">
        <v>14</v>
      </c>
      <c r="H159" s="4">
        <v>30</v>
      </c>
      <c r="I159" s="12">
        <f t="shared" si="11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13">
        <f t="shared" si="9"/>
        <v>41638.25</v>
      </c>
      <c r="O159" s="13">
        <f t="shared" si="10"/>
        <v>41650.25</v>
      </c>
      <c r="P159" s="4" t="b">
        <v>0</v>
      </c>
      <c r="Q159" s="4" t="b">
        <v>0</v>
      </c>
      <c r="R159" s="4" t="s">
        <v>122</v>
      </c>
      <c r="S159" s="4" t="s">
        <v>2054</v>
      </c>
      <c r="T159" s="4" t="s">
        <v>2055</v>
      </c>
    </row>
    <row r="160" spans="1:20" x14ac:dyDescent="0.25">
      <c r="A160" s="4">
        <v>158</v>
      </c>
      <c r="B160" s="4" t="s">
        <v>368</v>
      </c>
      <c r="C160" s="11" t="s">
        <v>369</v>
      </c>
      <c r="D160" s="4">
        <v>2100</v>
      </c>
      <c r="E160" s="4">
        <v>4640</v>
      </c>
      <c r="F160" s="5">
        <f t="shared" si="12"/>
        <v>2.2095238095238097</v>
      </c>
      <c r="G160" s="4" t="s">
        <v>20</v>
      </c>
      <c r="H160" s="4">
        <v>41</v>
      </c>
      <c r="I160" s="12">
        <f t="shared" si="11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13">
        <f t="shared" si="9"/>
        <v>42346.25</v>
      </c>
      <c r="O160" s="13">
        <f t="shared" si="10"/>
        <v>42347.25</v>
      </c>
      <c r="P160" s="4" t="b">
        <v>0</v>
      </c>
      <c r="Q160" s="4" t="b">
        <v>0</v>
      </c>
      <c r="R160" s="4" t="s">
        <v>23</v>
      </c>
      <c r="S160" s="4" t="s">
        <v>2035</v>
      </c>
      <c r="T160" s="4" t="s">
        <v>2036</v>
      </c>
    </row>
    <row r="161" spans="1:20" x14ac:dyDescent="0.25">
      <c r="A161" s="4">
        <v>159</v>
      </c>
      <c r="B161" s="4" t="s">
        <v>370</v>
      </c>
      <c r="C161" s="11" t="s">
        <v>371</v>
      </c>
      <c r="D161" s="4">
        <v>191200</v>
      </c>
      <c r="E161" s="4">
        <v>191222</v>
      </c>
      <c r="F161" s="5">
        <f t="shared" si="12"/>
        <v>1.0001150627615063</v>
      </c>
      <c r="G161" s="4" t="s">
        <v>20</v>
      </c>
      <c r="H161" s="4">
        <v>1821</v>
      </c>
      <c r="I161" s="12">
        <f t="shared" si="11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13">
        <f t="shared" si="9"/>
        <v>43551.208333333328</v>
      </c>
      <c r="O161" s="13">
        <f t="shared" si="10"/>
        <v>43569.208333333328</v>
      </c>
      <c r="P161" s="4" t="b">
        <v>0</v>
      </c>
      <c r="Q161" s="4" t="b">
        <v>1</v>
      </c>
      <c r="R161" s="4" t="s">
        <v>33</v>
      </c>
      <c r="S161" s="4" t="s">
        <v>2039</v>
      </c>
      <c r="T161" s="4" t="s">
        <v>2040</v>
      </c>
    </row>
    <row r="162" spans="1:20" x14ac:dyDescent="0.25">
      <c r="A162" s="4">
        <v>160</v>
      </c>
      <c r="B162" s="4" t="s">
        <v>372</v>
      </c>
      <c r="C162" s="11" t="s">
        <v>373</v>
      </c>
      <c r="D162" s="4">
        <v>8000</v>
      </c>
      <c r="E162" s="4">
        <v>12985</v>
      </c>
      <c r="F162" s="5">
        <f t="shared" si="12"/>
        <v>1.6231249999999999</v>
      </c>
      <c r="G162" s="4" t="s">
        <v>20</v>
      </c>
      <c r="H162" s="4">
        <v>164</v>
      </c>
      <c r="I162" s="12">
        <f t="shared" si="11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13">
        <f t="shared" si="9"/>
        <v>43582.208333333328</v>
      </c>
      <c r="O162" s="13">
        <f t="shared" si="10"/>
        <v>43598.208333333328</v>
      </c>
      <c r="P162" s="4" t="b">
        <v>0</v>
      </c>
      <c r="Q162" s="4" t="b">
        <v>0</v>
      </c>
      <c r="R162" s="4" t="s">
        <v>65</v>
      </c>
      <c r="S162" s="4" t="s">
        <v>2037</v>
      </c>
      <c r="T162" s="4" t="s">
        <v>2046</v>
      </c>
    </row>
    <row r="163" spans="1:20" ht="31.5" x14ac:dyDescent="0.25">
      <c r="A163" s="4">
        <v>161</v>
      </c>
      <c r="B163" s="4" t="s">
        <v>374</v>
      </c>
      <c r="C163" s="11" t="s">
        <v>375</v>
      </c>
      <c r="D163" s="4">
        <v>5500</v>
      </c>
      <c r="E163" s="4">
        <v>4300</v>
      </c>
      <c r="F163" s="5">
        <f t="shared" si="12"/>
        <v>0.78181818181818186</v>
      </c>
      <c r="G163" s="4" t="s">
        <v>14</v>
      </c>
      <c r="H163" s="4">
        <v>75</v>
      </c>
      <c r="I163" s="12">
        <f t="shared" si="11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13">
        <f t="shared" si="9"/>
        <v>42270.208333333328</v>
      </c>
      <c r="O163" s="13">
        <f t="shared" si="10"/>
        <v>42276.208333333328</v>
      </c>
      <c r="P163" s="4" t="b">
        <v>0</v>
      </c>
      <c r="Q163" s="4" t="b">
        <v>1</v>
      </c>
      <c r="R163" s="4" t="s">
        <v>28</v>
      </c>
      <c r="S163" s="4" t="s">
        <v>2037</v>
      </c>
      <c r="T163" s="4" t="s">
        <v>2038</v>
      </c>
    </row>
    <row r="164" spans="1:20" ht="31.5" x14ac:dyDescent="0.25">
      <c r="A164" s="4">
        <v>162</v>
      </c>
      <c r="B164" s="4" t="s">
        <v>376</v>
      </c>
      <c r="C164" s="11" t="s">
        <v>377</v>
      </c>
      <c r="D164" s="4">
        <v>6100</v>
      </c>
      <c r="E164" s="4">
        <v>9134</v>
      </c>
      <c r="F164" s="5">
        <f t="shared" si="12"/>
        <v>1.4973770491803278</v>
      </c>
      <c r="G164" s="4" t="s">
        <v>20</v>
      </c>
      <c r="H164" s="4">
        <v>157</v>
      </c>
      <c r="I164" s="12">
        <f t="shared" si="11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13">
        <f t="shared" si="9"/>
        <v>43442.25</v>
      </c>
      <c r="O164" s="13">
        <f t="shared" si="10"/>
        <v>43472.25</v>
      </c>
      <c r="P164" s="4" t="b">
        <v>0</v>
      </c>
      <c r="Q164" s="4" t="b">
        <v>0</v>
      </c>
      <c r="R164" s="4" t="s">
        <v>23</v>
      </c>
      <c r="S164" s="4" t="s">
        <v>2035</v>
      </c>
      <c r="T164" s="4" t="s">
        <v>2036</v>
      </c>
    </row>
    <row r="165" spans="1:20" x14ac:dyDescent="0.25">
      <c r="A165" s="4">
        <v>163</v>
      </c>
      <c r="B165" s="4" t="s">
        <v>378</v>
      </c>
      <c r="C165" s="11" t="s">
        <v>379</v>
      </c>
      <c r="D165" s="4">
        <v>3500</v>
      </c>
      <c r="E165" s="4">
        <v>8864</v>
      </c>
      <c r="F165" s="5">
        <f t="shared" si="12"/>
        <v>2.5325714285714285</v>
      </c>
      <c r="G165" s="4" t="s">
        <v>20</v>
      </c>
      <c r="H165" s="4">
        <v>246</v>
      </c>
      <c r="I165" s="12">
        <f t="shared" si="11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13">
        <f t="shared" si="9"/>
        <v>43028.208333333328</v>
      </c>
      <c r="O165" s="13">
        <f t="shared" si="10"/>
        <v>43077.25</v>
      </c>
      <c r="P165" s="4" t="b">
        <v>0</v>
      </c>
      <c r="Q165" s="4" t="b">
        <v>1</v>
      </c>
      <c r="R165" s="4" t="s">
        <v>122</v>
      </c>
      <c r="S165" s="4" t="s">
        <v>2054</v>
      </c>
      <c r="T165" s="4" t="s">
        <v>2055</v>
      </c>
    </row>
    <row r="166" spans="1:20" x14ac:dyDescent="0.25">
      <c r="A166" s="4">
        <v>164</v>
      </c>
      <c r="B166" s="4" t="s">
        <v>380</v>
      </c>
      <c r="C166" s="11" t="s">
        <v>381</v>
      </c>
      <c r="D166" s="4">
        <v>150500</v>
      </c>
      <c r="E166" s="4">
        <v>150755</v>
      </c>
      <c r="F166" s="5">
        <f t="shared" si="12"/>
        <v>1.0016943521594683</v>
      </c>
      <c r="G166" s="4" t="s">
        <v>20</v>
      </c>
      <c r="H166" s="4">
        <v>1396</v>
      </c>
      <c r="I166" s="12">
        <f t="shared" si="11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13">
        <f t="shared" si="9"/>
        <v>43016.208333333328</v>
      </c>
      <c r="O166" s="13">
        <f t="shared" si="10"/>
        <v>43017.208333333328</v>
      </c>
      <c r="P166" s="4" t="b">
        <v>0</v>
      </c>
      <c r="Q166" s="4" t="b">
        <v>0</v>
      </c>
      <c r="R166" s="4" t="s">
        <v>33</v>
      </c>
      <c r="S166" s="4" t="s">
        <v>2039</v>
      </c>
      <c r="T166" s="4" t="s">
        <v>2040</v>
      </c>
    </row>
    <row r="167" spans="1:20" x14ac:dyDescent="0.25">
      <c r="A167" s="4">
        <v>165</v>
      </c>
      <c r="B167" s="4" t="s">
        <v>382</v>
      </c>
      <c r="C167" s="11" t="s">
        <v>383</v>
      </c>
      <c r="D167" s="4">
        <v>90400</v>
      </c>
      <c r="E167" s="4">
        <v>110279</v>
      </c>
      <c r="F167" s="5">
        <f t="shared" si="12"/>
        <v>1.2199004424778761</v>
      </c>
      <c r="G167" s="4" t="s">
        <v>20</v>
      </c>
      <c r="H167" s="4">
        <v>2506</v>
      </c>
      <c r="I167" s="12">
        <f t="shared" si="11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13">
        <f t="shared" si="9"/>
        <v>42948.208333333328</v>
      </c>
      <c r="O167" s="13">
        <f t="shared" si="10"/>
        <v>42980.208333333328</v>
      </c>
      <c r="P167" s="4" t="b">
        <v>0</v>
      </c>
      <c r="Q167" s="4" t="b">
        <v>0</v>
      </c>
      <c r="R167" s="4" t="s">
        <v>28</v>
      </c>
      <c r="S167" s="4" t="s">
        <v>2037</v>
      </c>
      <c r="T167" s="4" t="s">
        <v>2038</v>
      </c>
    </row>
    <row r="168" spans="1:20" x14ac:dyDescent="0.25">
      <c r="A168" s="4">
        <v>166</v>
      </c>
      <c r="B168" s="4" t="s">
        <v>384</v>
      </c>
      <c r="C168" s="11" t="s">
        <v>385</v>
      </c>
      <c r="D168" s="4">
        <v>9800</v>
      </c>
      <c r="E168" s="4">
        <v>13439</v>
      </c>
      <c r="F168" s="5">
        <f t="shared" si="12"/>
        <v>1.3713265306122449</v>
      </c>
      <c r="G168" s="4" t="s">
        <v>20</v>
      </c>
      <c r="H168" s="4">
        <v>244</v>
      </c>
      <c r="I168" s="12">
        <f t="shared" si="11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13">
        <f t="shared" si="9"/>
        <v>40534.25</v>
      </c>
      <c r="O168" s="13">
        <f t="shared" si="10"/>
        <v>40538.25</v>
      </c>
      <c r="P168" s="4" t="b">
        <v>0</v>
      </c>
      <c r="Q168" s="4" t="b">
        <v>0</v>
      </c>
      <c r="R168" s="4" t="s">
        <v>122</v>
      </c>
      <c r="S168" s="4" t="s">
        <v>2054</v>
      </c>
      <c r="T168" s="4" t="s">
        <v>2055</v>
      </c>
    </row>
    <row r="169" spans="1:20" x14ac:dyDescent="0.25">
      <c r="A169" s="4">
        <v>167</v>
      </c>
      <c r="B169" s="4" t="s">
        <v>386</v>
      </c>
      <c r="C169" s="11" t="s">
        <v>387</v>
      </c>
      <c r="D169" s="4">
        <v>2600</v>
      </c>
      <c r="E169" s="4">
        <v>10804</v>
      </c>
      <c r="F169" s="5">
        <f t="shared" si="12"/>
        <v>4.155384615384615</v>
      </c>
      <c r="G169" s="4" t="s">
        <v>20</v>
      </c>
      <c r="H169" s="4">
        <v>146</v>
      </c>
      <c r="I169" s="12">
        <f t="shared" si="11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13">
        <f t="shared" si="9"/>
        <v>41435.208333333336</v>
      </c>
      <c r="O169" s="13">
        <f t="shared" si="10"/>
        <v>41445.208333333336</v>
      </c>
      <c r="P169" s="4" t="b">
        <v>0</v>
      </c>
      <c r="Q169" s="4" t="b">
        <v>0</v>
      </c>
      <c r="R169" s="4" t="s">
        <v>33</v>
      </c>
      <c r="S169" s="4" t="s">
        <v>2039</v>
      </c>
      <c r="T169" s="4" t="s">
        <v>2040</v>
      </c>
    </row>
    <row r="170" spans="1:20" x14ac:dyDescent="0.25">
      <c r="A170" s="4">
        <v>168</v>
      </c>
      <c r="B170" s="4" t="s">
        <v>388</v>
      </c>
      <c r="C170" s="11" t="s">
        <v>389</v>
      </c>
      <c r="D170" s="4">
        <v>128100</v>
      </c>
      <c r="E170" s="4">
        <v>40107</v>
      </c>
      <c r="F170" s="5">
        <f t="shared" si="12"/>
        <v>0.3130913348946136</v>
      </c>
      <c r="G170" s="4" t="s">
        <v>14</v>
      </c>
      <c r="H170" s="4">
        <v>955</v>
      </c>
      <c r="I170" s="12">
        <f t="shared" si="11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13">
        <f t="shared" si="9"/>
        <v>43518.25</v>
      </c>
      <c r="O170" s="13">
        <f t="shared" si="10"/>
        <v>43541.208333333328</v>
      </c>
      <c r="P170" s="4" t="b">
        <v>0</v>
      </c>
      <c r="Q170" s="4" t="b">
        <v>1</v>
      </c>
      <c r="R170" s="4" t="s">
        <v>60</v>
      </c>
      <c r="S170" s="4" t="s">
        <v>2035</v>
      </c>
      <c r="T170" s="4" t="s">
        <v>2045</v>
      </c>
    </row>
    <row r="171" spans="1:20" x14ac:dyDescent="0.25">
      <c r="A171" s="4">
        <v>169</v>
      </c>
      <c r="B171" s="4" t="s">
        <v>390</v>
      </c>
      <c r="C171" s="11" t="s">
        <v>391</v>
      </c>
      <c r="D171" s="4">
        <v>23300</v>
      </c>
      <c r="E171" s="4">
        <v>98811</v>
      </c>
      <c r="F171" s="5">
        <f t="shared" si="12"/>
        <v>4.240815450643777</v>
      </c>
      <c r="G171" s="4" t="s">
        <v>20</v>
      </c>
      <c r="H171" s="4">
        <v>1267</v>
      </c>
      <c r="I171" s="12">
        <f t="shared" si="11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13">
        <f t="shared" si="9"/>
        <v>41077.208333333336</v>
      </c>
      <c r="O171" s="13">
        <f t="shared" si="10"/>
        <v>41105.208333333336</v>
      </c>
      <c r="P171" s="4" t="b">
        <v>0</v>
      </c>
      <c r="Q171" s="4" t="b">
        <v>1</v>
      </c>
      <c r="R171" s="4" t="s">
        <v>100</v>
      </c>
      <c r="S171" s="4" t="s">
        <v>2041</v>
      </c>
      <c r="T171" s="4" t="s">
        <v>2052</v>
      </c>
    </row>
    <row r="172" spans="1:20" x14ac:dyDescent="0.25">
      <c r="A172" s="4">
        <v>170</v>
      </c>
      <c r="B172" s="4" t="s">
        <v>392</v>
      </c>
      <c r="C172" s="11" t="s">
        <v>393</v>
      </c>
      <c r="D172" s="4">
        <v>188100</v>
      </c>
      <c r="E172" s="4">
        <v>5528</v>
      </c>
      <c r="F172" s="5">
        <f t="shared" si="12"/>
        <v>2.9388623072833599E-2</v>
      </c>
      <c r="G172" s="4" t="s">
        <v>14</v>
      </c>
      <c r="H172" s="4">
        <v>67</v>
      </c>
      <c r="I172" s="12">
        <f t="shared" si="11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13">
        <f t="shared" si="9"/>
        <v>42950.208333333328</v>
      </c>
      <c r="O172" s="13">
        <f t="shared" si="10"/>
        <v>42957.208333333328</v>
      </c>
      <c r="P172" s="4" t="b">
        <v>0</v>
      </c>
      <c r="Q172" s="4" t="b">
        <v>0</v>
      </c>
      <c r="R172" s="4" t="s">
        <v>60</v>
      </c>
      <c r="S172" s="4" t="s">
        <v>2035</v>
      </c>
      <c r="T172" s="4" t="s">
        <v>2045</v>
      </c>
    </row>
    <row r="173" spans="1:20" ht="31.5" x14ac:dyDescent="0.25">
      <c r="A173" s="4">
        <v>171</v>
      </c>
      <c r="B173" s="4" t="s">
        <v>394</v>
      </c>
      <c r="C173" s="11" t="s">
        <v>395</v>
      </c>
      <c r="D173" s="4">
        <v>4900</v>
      </c>
      <c r="E173" s="4">
        <v>521</v>
      </c>
      <c r="F173" s="5">
        <f t="shared" si="12"/>
        <v>0.1063265306122449</v>
      </c>
      <c r="G173" s="4" t="s">
        <v>14</v>
      </c>
      <c r="H173" s="4">
        <v>5</v>
      </c>
      <c r="I173" s="12">
        <f t="shared" si="11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13">
        <f t="shared" si="9"/>
        <v>41718.208333333336</v>
      </c>
      <c r="O173" s="13">
        <f t="shared" si="10"/>
        <v>41740.208333333336</v>
      </c>
      <c r="P173" s="4" t="b">
        <v>0</v>
      </c>
      <c r="Q173" s="4" t="b">
        <v>0</v>
      </c>
      <c r="R173" s="4" t="s">
        <v>206</v>
      </c>
      <c r="S173" s="4" t="s">
        <v>2047</v>
      </c>
      <c r="T173" s="4" t="s">
        <v>2059</v>
      </c>
    </row>
    <row r="174" spans="1:20" x14ac:dyDescent="0.25">
      <c r="A174" s="4">
        <v>172</v>
      </c>
      <c r="B174" s="4" t="s">
        <v>396</v>
      </c>
      <c r="C174" s="11" t="s">
        <v>397</v>
      </c>
      <c r="D174" s="4">
        <v>800</v>
      </c>
      <c r="E174" s="4">
        <v>663</v>
      </c>
      <c r="F174" s="5">
        <f t="shared" si="12"/>
        <v>0.82874999999999999</v>
      </c>
      <c r="G174" s="4" t="s">
        <v>14</v>
      </c>
      <c r="H174" s="4">
        <v>26</v>
      </c>
      <c r="I174" s="12">
        <f t="shared" si="11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13">
        <f t="shared" si="9"/>
        <v>41839.208333333336</v>
      </c>
      <c r="O174" s="13">
        <f t="shared" si="10"/>
        <v>41854.208333333336</v>
      </c>
      <c r="P174" s="4" t="b">
        <v>0</v>
      </c>
      <c r="Q174" s="4" t="b">
        <v>1</v>
      </c>
      <c r="R174" s="4" t="s">
        <v>42</v>
      </c>
      <c r="S174" s="4" t="s">
        <v>2041</v>
      </c>
      <c r="T174" s="4" t="s">
        <v>2042</v>
      </c>
    </row>
    <row r="175" spans="1:20" x14ac:dyDescent="0.25">
      <c r="A175" s="4">
        <v>173</v>
      </c>
      <c r="B175" s="4" t="s">
        <v>398</v>
      </c>
      <c r="C175" s="11" t="s">
        <v>399</v>
      </c>
      <c r="D175" s="4">
        <v>96700</v>
      </c>
      <c r="E175" s="4">
        <v>157635</v>
      </c>
      <c r="F175" s="5">
        <f t="shared" si="12"/>
        <v>1.6301447776628748</v>
      </c>
      <c r="G175" s="4" t="s">
        <v>20</v>
      </c>
      <c r="H175" s="4">
        <v>1561</v>
      </c>
      <c r="I175" s="12">
        <f t="shared" si="11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13">
        <f t="shared" si="9"/>
        <v>41412.208333333336</v>
      </c>
      <c r="O175" s="13">
        <f t="shared" si="10"/>
        <v>41418.208333333336</v>
      </c>
      <c r="P175" s="4" t="b">
        <v>0</v>
      </c>
      <c r="Q175" s="4" t="b">
        <v>0</v>
      </c>
      <c r="R175" s="4" t="s">
        <v>33</v>
      </c>
      <c r="S175" s="4" t="s">
        <v>2039</v>
      </c>
      <c r="T175" s="4" t="s">
        <v>2040</v>
      </c>
    </row>
    <row r="176" spans="1:20" x14ac:dyDescent="0.25">
      <c r="A176" s="4">
        <v>174</v>
      </c>
      <c r="B176" s="4" t="s">
        <v>400</v>
      </c>
      <c r="C176" s="11" t="s">
        <v>401</v>
      </c>
      <c r="D176" s="4">
        <v>600</v>
      </c>
      <c r="E176" s="4">
        <v>5368</v>
      </c>
      <c r="F176" s="5">
        <f t="shared" si="12"/>
        <v>8.9466666666666672</v>
      </c>
      <c r="G176" s="4" t="s">
        <v>20</v>
      </c>
      <c r="H176" s="4">
        <v>48</v>
      </c>
      <c r="I176" s="12">
        <f t="shared" si="11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13">
        <f t="shared" si="9"/>
        <v>42282.208333333328</v>
      </c>
      <c r="O176" s="13">
        <f t="shared" si="10"/>
        <v>42283.208333333328</v>
      </c>
      <c r="P176" s="4" t="b">
        <v>0</v>
      </c>
      <c r="Q176" s="4" t="b">
        <v>1</v>
      </c>
      <c r="R176" s="4" t="s">
        <v>65</v>
      </c>
      <c r="S176" s="4" t="s">
        <v>2037</v>
      </c>
      <c r="T176" s="4" t="s">
        <v>2046</v>
      </c>
    </row>
    <row r="177" spans="1:20" x14ac:dyDescent="0.25">
      <c r="A177" s="4">
        <v>175</v>
      </c>
      <c r="B177" s="4" t="s">
        <v>402</v>
      </c>
      <c r="C177" s="11" t="s">
        <v>403</v>
      </c>
      <c r="D177" s="4">
        <v>181200</v>
      </c>
      <c r="E177" s="4">
        <v>47459</v>
      </c>
      <c r="F177" s="5">
        <f t="shared" si="12"/>
        <v>0.26191501103752757</v>
      </c>
      <c r="G177" s="4" t="s">
        <v>14</v>
      </c>
      <c r="H177" s="4">
        <v>1130</v>
      </c>
      <c r="I177" s="12">
        <f t="shared" si="11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13">
        <f t="shared" si="9"/>
        <v>42613.208333333328</v>
      </c>
      <c r="O177" s="13">
        <f t="shared" si="10"/>
        <v>42632.208333333328</v>
      </c>
      <c r="P177" s="4" t="b">
        <v>0</v>
      </c>
      <c r="Q177" s="4" t="b">
        <v>0</v>
      </c>
      <c r="R177" s="4" t="s">
        <v>33</v>
      </c>
      <c r="S177" s="4" t="s">
        <v>2039</v>
      </c>
      <c r="T177" s="4" t="s">
        <v>2040</v>
      </c>
    </row>
    <row r="178" spans="1:20" ht="31.5" x14ac:dyDescent="0.25">
      <c r="A178" s="4">
        <v>176</v>
      </c>
      <c r="B178" s="4" t="s">
        <v>404</v>
      </c>
      <c r="C178" s="11" t="s">
        <v>405</v>
      </c>
      <c r="D178" s="4">
        <v>115000</v>
      </c>
      <c r="E178" s="4">
        <v>86060</v>
      </c>
      <c r="F178" s="5">
        <f t="shared" si="12"/>
        <v>0.74834782608695649</v>
      </c>
      <c r="G178" s="4" t="s">
        <v>14</v>
      </c>
      <c r="H178" s="4">
        <v>782</v>
      </c>
      <c r="I178" s="12">
        <f t="shared" si="11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13">
        <f t="shared" si="9"/>
        <v>42616.208333333328</v>
      </c>
      <c r="O178" s="13">
        <f t="shared" si="10"/>
        <v>42625.208333333328</v>
      </c>
      <c r="P178" s="4" t="b">
        <v>0</v>
      </c>
      <c r="Q178" s="4" t="b">
        <v>0</v>
      </c>
      <c r="R178" s="4" t="s">
        <v>33</v>
      </c>
      <c r="S178" s="4" t="s">
        <v>2039</v>
      </c>
      <c r="T178" s="4" t="s">
        <v>2040</v>
      </c>
    </row>
    <row r="179" spans="1:20" x14ac:dyDescent="0.25">
      <c r="A179" s="4">
        <v>177</v>
      </c>
      <c r="B179" s="4" t="s">
        <v>406</v>
      </c>
      <c r="C179" s="11" t="s">
        <v>407</v>
      </c>
      <c r="D179" s="4">
        <v>38800</v>
      </c>
      <c r="E179" s="4">
        <v>161593</v>
      </c>
      <c r="F179" s="5">
        <f t="shared" si="12"/>
        <v>4.1647680412371137</v>
      </c>
      <c r="G179" s="4" t="s">
        <v>20</v>
      </c>
      <c r="H179" s="4">
        <v>2739</v>
      </c>
      <c r="I179" s="12">
        <f t="shared" si="11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13">
        <f t="shared" si="9"/>
        <v>40497.25</v>
      </c>
      <c r="O179" s="13">
        <f t="shared" si="10"/>
        <v>40522.25</v>
      </c>
      <c r="P179" s="4" t="b">
        <v>0</v>
      </c>
      <c r="Q179" s="4" t="b">
        <v>0</v>
      </c>
      <c r="R179" s="4" t="s">
        <v>33</v>
      </c>
      <c r="S179" s="4" t="s">
        <v>2039</v>
      </c>
      <c r="T179" s="4" t="s">
        <v>2040</v>
      </c>
    </row>
    <row r="180" spans="1:20" x14ac:dyDescent="0.25">
      <c r="A180" s="4">
        <v>178</v>
      </c>
      <c r="B180" s="4" t="s">
        <v>408</v>
      </c>
      <c r="C180" s="11" t="s">
        <v>409</v>
      </c>
      <c r="D180" s="4">
        <v>7200</v>
      </c>
      <c r="E180" s="4">
        <v>6927</v>
      </c>
      <c r="F180" s="5">
        <f t="shared" si="12"/>
        <v>0.96208333333333329</v>
      </c>
      <c r="G180" s="4" t="s">
        <v>14</v>
      </c>
      <c r="H180" s="4">
        <v>210</v>
      </c>
      <c r="I180" s="12">
        <f t="shared" si="11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13">
        <f t="shared" si="9"/>
        <v>42999.208333333328</v>
      </c>
      <c r="O180" s="13">
        <f t="shared" si="10"/>
        <v>43008.208333333328</v>
      </c>
      <c r="P180" s="4" t="b">
        <v>0</v>
      </c>
      <c r="Q180" s="4" t="b">
        <v>0</v>
      </c>
      <c r="R180" s="4" t="s">
        <v>17</v>
      </c>
      <c r="S180" s="4" t="s">
        <v>2033</v>
      </c>
      <c r="T180" s="4" t="s">
        <v>2034</v>
      </c>
    </row>
    <row r="181" spans="1:20" ht="31.5" x14ac:dyDescent="0.25">
      <c r="A181" s="4">
        <v>179</v>
      </c>
      <c r="B181" s="4" t="s">
        <v>410</v>
      </c>
      <c r="C181" s="11" t="s">
        <v>411</v>
      </c>
      <c r="D181" s="4">
        <v>44500</v>
      </c>
      <c r="E181" s="4">
        <v>159185</v>
      </c>
      <c r="F181" s="5">
        <f t="shared" si="12"/>
        <v>3.5771910112359548</v>
      </c>
      <c r="G181" s="4" t="s">
        <v>20</v>
      </c>
      <c r="H181" s="4">
        <v>3537</v>
      </c>
      <c r="I181" s="12">
        <f t="shared" si="11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13">
        <f t="shared" si="9"/>
        <v>41350.208333333336</v>
      </c>
      <c r="O181" s="13">
        <f t="shared" si="10"/>
        <v>41351.208333333336</v>
      </c>
      <c r="P181" s="4" t="b">
        <v>0</v>
      </c>
      <c r="Q181" s="4" t="b">
        <v>1</v>
      </c>
      <c r="R181" s="4" t="s">
        <v>33</v>
      </c>
      <c r="S181" s="4" t="s">
        <v>2039</v>
      </c>
      <c r="T181" s="4" t="s">
        <v>2040</v>
      </c>
    </row>
    <row r="182" spans="1:20" x14ac:dyDescent="0.25">
      <c r="A182" s="4">
        <v>180</v>
      </c>
      <c r="B182" s="4" t="s">
        <v>412</v>
      </c>
      <c r="C182" s="11" t="s">
        <v>413</v>
      </c>
      <c r="D182" s="4">
        <v>56000</v>
      </c>
      <c r="E182" s="4">
        <v>172736</v>
      </c>
      <c r="F182" s="5">
        <f t="shared" si="12"/>
        <v>3.0845714285714285</v>
      </c>
      <c r="G182" s="4" t="s">
        <v>20</v>
      </c>
      <c r="H182" s="4">
        <v>2107</v>
      </c>
      <c r="I182" s="12">
        <f t="shared" si="11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13">
        <f t="shared" si="9"/>
        <v>40259.208333333336</v>
      </c>
      <c r="O182" s="13">
        <f t="shared" si="10"/>
        <v>40264.208333333336</v>
      </c>
      <c r="P182" s="4" t="b">
        <v>0</v>
      </c>
      <c r="Q182" s="4" t="b">
        <v>0</v>
      </c>
      <c r="R182" s="4" t="s">
        <v>65</v>
      </c>
      <c r="S182" s="4" t="s">
        <v>2037</v>
      </c>
      <c r="T182" s="4" t="s">
        <v>2046</v>
      </c>
    </row>
    <row r="183" spans="1:20" x14ac:dyDescent="0.25">
      <c r="A183" s="4">
        <v>181</v>
      </c>
      <c r="B183" s="4" t="s">
        <v>414</v>
      </c>
      <c r="C183" s="11" t="s">
        <v>415</v>
      </c>
      <c r="D183" s="4">
        <v>8600</v>
      </c>
      <c r="E183" s="4">
        <v>5315</v>
      </c>
      <c r="F183" s="5">
        <f t="shared" si="12"/>
        <v>0.61802325581395345</v>
      </c>
      <c r="G183" s="4" t="s">
        <v>14</v>
      </c>
      <c r="H183" s="4">
        <v>136</v>
      </c>
      <c r="I183" s="12">
        <f t="shared" si="11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13">
        <f t="shared" si="9"/>
        <v>43012.208333333328</v>
      </c>
      <c r="O183" s="13">
        <f t="shared" si="10"/>
        <v>43030.208333333328</v>
      </c>
      <c r="P183" s="4" t="b">
        <v>0</v>
      </c>
      <c r="Q183" s="4" t="b">
        <v>0</v>
      </c>
      <c r="R183" s="4" t="s">
        <v>28</v>
      </c>
      <c r="S183" s="4" t="s">
        <v>2037</v>
      </c>
      <c r="T183" s="4" t="s">
        <v>2038</v>
      </c>
    </row>
    <row r="184" spans="1:20" ht="31.5" x14ac:dyDescent="0.25">
      <c r="A184" s="4">
        <v>182</v>
      </c>
      <c r="B184" s="4" t="s">
        <v>416</v>
      </c>
      <c r="C184" s="11" t="s">
        <v>417</v>
      </c>
      <c r="D184" s="4">
        <v>27100</v>
      </c>
      <c r="E184" s="4">
        <v>195750</v>
      </c>
      <c r="F184" s="5">
        <f t="shared" si="12"/>
        <v>7.2232472324723247</v>
      </c>
      <c r="G184" s="4" t="s">
        <v>20</v>
      </c>
      <c r="H184" s="4">
        <v>3318</v>
      </c>
      <c r="I184" s="12">
        <f t="shared" si="11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13">
        <f t="shared" si="9"/>
        <v>43631.208333333328</v>
      </c>
      <c r="O184" s="13">
        <f t="shared" si="10"/>
        <v>43647.208333333328</v>
      </c>
      <c r="P184" s="4" t="b">
        <v>0</v>
      </c>
      <c r="Q184" s="4" t="b">
        <v>0</v>
      </c>
      <c r="R184" s="4" t="s">
        <v>33</v>
      </c>
      <c r="S184" s="4" t="s">
        <v>2039</v>
      </c>
      <c r="T184" s="4" t="s">
        <v>2040</v>
      </c>
    </row>
    <row r="185" spans="1:20" ht="31.5" x14ac:dyDescent="0.25">
      <c r="A185" s="4">
        <v>183</v>
      </c>
      <c r="B185" s="4" t="s">
        <v>418</v>
      </c>
      <c r="C185" s="11" t="s">
        <v>419</v>
      </c>
      <c r="D185" s="4">
        <v>5100</v>
      </c>
      <c r="E185" s="4">
        <v>3525</v>
      </c>
      <c r="F185" s="5">
        <f t="shared" si="12"/>
        <v>0.69117647058823528</v>
      </c>
      <c r="G185" s="4" t="s">
        <v>14</v>
      </c>
      <c r="H185" s="4">
        <v>86</v>
      </c>
      <c r="I185" s="12">
        <f t="shared" si="11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13">
        <f t="shared" si="9"/>
        <v>40430.208333333336</v>
      </c>
      <c r="O185" s="13">
        <f t="shared" si="10"/>
        <v>40443.208333333336</v>
      </c>
      <c r="P185" s="4" t="b">
        <v>0</v>
      </c>
      <c r="Q185" s="4" t="b">
        <v>0</v>
      </c>
      <c r="R185" s="4" t="s">
        <v>23</v>
      </c>
      <c r="S185" s="4" t="s">
        <v>2035</v>
      </c>
      <c r="T185" s="4" t="s">
        <v>2036</v>
      </c>
    </row>
    <row r="186" spans="1:20" x14ac:dyDescent="0.25">
      <c r="A186" s="4">
        <v>184</v>
      </c>
      <c r="B186" s="4" t="s">
        <v>420</v>
      </c>
      <c r="C186" s="11" t="s">
        <v>421</v>
      </c>
      <c r="D186" s="4">
        <v>3600</v>
      </c>
      <c r="E186" s="4">
        <v>10550</v>
      </c>
      <c r="F186" s="5">
        <f t="shared" si="12"/>
        <v>2.9305555555555554</v>
      </c>
      <c r="G186" s="4" t="s">
        <v>20</v>
      </c>
      <c r="H186" s="4">
        <v>340</v>
      </c>
      <c r="I186" s="12">
        <f t="shared" si="11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13">
        <f t="shared" si="9"/>
        <v>43588.208333333328</v>
      </c>
      <c r="O186" s="13">
        <f t="shared" si="10"/>
        <v>43589.208333333328</v>
      </c>
      <c r="P186" s="4" t="b">
        <v>0</v>
      </c>
      <c r="Q186" s="4" t="b">
        <v>0</v>
      </c>
      <c r="R186" s="4" t="s">
        <v>33</v>
      </c>
      <c r="S186" s="4" t="s">
        <v>2039</v>
      </c>
      <c r="T186" s="4" t="s">
        <v>2040</v>
      </c>
    </row>
    <row r="187" spans="1:20" x14ac:dyDescent="0.25">
      <c r="A187" s="4">
        <v>185</v>
      </c>
      <c r="B187" s="4" t="s">
        <v>422</v>
      </c>
      <c r="C187" s="11" t="s">
        <v>423</v>
      </c>
      <c r="D187" s="4">
        <v>1000</v>
      </c>
      <c r="E187" s="4">
        <v>718</v>
      </c>
      <c r="F187" s="5">
        <f t="shared" si="12"/>
        <v>0.71799999999999997</v>
      </c>
      <c r="G187" s="4" t="s">
        <v>14</v>
      </c>
      <c r="H187" s="4">
        <v>19</v>
      </c>
      <c r="I187" s="12">
        <f t="shared" si="11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13">
        <f t="shared" si="9"/>
        <v>43233.208333333328</v>
      </c>
      <c r="O187" s="13">
        <f t="shared" si="10"/>
        <v>43244.208333333328</v>
      </c>
      <c r="P187" s="4" t="b">
        <v>0</v>
      </c>
      <c r="Q187" s="4" t="b">
        <v>0</v>
      </c>
      <c r="R187" s="4" t="s">
        <v>269</v>
      </c>
      <c r="S187" s="4" t="s">
        <v>2041</v>
      </c>
      <c r="T187" s="4" t="s">
        <v>2060</v>
      </c>
    </row>
    <row r="188" spans="1:20" x14ac:dyDescent="0.25">
      <c r="A188" s="4">
        <v>186</v>
      </c>
      <c r="B188" s="4" t="s">
        <v>424</v>
      </c>
      <c r="C188" s="11" t="s">
        <v>425</v>
      </c>
      <c r="D188" s="4">
        <v>88800</v>
      </c>
      <c r="E188" s="4">
        <v>28358</v>
      </c>
      <c r="F188" s="5">
        <f t="shared" si="12"/>
        <v>0.31934684684684683</v>
      </c>
      <c r="G188" s="4" t="s">
        <v>14</v>
      </c>
      <c r="H188" s="4">
        <v>886</v>
      </c>
      <c r="I188" s="12">
        <f t="shared" si="11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13">
        <f t="shared" si="9"/>
        <v>41782.208333333336</v>
      </c>
      <c r="O188" s="13">
        <f t="shared" si="10"/>
        <v>41797.208333333336</v>
      </c>
      <c r="P188" s="4" t="b">
        <v>0</v>
      </c>
      <c r="Q188" s="4" t="b">
        <v>0</v>
      </c>
      <c r="R188" s="4" t="s">
        <v>33</v>
      </c>
      <c r="S188" s="4" t="s">
        <v>2039</v>
      </c>
      <c r="T188" s="4" t="s">
        <v>2040</v>
      </c>
    </row>
    <row r="189" spans="1:20" x14ac:dyDescent="0.25">
      <c r="A189" s="4">
        <v>187</v>
      </c>
      <c r="B189" s="4" t="s">
        <v>426</v>
      </c>
      <c r="C189" s="11" t="s">
        <v>427</v>
      </c>
      <c r="D189" s="4">
        <v>60200</v>
      </c>
      <c r="E189" s="4">
        <v>138384</v>
      </c>
      <c r="F189" s="5">
        <f t="shared" si="12"/>
        <v>2.2987375415282392</v>
      </c>
      <c r="G189" s="4" t="s">
        <v>20</v>
      </c>
      <c r="H189" s="4">
        <v>1442</v>
      </c>
      <c r="I189" s="12">
        <f t="shared" si="11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13">
        <f t="shared" si="9"/>
        <v>41328.25</v>
      </c>
      <c r="O189" s="13">
        <f t="shared" si="10"/>
        <v>41356.208333333336</v>
      </c>
      <c r="P189" s="4" t="b">
        <v>0</v>
      </c>
      <c r="Q189" s="4" t="b">
        <v>1</v>
      </c>
      <c r="R189" s="4" t="s">
        <v>100</v>
      </c>
      <c r="S189" s="4" t="s">
        <v>2041</v>
      </c>
      <c r="T189" s="4" t="s">
        <v>2052</v>
      </c>
    </row>
    <row r="190" spans="1:20" x14ac:dyDescent="0.25">
      <c r="A190" s="4">
        <v>188</v>
      </c>
      <c r="B190" s="4" t="s">
        <v>428</v>
      </c>
      <c r="C190" s="11" t="s">
        <v>429</v>
      </c>
      <c r="D190" s="4">
        <v>8200</v>
      </c>
      <c r="E190" s="4">
        <v>2625</v>
      </c>
      <c r="F190" s="5">
        <f t="shared" si="12"/>
        <v>0.3201219512195122</v>
      </c>
      <c r="G190" s="4" t="s">
        <v>14</v>
      </c>
      <c r="H190" s="4">
        <v>35</v>
      </c>
      <c r="I190" s="12">
        <f t="shared" si="11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13">
        <f t="shared" si="9"/>
        <v>41975.25</v>
      </c>
      <c r="O190" s="13">
        <f t="shared" si="10"/>
        <v>41976.25</v>
      </c>
      <c r="P190" s="4" t="b">
        <v>0</v>
      </c>
      <c r="Q190" s="4" t="b">
        <v>0</v>
      </c>
      <c r="R190" s="4" t="s">
        <v>33</v>
      </c>
      <c r="S190" s="4" t="s">
        <v>2039</v>
      </c>
      <c r="T190" s="4" t="s">
        <v>2040</v>
      </c>
    </row>
    <row r="191" spans="1:20" x14ac:dyDescent="0.25">
      <c r="A191" s="4">
        <v>189</v>
      </c>
      <c r="B191" s="4" t="s">
        <v>430</v>
      </c>
      <c r="C191" s="11" t="s">
        <v>431</v>
      </c>
      <c r="D191" s="4">
        <v>191300</v>
      </c>
      <c r="E191" s="4">
        <v>45004</v>
      </c>
      <c r="F191" s="5">
        <f t="shared" si="12"/>
        <v>0.23525352848928385</v>
      </c>
      <c r="G191" s="4" t="s">
        <v>74</v>
      </c>
      <c r="H191" s="4">
        <v>441</v>
      </c>
      <c r="I191" s="12">
        <f t="shared" si="11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13">
        <f t="shared" si="9"/>
        <v>42433.25</v>
      </c>
      <c r="O191" s="13">
        <f t="shared" si="10"/>
        <v>42433.25</v>
      </c>
      <c r="P191" s="4" t="b">
        <v>0</v>
      </c>
      <c r="Q191" s="4" t="b">
        <v>0</v>
      </c>
      <c r="R191" s="4" t="s">
        <v>33</v>
      </c>
      <c r="S191" s="4" t="s">
        <v>2039</v>
      </c>
      <c r="T191" s="4" t="s">
        <v>2040</v>
      </c>
    </row>
    <row r="192" spans="1:20" x14ac:dyDescent="0.25">
      <c r="A192" s="4">
        <v>190</v>
      </c>
      <c r="B192" s="4" t="s">
        <v>432</v>
      </c>
      <c r="C192" s="11" t="s">
        <v>433</v>
      </c>
      <c r="D192" s="4">
        <v>3700</v>
      </c>
      <c r="E192" s="4">
        <v>2538</v>
      </c>
      <c r="F192" s="5">
        <f t="shared" si="12"/>
        <v>0.68594594594594593</v>
      </c>
      <c r="G192" s="4" t="s">
        <v>14</v>
      </c>
      <c r="H192" s="4">
        <v>24</v>
      </c>
      <c r="I192" s="12">
        <f t="shared" si="11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13">
        <f t="shared" si="9"/>
        <v>41429.208333333336</v>
      </c>
      <c r="O192" s="13">
        <f t="shared" si="10"/>
        <v>41430.208333333336</v>
      </c>
      <c r="P192" s="4" t="b">
        <v>0</v>
      </c>
      <c r="Q192" s="4" t="b">
        <v>1</v>
      </c>
      <c r="R192" s="4" t="s">
        <v>33</v>
      </c>
      <c r="S192" s="4" t="s">
        <v>2039</v>
      </c>
      <c r="T192" s="4" t="s">
        <v>2040</v>
      </c>
    </row>
    <row r="193" spans="1:20" x14ac:dyDescent="0.25">
      <c r="A193" s="4">
        <v>191</v>
      </c>
      <c r="B193" s="4" t="s">
        <v>434</v>
      </c>
      <c r="C193" s="11" t="s">
        <v>435</v>
      </c>
      <c r="D193" s="4">
        <v>8400</v>
      </c>
      <c r="E193" s="4">
        <v>3188</v>
      </c>
      <c r="F193" s="5">
        <f t="shared" si="12"/>
        <v>0.37952380952380954</v>
      </c>
      <c r="G193" s="4" t="s">
        <v>14</v>
      </c>
      <c r="H193" s="4">
        <v>86</v>
      </c>
      <c r="I193" s="12">
        <f t="shared" si="11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13">
        <f t="shared" si="9"/>
        <v>43536.208333333328</v>
      </c>
      <c r="O193" s="13">
        <f t="shared" si="10"/>
        <v>43539.208333333328</v>
      </c>
      <c r="P193" s="4" t="b">
        <v>0</v>
      </c>
      <c r="Q193" s="4" t="b">
        <v>0</v>
      </c>
      <c r="R193" s="4" t="s">
        <v>33</v>
      </c>
      <c r="S193" s="4" t="s">
        <v>2039</v>
      </c>
      <c r="T193" s="4" t="s">
        <v>2040</v>
      </c>
    </row>
    <row r="194" spans="1:20" x14ac:dyDescent="0.25">
      <c r="A194" s="4">
        <v>192</v>
      </c>
      <c r="B194" s="4" t="s">
        <v>436</v>
      </c>
      <c r="C194" s="11" t="s">
        <v>437</v>
      </c>
      <c r="D194" s="4">
        <v>42600</v>
      </c>
      <c r="E194" s="4">
        <v>8517</v>
      </c>
      <c r="F194" s="5">
        <f t="shared" si="12"/>
        <v>0.19992957746478873</v>
      </c>
      <c r="G194" s="4" t="s">
        <v>14</v>
      </c>
      <c r="H194" s="4">
        <v>243</v>
      </c>
      <c r="I194" s="12">
        <f t="shared" si="11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13">
        <f t="shared" si="9"/>
        <v>41817.208333333336</v>
      </c>
      <c r="O194" s="13">
        <f t="shared" si="10"/>
        <v>41821.208333333336</v>
      </c>
      <c r="P194" s="4" t="b">
        <v>0</v>
      </c>
      <c r="Q194" s="4" t="b">
        <v>0</v>
      </c>
      <c r="R194" s="4" t="s">
        <v>23</v>
      </c>
      <c r="S194" s="4" t="s">
        <v>2035</v>
      </c>
      <c r="T194" s="4" t="s">
        <v>2036</v>
      </c>
    </row>
    <row r="195" spans="1:20" x14ac:dyDescent="0.25">
      <c r="A195" s="4">
        <v>193</v>
      </c>
      <c r="B195" s="4" t="s">
        <v>438</v>
      </c>
      <c r="C195" s="11" t="s">
        <v>439</v>
      </c>
      <c r="D195" s="4">
        <v>6600</v>
      </c>
      <c r="E195" s="4">
        <v>3012</v>
      </c>
      <c r="F195" s="5">
        <f t="shared" si="12"/>
        <v>0.45636363636363636</v>
      </c>
      <c r="G195" s="4" t="s">
        <v>14</v>
      </c>
      <c r="H195" s="4">
        <v>65</v>
      </c>
      <c r="I195" s="12">
        <f t="shared" si="11"/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13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s="4" t="b">
        <v>1</v>
      </c>
      <c r="Q195" s="4" t="b">
        <v>0</v>
      </c>
      <c r="R195" s="4" t="s">
        <v>60</v>
      </c>
      <c r="S195" s="4" t="s">
        <v>2035</v>
      </c>
      <c r="T195" s="4" t="s">
        <v>2045</v>
      </c>
    </row>
    <row r="196" spans="1:20" x14ac:dyDescent="0.25">
      <c r="A196" s="4">
        <v>194</v>
      </c>
      <c r="B196" s="4" t="s">
        <v>440</v>
      </c>
      <c r="C196" s="11" t="s">
        <v>441</v>
      </c>
      <c r="D196" s="4">
        <v>7100</v>
      </c>
      <c r="E196" s="4">
        <v>8716</v>
      </c>
      <c r="F196" s="5">
        <f t="shared" si="12"/>
        <v>1.227605633802817</v>
      </c>
      <c r="G196" s="4" t="s">
        <v>20</v>
      </c>
      <c r="H196" s="4">
        <v>126</v>
      </c>
      <c r="I196" s="12">
        <f t="shared" ref="I196:I259" si="15">E196/H196</f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13">
        <f t="shared" si="13"/>
        <v>42261.208333333328</v>
      </c>
      <c r="O196" s="13">
        <f t="shared" si="14"/>
        <v>42277.208333333328</v>
      </c>
      <c r="P196" s="4" t="b">
        <v>0</v>
      </c>
      <c r="Q196" s="4" t="b">
        <v>0</v>
      </c>
      <c r="R196" s="4" t="s">
        <v>148</v>
      </c>
      <c r="S196" s="4" t="s">
        <v>2035</v>
      </c>
      <c r="T196" s="4" t="s">
        <v>2057</v>
      </c>
    </row>
    <row r="197" spans="1:20" x14ac:dyDescent="0.25">
      <c r="A197" s="4">
        <v>195</v>
      </c>
      <c r="B197" s="4" t="s">
        <v>442</v>
      </c>
      <c r="C197" s="11" t="s">
        <v>443</v>
      </c>
      <c r="D197" s="4">
        <v>15800</v>
      </c>
      <c r="E197" s="4">
        <v>57157</v>
      </c>
      <c r="F197" s="5">
        <f t="shared" ref="F197:F260" si="16">E197/D197</f>
        <v>3.61753164556962</v>
      </c>
      <c r="G197" s="4" t="s">
        <v>20</v>
      </c>
      <c r="H197" s="4">
        <v>524</v>
      </c>
      <c r="I197" s="12">
        <f t="shared" si="15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13">
        <f t="shared" si="13"/>
        <v>43310.208333333328</v>
      </c>
      <c r="O197" s="13">
        <f t="shared" si="14"/>
        <v>43317.208333333328</v>
      </c>
      <c r="P197" s="4" t="b">
        <v>0</v>
      </c>
      <c r="Q197" s="4" t="b">
        <v>0</v>
      </c>
      <c r="R197" s="4" t="s">
        <v>50</v>
      </c>
      <c r="S197" s="4" t="s">
        <v>2035</v>
      </c>
      <c r="T197" s="4" t="s">
        <v>2043</v>
      </c>
    </row>
    <row r="198" spans="1:20" x14ac:dyDescent="0.25">
      <c r="A198" s="4">
        <v>196</v>
      </c>
      <c r="B198" s="4" t="s">
        <v>444</v>
      </c>
      <c r="C198" s="11" t="s">
        <v>445</v>
      </c>
      <c r="D198" s="4">
        <v>8200</v>
      </c>
      <c r="E198" s="4">
        <v>5178</v>
      </c>
      <c r="F198" s="5">
        <f t="shared" si="16"/>
        <v>0.63146341463414635</v>
      </c>
      <c r="G198" s="4" t="s">
        <v>14</v>
      </c>
      <c r="H198" s="4">
        <v>100</v>
      </c>
      <c r="I198" s="12">
        <f t="shared" si="15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13">
        <f t="shared" si="13"/>
        <v>42616.208333333328</v>
      </c>
      <c r="O198" s="13">
        <f t="shared" si="14"/>
        <v>42635.208333333328</v>
      </c>
      <c r="P198" s="4" t="b">
        <v>0</v>
      </c>
      <c r="Q198" s="4" t="b">
        <v>0</v>
      </c>
      <c r="R198" s="4" t="s">
        <v>65</v>
      </c>
      <c r="S198" s="4" t="s">
        <v>2037</v>
      </c>
      <c r="T198" s="4" t="s">
        <v>2046</v>
      </c>
    </row>
    <row r="199" spans="1:20" x14ac:dyDescent="0.25">
      <c r="A199" s="4">
        <v>197</v>
      </c>
      <c r="B199" s="4" t="s">
        <v>446</v>
      </c>
      <c r="C199" s="11" t="s">
        <v>447</v>
      </c>
      <c r="D199" s="4">
        <v>54700</v>
      </c>
      <c r="E199" s="4">
        <v>163118</v>
      </c>
      <c r="F199" s="5">
        <f t="shared" si="16"/>
        <v>2.9820475319926874</v>
      </c>
      <c r="G199" s="4" t="s">
        <v>20</v>
      </c>
      <c r="H199" s="4">
        <v>1989</v>
      </c>
      <c r="I199" s="12">
        <f t="shared" si="15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13">
        <f t="shared" si="13"/>
        <v>42909.208333333328</v>
      </c>
      <c r="O199" s="13">
        <f t="shared" si="14"/>
        <v>42923.208333333328</v>
      </c>
      <c r="P199" s="4" t="b">
        <v>0</v>
      </c>
      <c r="Q199" s="4" t="b">
        <v>0</v>
      </c>
      <c r="R199" s="4" t="s">
        <v>53</v>
      </c>
      <c r="S199" s="4" t="s">
        <v>2041</v>
      </c>
      <c r="T199" s="4" t="s">
        <v>2044</v>
      </c>
    </row>
    <row r="200" spans="1:20" x14ac:dyDescent="0.25">
      <c r="A200" s="4">
        <v>198</v>
      </c>
      <c r="B200" s="4" t="s">
        <v>448</v>
      </c>
      <c r="C200" s="11" t="s">
        <v>449</v>
      </c>
      <c r="D200" s="4">
        <v>63200</v>
      </c>
      <c r="E200" s="4">
        <v>6041</v>
      </c>
      <c r="F200" s="5">
        <f t="shared" si="16"/>
        <v>9.5585443037974685E-2</v>
      </c>
      <c r="G200" s="4" t="s">
        <v>14</v>
      </c>
      <c r="H200" s="4">
        <v>168</v>
      </c>
      <c r="I200" s="12">
        <f t="shared" si="15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13">
        <f t="shared" si="13"/>
        <v>40396.208333333336</v>
      </c>
      <c r="O200" s="13">
        <f t="shared" si="14"/>
        <v>40425.208333333336</v>
      </c>
      <c r="P200" s="4" t="b">
        <v>0</v>
      </c>
      <c r="Q200" s="4" t="b">
        <v>0</v>
      </c>
      <c r="R200" s="4" t="s">
        <v>50</v>
      </c>
      <c r="S200" s="4" t="s">
        <v>2035</v>
      </c>
      <c r="T200" s="4" t="s">
        <v>2043</v>
      </c>
    </row>
    <row r="201" spans="1:20" x14ac:dyDescent="0.25">
      <c r="A201" s="4">
        <v>199</v>
      </c>
      <c r="B201" s="4" t="s">
        <v>450</v>
      </c>
      <c r="C201" s="11" t="s">
        <v>451</v>
      </c>
      <c r="D201" s="4">
        <v>1800</v>
      </c>
      <c r="E201" s="4">
        <v>968</v>
      </c>
      <c r="F201" s="5">
        <f t="shared" si="16"/>
        <v>0.5377777777777778</v>
      </c>
      <c r="G201" s="4" t="s">
        <v>14</v>
      </c>
      <c r="H201" s="4">
        <v>13</v>
      </c>
      <c r="I201" s="12">
        <f t="shared" si="15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13">
        <f t="shared" si="13"/>
        <v>42192.208333333328</v>
      </c>
      <c r="O201" s="13">
        <f t="shared" si="14"/>
        <v>42196.208333333328</v>
      </c>
      <c r="P201" s="4" t="b">
        <v>0</v>
      </c>
      <c r="Q201" s="4" t="b">
        <v>0</v>
      </c>
      <c r="R201" s="4" t="s">
        <v>23</v>
      </c>
      <c r="S201" s="4" t="s">
        <v>2035</v>
      </c>
      <c r="T201" s="4" t="s">
        <v>2036</v>
      </c>
    </row>
    <row r="202" spans="1:20" x14ac:dyDescent="0.25">
      <c r="A202" s="4">
        <v>200</v>
      </c>
      <c r="B202" s="4" t="s">
        <v>452</v>
      </c>
      <c r="C202" s="11" t="s">
        <v>453</v>
      </c>
      <c r="D202" s="4">
        <v>100</v>
      </c>
      <c r="E202" s="4">
        <v>2</v>
      </c>
      <c r="F202" s="5">
        <f t="shared" si="16"/>
        <v>0.02</v>
      </c>
      <c r="G202" s="4" t="s">
        <v>14</v>
      </c>
      <c r="H202" s="4">
        <v>1</v>
      </c>
      <c r="I202" s="12">
        <f t="shared" si="15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13">
        <f t="shared" si="13"/>
        <v>40262.208333333336</v>
      </c>
      <c r="O202" s="13">
        <f t="shared" si="14"/>
        <v>40273.208333333336</v>
      </c>
      <c r="P202" s="4" t="b">
        <v>0</v>
      </c>
      <c r="Q202" s="4" t="b">
        <v>0</v>
      </c>
      <c r="R202" s="4" t="s">
        <v>33</v>
      </c>
      <c r="S202" s="4" t="s">
        <v>2039</v>
      </c>
      <c r="T202" s="4" t="s">
        <v>2040</v>
      </c>
    </row>
    <row r="203" spans="1:20" x14ac:dyDescent="0.25">
      <c r="A203" s="4">
        <v>201</v>
      </c>
      <c r="B203" s="4" t="s">
        <v>454</v>
      </c>
      <c r="C203" s="11" t="s">
        <v>455</v>
      </c>
      <c r="D203" s="4">
        <v>2100</v>
      </c>
      <c r="E203" s="4">
        <v>14305</v>
      </c>
      <c r="F203" s="5">
        <f t="shared" si="16"/>
        <v>6.8119047619047617</v>
      </c>
      <c r="G203" s="4" t="s">
        <v>20</v>
      </c>
      <c r="H203" s="4">
        <v>157</v>
      </c>
      <c r="I203" s="12">
        <f t="shared" si="15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13">
        <f t="shared" si="13"/>
        <v>41845.208333333336</v>
      </c>
      <c r="O203" s="13">
        <f t="shared" si="14"/>
        <v>41863.208333333336</v>
      </c>
      <c r="P203" s="4" t="b">
        <v>0</v>
      </c>
      <c r="Q203" s="4" t="b">
        <v>0</v>
      </c>
      <c r="R203" s="4" t="s">
        <v>28</v>
      </c>
      <c r="S203" s="4" t="s">
        <v>2037</v>
      </c>
      <c r="T203" s="4" t="s">
        <v>2038</v>
      </c>
    </row>
    <row r="204" spans="1:20" x14ac:dyDescent="0.25">
      <c r="A204" s="4">
        <v>202</v>
      </c>
      <c r="B204" s="4" t="s">
        <v>456</v>
      </c>
      <c r="C204" s="11" t="s">
        <v>457</v>
      </c>
      <c r="D204" s="4">
        <v>8300</v>
      </c>
      <c r="E204" s="4">
        <v>6543</v>
      </c>
      <c r="F204" s="5">
        <f t="shared" si="16"/>
        <v>0.78831325301204824</v>
      </c>
      <c r="G204" s="4" t="s">
        <v>74</v>
      </c>
      <c r="H204" s="4">
        <v>82</v>
      </c>
      <c r="I204" s="12">
        <f t="shared" si="15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13">
        <f t="shared" si="13"/>
        <v>40818.208333333336</v>
      </c>
      <c r="O204" s="13">
        <f t="shared" si="14"/>
        <v>40822.208333333336</v>
      </c>
      <c r="P204" s="4" t="b">
        <v>0</v>
      </c>
      <c r="Q204" s="4" t="b">
        <v>0</v>
      </c>
      <c r="R204" s="4" t="s">
        <v>17</v>
      </c>
      <c r="S204" s="4" t="s">
        <v>2033</v>
      </c>
      <c r="T204" s="4" t="s">
        <v>2034</v>
      </c>
    </row>
    <row r="205" spans="1:20" ht="31.5" x14ac:dyDescent="0.25">
      <c r="A205" s="4">
        <v>203</v>
      </c>
      <c r="B205" s="4" t="s">
        <v>458</v>
      </c>
      <c r="C205" s="11" t="s">
        <v>459</v>
      </c>
      <c r="D205" s="4">
        <v>143900</v>
      </c>
      <c r="E205" s="4">
        <v>193413</v>
      </c>
      <c r="F205" s="5">
        <f t="shared" si="16"/>
        <v>1.3440792216817234</v>
      </c>
      <c r="G205" s="4" t="s">
        <v>20</v>
      </c>
      <c r="H205" s="4">
        <v>4498</v>
      </c>
      <c r="I205" s="12">
        <f t="shared" si="15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13">
        <f t="shared" si="13"/>
        <v>42752.25</v>
      </c>
      <c r="O205" s="13">
        <f t="shared" si="14"/>
        <v>42754.25</v>
      </c>
      <c r="P205" s="4" t="b">
        <v>0</v>
      </c>
      <c r="Q205" s="4" t="b">
        <v>0</v>
      </c>
      <c r="R205" s="4" t="s">
        <v>33</v>
      </c>
      <c r="S205" s="4" t="s">
        <v>2039</v>
      </c>
      <c r="T205" s="4" t="s">
        <v>2040</v>
      </c>
    </row>
    <row r="206" spans="1:20" x14ac:dyDescent="0.25">
      <c r="A206" s="4">
        <v>204</v>
      </c>
      <c r="B206" s="4" t="s">
        <v>460</v>
      </c>
      <c r="C206" s="11" t="s">
        <v>461</v>
      </c>
      <c r="D206" s="4">
        <v>75000</v>
      </c>
      <c r="E206" s="4">
        <v>2529</v>
      </c>
      <c r="F206" s="5">
        <f t="shared" si="16"/>
        <v>3.372E-2</v>
      </c>
      <c r="G206" s="4" t="s">
        <v>14</v>
      </c>
      <c r="H206" s="4">
        <v>40</v>
      </c>
      <c r="I206" s="12">
        <f t="shared" si="15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13">
        <f t="shared" si="13"/>
        <v>40636.208333333336</v>
      </c>
      <c r="O206" s="13">
        <f t="shared" si="14"/>
        <v>40646.208333333336</v>
      </c>
      <c r="P206" s="4" t="b">
        <v>0</v>
      </c>
      <c r="Q206" s="4" t="b">
        <v>0</v>
      </c>
      <c r="R206" s="4" t="s">
        <v>159</v>
      </c>
      <c r="S206" s="4" t="s">
        <v>2035</v>
      </c>
      <c r="T206" s="4" t="s">
        <v>2058</v>
      </c>
    </row>
    <row r="207" spans="1:20" x14ac:dyDescent="0.25">
      <c r="A207" s="4">
        <v>205</v>
      </c>
      <c r="B207" s="4" t="s">
        <v>462</v>
      </c>
      <c r="C207" s="11" t="s">
        <v>463</v>
      </c>
      <c r="D207" s="4">
        <v>1300</v>
      </c>
      <c r="E207" s="4">
        <v>5614</v>
      </c>
      <c r="F207" s="5">
        <f t="shared" si="16"/>
        <v>4.3184615384615386</v>
      </c>
      <c r="G207" s="4" t="s">
        <v>20</v>
      </c>
      <c r="H207" s="4">
        <v>80</v>
      </c>
      <c r="I207" s="12">
        <f t="shared" si="15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13">
        <f t="shared" si="13"/>
        <v>43390.208333333328</v>
      </c>
      <c r="O207" s="13">
        <f t="shared" si="14"/>
        <v>43402.208333333328</v>
      </c>
      <c r="P207" s="4" t="b">
        <v>1</v>
      </c>
      <c r="Q207" s="4" t="b">
        <v>0</v>
      </c>
      <c r="R207" s="4" t="s">
        <v>33</v>
      </c>
      <c r="S207" s="4" t="s">
        <v>2039</v>
      </c>
      <c r="T207" s="4" t="s">
        <v>2040</v>
      </c>
    </row>
    <row r="208" spans="1:20" x14ac:dyDescent="0.25">
      <c r="A208" s="4">
        <v>206</v>
      </c>
      <c r="B208" s="4" t="s">
        <v>464</v>
      </c>
      <c r="C208" s="11" t="s">
        <v>465</v>
      </c>
      <c r="D208" s="4">
        <v>9000</v>
      </c>
      <c r="E208" s="4">
        <v>3496</v>
      </c>
      <c r="F208" s="5">
        <f t="shared" si="16"/>
        <v>0.38844444444444443</v>
      </c>
      <c r="G208" s="4" t="s">
        <v>74</v>
      </c>
      <c r="H208" s="4">
        <v>57</v>
      </c>
      <c r="I208" s="12">
        <f t="shared" si="15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13">
        <f t="shared" si="13"/>
        <v>40236.25</v>
      </c>
      <c r="O208" s="13">
        <f t="shared" si="14"/>
        <v>40245.25</v>
      </c>
      <c r="P208" s="4" t="b">
        <v>0</v>
      </c>
      <c r="Q208" s="4" t="b">
        <v>0</v>
      </c>
      <c r="R208" s="4" t="s">
        <v>119</v>
      </c>
      <c r="S208" s="4" t="s">
        <v>2047</v>
      </c>
      <c r="T208" s="4" t="s">
        <v>2053</v>
      </c>
    </row>
    <row r="209" spans="1:20" ht="31.5" x14ac:dyDescent="0.25">
      <c r="A209" s="4">
        <v>207</v>
      </c>
      <c r="B209" s="4" t="s">
        <v>466</v>
      </c>
      <c r="C209" s="11" t="s">
        <v>467</v>
      </c>
      <c r="D209" s="4">
        <v>1000</v>
      </c>
      <c r="E209" s="4">
        <v>4257</v>
      </c>
      <c r="F209" s="5">
        <f t="shared" si="16"/>
        <v>4.2569999999999997</v>
      </c>
      <c r="G209" s="4" t="s">
        <v>20</v>
      </c>
      <c r="H209" s="4">
        <v>43</v>
      </c>
      <c r="I209" s="12">
        <f t="shared" si="15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13">
        <f t="shared" si="13"/>
        <v>43340.208333333328</v>
      </c>
      <c r="O209" s="13">
        <f t="shared" si="14"/>
        <v>43360.208333333328</v>
      </c>
      <c r="P209" s="4" t="b">
        <v>0</v>
      </c>
      <c r="Q209" s="4" t="b">
        <v>1</v>
      </c>
      <c r="R209" s="4" t="s">
        <v>23</v>
      </c>
      <c r="S209" s="4" t="s">
        <v>2035</v>
      </c>
      <c r="T209" s="4" t="s">
        <v>2036</v>
      </c>
    </row>
    <row r="210" spans="1:20" x14ac:dyDescent="0.25">
      <c r="A210" s="4">
        <v>208</v>
      </c>
      <c r="B210" s="4" t="s">
        <v>468</v>
      </c>
      <c r="C210" s="11" t="s">
        <v>469</v>
      </c>
      <c r="D210" s="4">
        <v>196900</v>
      </c>
      <c r="E210" s="4">
        <v>199110</v>
      </c>
      <c r="F210" s="5">
        <f t="shared" si="16"/>
        <v>1.0112239715591671</v>
      </c>
      <c r="G210" s="4" t="s">
        <v>20</v>
      </c>
      <c r="H210" s="4">
        <v>2053</v>
      </c>
      <c r="I210" s="12">
        <f t="shared" si="15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13">
        <f t="shared" si="13"/>
        <v>43048.25</v>
      </c>
      <c r="O210" s="13">
        <f t="shared" si="14"/>
        <v>43072.25</v>
      </c>
      <c r="P210" s="4" t="b">
        <v>0</v>
      </c>
      <c r="Q210" s="4" t="b">
        <v>0</v>
      </c>
      <c r="R210" s="4" t="s">
        <v>42</v>
      </c>
      <c r="S210" s="4" t="s">
        <v>2041</v>
      </c>
      <c r="T210" s="4" t="s">
        <v>2042</v>
      </c>
    </row>
    <row r="211" spans="1:20" x14ac:dyDescent="0.25">
      <c r="A211" s="4">
        <v>209</v>
      </c>
      <c r="B211" s="4" t="s">
        <v>470</v>
      </c>
      <c r="C211" s="11" t="s">
        <v>471</v>
      </c>
      <c r="D211" s="4">
        <v>194500</v>
      </c>
      <c r="E211" s="4">
        <v>41212</v>
      </c>
      <c r="F211" s="5">
        <f t="shared" si="16"/>
        <v>0.21188688946015424</v>
      </c>
      <c r="G211" s="4" t="s">
        <v>47</v>
      </c>
      <c r="H211" s="4">
        <v>808</v>
      </c>
      <c r="I211" s="12">
        <f t="shared" si="15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13">
        <f t="shared" si="13"/>
        <v>42496.208333333328</v>
      </c>
      <c r="O211" s="13">
        <f t="shared" si="14"/>
        <v>42503.208333333328</v>
      </c>
      <c r="P211" s="4" t="b">
        <v>0</v>
      </c>
      <c r="Q211" s="4" t="b">
        <v>0</v>
      </c>
      <c r="R211" s="4" t="s">
        <v>42</v>
      </c>
      <c r="S211" s="4" t="s">
        <v>2041</v>
      </c>
      <c r="T211" s="4" t="s">
        <v>2042</v>
      </c>
    </row>
    <row r="212" spans="1:20" x14ac:dyDescent="0.25">
      <c r="A212" s="4">
        <v>210</v>
      </c>
      <c r="B212" s="4" t="s">
        <v>472</v>
      </c>
      <c r="C212" s="11" t="s">
        <v>473</v>
      </c>
      <c r="D212" s="4">
        <v>9400</v>
      </c>
      <c r="E212" s="4">
        <v>6338</v>
      </c>
      <c r="F212" s="5">
        <f t="shared" si="16"/>
        <v>0.67425531914893622</v>
      </c>
      <c r="G212" s="4" t="s">
        <v>14</v>
      </c>
      <c r="H212" s="4">
        <v>226</v>
      </c>
      <c r="I212" s="12">
        <f t="shared" si="15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13">
        <f t="shared" si="13"/>
        <v>42797.25</v>
      </c>
      <c r="O212" s="13">
        <f t="shared" si="14"/>
        <v>42824.208333333328</v>
      </c>
      <c r="P212" s="4" t="b">
        <v>0</v>
      </c>
      <c r="Q212" s="4" t="b">
        <v>0</v>
      </c>
      <c r="R212" s="4" t="s">
        <v>474</v>
      </c>
      <c r="S212" s="4" t="s">
        <v>2041</v>
      </c>
      <c r="T212" s="4" t="s">
        <v>2063</v>
      </c>
    </row>
    <row r="213" spans="1:20" ht="31.5" x14ac:dyDescent="0.25">
      <c r="A213" s="4">
        <v>211</v>
      </c>
      <c r="B213" s="4" t="s">
        <v>475</v>
      </c>
      <c r="C213" s="11" t="s">
        <v>476</v>
      </c>
      <c r="D213" s="4">
        <v>104400</v>
      </c>
      <c r="E213" s="4">
        <v>99100</v>
      </c>
      <c r="F213" s="5">
        <f t="shared" si="16"/>
        <v>0.9492337164750958</v>
      </c>
      <c r="G213" s="4" t="s">
        <v>14</v>
      </c>
      <c r="H213" s="4">
        <v>1625</v>
      </c>
      <c r="I213" s="12">
        <f t="shared" si="15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13">
        <f t="shared" si="13"/>
        <v>41513.208333333336</v>
      </c>
      <c r="O213" s="13">
        <f t="shared" si="14"/>
        <v>41537.208333333336</v>
      </c>
      <c r="P213" s="4" t="b">
        <v>0</v>
      </c>
      <c r="Q213" s="4" t="b">
        <v>0</v>
      </c>
      <c r="R213" s="4" t="s">
        <v>33</v>
      </c>
      <c r="S213" s="4" t="s">
        <v>2039</v>
      </c>
      <c r="T213" s="4" t="s">
        <v>2040</v>
      </c>
    </row>
    <row r="214" spans="1:20" x14ac:dyDescent="0.25">
      <c r="A214" s="4">
        <v>212</v>
      </c>
      <c r="B214" s="4" t="s">
        <v>477</v>
      </c>
      <c r="C214" s="11" t="s">
        <v>478</v>
      </c>
      <c r="D214" s="4">
        <v>8100</v>
      </c>
      <c r="E214" s="4">
        <v>12300</v>
      </c>
      <c r="F214" s="5">
        <f t="shared" si="16"/>
        <v>1.5185185185185186</v>
      </c>
      <c r="G214" s="4" t="s">
        <v>20</v>
      </c>
      <c r="H214" s="4">
        <v>168</v>
      </c>
      <c r="I214" s="12">
        <f t="shared" si="15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13">
        <f t="shared" si="13"/>
        <v>43814.25</v>
      </c>
      <c r="O214" s="13">
        <f t="shared" si="14"/>
        <v>43860.25</v>
      </c>
      <c r="P214" s="4" t="b">
        <v>0</v>
      </c>
      <c r="Q214" s="4" t="b">
        <v>0</v>
      </c>
      <c r="R214" s="4" t="s">
        <v>33</v>
      </c>
      <c r="S214" s="4" t="s">
        <v>2039</v>
      </c>
      <c r="T214" s="4" t="s">
        <v>2040</v>
      </c>
    </row>
    <row r="215" spans="1:20" ht="31.5" x14ac:dyDescent="0.25">
      <c r="A215" s="4">
        <v>213</v>
      </c>
      <c r="B215" s="4" t="s">
        <v>479</v>
      </c>
      <c r="C215" s="11" t="s">
        <v>480</v>
      </c>
      <c r="D215" s="4">
        <v>87900</v>
      </c>
      <c r="E215" s="4">
        <v>171549</v>
      </c>
      <c r="F215" s="5">
        <f t="shared" si="16"/>
        <v>1.9516382252559727</v>
      </c>
      <c r="G215" s="4" t="s">
        <v>20</v>
      </c>
      <c r="H215" s="4">
        <v>4289</v>
      </c>
      <c r="I215" s="12">
        <f t="shared" si="15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13">
        <f t="shared" si="13"/>
        <v>40488.208333333336</v>
      </c>
      <c r="O215" s="13">
        <f t="shared" si="14"/>
        <v>40496.25</v>
      </c>
      <c r="P215" s="4" t="b">
        <v>0</v>
      </c>
      <c r="Q215" s="4" t="b">
        <v>1</v>
      </c>
      <c r="R215" s="4" t="s">
        <v>60</v>
      </c>
      <c r="S215" s="4" t="s">
        <v>2035</v>
      </c>
      <c r="T215" s="4" t="s">
        <v>2045</v>
      </c>
    </row>
    <row r="216" spans="1:20" x14ac:dyDescent="0.25">
      <c r="A216" s="4">
        <v>214</v>
      </c>
      <c r="B216" s="4" t="s">
        <v>481</v>
      </c>
      <c r="C216" s="11" t="s">
        <v>482</v>
      </c>
      <c r="D216" s="4">
        <v>1400</v>
      </c>
      <c r="E216" s="4">
        <v>14324</v>
      </c>
      <c r="F216" s="5">
        <f t="shared" si="16"/>
        <v>10.231428571428571</v>
      </c>
      <c r="G216" s="4" t="s">
        <v>20</v>
      </c>
      <c r="H216" s="4">
        <v>165</v>
      </c>
      <c r="I216" s="12">
        <f t="shared" si="15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13">
        <f t="shared" si="13"/>
        <v>40409.208333333336</v>
      </c>
      <c r="O216" s="13">
        <f t="shared" si="14"/>
        <v>40415.208333333336</v>
      </c>
      <c r="P216" s="4" t="b">
        <v>0</v>
      </c>
      <c r="Q216" s="4" t="b">
        <v>0</v>
      </c>
      <c r="R216" s="4" t="s">
        <v>23</v>
      </c>
      <c r="S216" s="4" t="s">
        <v>2035</v>
      </c>
      <c r="T216" s="4" t="s">
        <v>2036</v>
      </c>
    </row>
    <row r="217" spans="1:20" x14ac:dyDescent="0.25">
      <c r="A217" s="4">
        <v>215</v>
      </c>
      <c r="B217" s="4" t="s">
        <v>483</v>
      </c>
      <c r="C217" s="11" t="s">
        <v>484</v>
      </c>
      <c r="D217" s="4">
        <v>156800</v>
      </c>
      <c r="E217" s="4">
        <v>6024</v>
      </c>
      <c r="F217" s="5">
        <f t="shared" si="16"/>
        <v>3.8418367346938778E-2</v>
      </c>
      <c r="G217" s="4" t="s">
        <v>14</v>
      </c>
      <c r="H217" s="4">
        <v>143</v>
      </c>
      <c r="I217" s="12">
        <f t="shared" si="15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13">
        <f t="shared" si="13"/>
        <v>43509.25</v>
      </c>
      <c r="O217" s="13">
        <f t="shared" si="14"/>
        <v>43511.25</v>
      </c>
      <c r="P217" s="4" t="b">
        <v>0</v>
      </c>
      <c r="Q217" s="4" t="b">
        <v>0</v>
      </c>
      <c r="R217" s="4" t="s">
        <v>33</v>
      </c>
      <c r="S217" s="4" t="s">
        <v>2039</v>
      </c>
      <c r="T217" s="4" t="s">
        <v>2040</v>
      </c>
    </row>
    <row r="218" spans="1:20" x14ac:dyDescent="0.25">
      <c r="A218" s="4">
        <v>216</v>
      </c>
      <c r="B218" s="4" t="s">
        <v>485</v>
      </c>
      <c r="C218" s="11" t="s">
        <v>486</v>
      </c>
      <c r="D218" s="4">
        <v>121700</v>
      </c>
      <c r="E218" s="4">
        <v>188721</v>
      </c>
      <c r="F218" s="5">
        <f t="shared" si="16"/>
        <v>1.5507066557107643</v>
      </c>
      <c r="G218" s="4" t="s">
        <v>20</v>
      </c>
      <c r="H218" s="4">
        <v>1815</v>
      </c>
      <c r="I218" s="12">
        <f t="shared" si="15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13">
        <f t="shared" si="13"/>
        <v>40869.25</v>
      </c>
      <c r="O218" s="13">
        <f t="shared" si="14"/>
        <v>40871.25</v>
      </c>
      <c r="P218" s="4" t="b">
        <v>0</v>
      </c>
      <c r="Q218" s="4" t="b">
        <v>0</v>
      </c>
      <c r="R218" s="4" t="s">
        <v>33</v>
      </c>
      <c r="S218" s="4" t="s">
        <v>2039</v>
      </c>
      <c r="T218" s="4" t="s">
        <v>2040</v>
      </c>
    </row>
    <row r="219" spans="1:20" x14ac:dyDescent="0.25">
      <c r="A219" s="4">
        <v>217</v>
      </c>
      <c r="B219" s="4" t="s">
        <v>487</v>
      </c>
      <c r="C219" s="11" t="s">
        <v>488</v>
      </c>
      <c r="D219" s="4">
        <v>129400</v>
      </c>
      <c r="E219" s="4">
        <v>57911</v>
      </c>
      <c r="F219" s="5">
        <f t="shared" si="16"/>
        <v>0.44753477588871715</v>
      </c>
      <c r="G219" s="4" t="s">
        <v>14</v>
      </c>
      <c r="H219" s="4">
        <v>934</v>
      </c>
      <c r="I219" s="12">
        <f t="shared" si="15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13">
        <f t="shared" si="13"/>
        <v>43583.208333333328</v>
      </c>
      <c r="O219" s="13">
        <f t="shared" si="14"/>
        <v>43592.208333333328</v>
      </c>
      <c r="P219" s="4" t="b">
        <v>0</v>
      </c>
      <c r="Q219" s="4" t="b">
        <v>0</v>
      </c>
      <c r="R219" s="4" t="s">
        <v>474</v>
      </c>
      <c r="S219" s="4" t="s">
        <v>2041</v>
      </c>
      <c r="T219" s="4" t="s">
        <v>2063</v>
      </c>
    </row>
    <row r="220" spans="1:20" x14ac:dyDescent="0.25">
      <c r="A220" s="4">
        <v>218</v>
      </c>
      <c r="B220" s="4" t="s">
        <v>489</v>
      </c>
      <c r="C220" s="11" t="s">
        <v>490</v>
      </c>
      <c r="D220" s="4">
        <v>5700</v>
      </c>
      <c r="E220" s="4">
        <v>12309</v>
      </c>
      <c r="F220" s="5">
        <f t="shared" si="16"/>
        <v>2.1594736842105262</v>
      </c>
      <c r="G220" s="4" t="s">
        <v>20</v>
      </c>
      <c r="H220" s="4">
        <v>397</v>
      </c>
      <c r="I220" s="12">
        <f t="shared" si="15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13">
        <f t="shared" si="13"/>
        <v>40858.25</v>
      </c>
      <c r="O220" s="13">
        <f t="shared" si="14"/>
        <v>40892.25</v>
      </c>
      <c r="P220" s="4" t="b">
        <v>0</v>
      </c>
      <c r="Q220" s="4" t="b">
        <v>1</v>
      </c>
      <c r="R220" s="4" t="s">
        <v>100</v>
      </c>
      <c r="S220" s="4" t="s">
        <v>2041</v>
      </c>
      <c r="T220" s="4" t="s">
        <v>2052</v>
      </c>
    </row>
    <row r="221" spans="1:20" x14ac:dyDescent="0.25">
      <c r="A221" s="4">
        <v>219</v>
      </c>
      <c r="B221" s="4" t="s">
        <v>491</v>
      </c>
      <c r="C221" s="11" t="s">
        <v>492</v>
      </c>
      <c r="D221" s="4">
        <v>41700</v>
      </c>
      <c r="E221" s="4">
        <v>138497</v>
      </c>
      <c r="F221" s="5">
        <f t="shared" si="16"/>
        <v>3.3212709832134291</v>
      </c>
      <c r="G221" s="4" t="s">
        <v>20</v>
      </c>
      <c r="H221" s="4">
        <v>1539</v>
      </c>
      <c r="I221" s="12">
        <f t="shared" si="15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13">
        <f t="shared" si="13"/>
        <v>41137.208333333336</v>
      </c>
      <c r="O221" s="13">
        <f t="shared" si="14"/>
        <v>41149.208333333336</v>
      </c>
      <c r="P221" s="4" t="b">
        <v>0</v>
      </c>
      <c r="Q221" s="4" t="b">
        <v>0</v>
      </c>
      <c r="R221" s="4" t="s">
        <v>71</v>
      </c>
      <c r="S221" s="4" t="s">
        <v>2041</v>
      </c>
      <c r="T221" s="4" t="s">
        <v>2049</v>
      </c>
    </row>
    <row r="222" spans="1:20" x14ac:dyDescent="0.25">
      <c r="A222" s="4">
        <v>220</v>
      </c>
      <c r="B222" s="4" t="s">
        <v>493</v>
      </c>
      <c r="C222" s="11" t="s">
        <v>494</v>
      </c>
      <c r="D222" s="4">
        <v>7900</v>
      </c>
      <c r="E222" s="4">
        <v>667</v>
      </c>
      <c r="F222" s="5">
        <f t="shared" si="16"/>
        <v>8.4430379746835441E-2</v>
      </c>
      <c r="G222" s="4" t="s">
        <v>14</v>
      </c>
      <c r="H222" s="4">
        <v>17</v>
      </c>
      <c r="I222" s="12">
        <f t="shared" si="15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13">
        <f t="shared" si="13"/>
        <v>40725.208333333336</v>
      </c>
      <c r="O222" s="13">
        <f t="shared" si="14"/>
        <v>40743.208333333336</v>
      </c>
      <c r="P222" s="4" t="b">
        <v>1</v>
      </c>
      <c r="Q222" s="4" t="b">
        <v>0</v>
      </c>
      <c r="R222" s="4" t="s">
        <v>33</v>
      </c>
      <c r="S222" s="4" t="s">
        <v>2039</v>
      </c>
      <c r="T222" s="4" t="s">
        <v>2040</v>
      </c>
    </row>
    <row r="223" spans="1:20" ht="31.5" x14ac:dyDescent="0.25">
      <c r="A223" s="4">
        <v>221</v>
      </c>
      <c r="B223" s="4" t="s">
        <v>495</v>
      </c>
      <c r="C223" s="11" t="s">
        <v>496</v>
      </c>
      <c r="D223" s="4">
        <v>121500</v>
      </c>
      <c r="E223" s="4">
        <v>119830</v>
      </c>
      <c r="F223" s="5">
        <f t="shared" si="16"/>
        <v>0.9862551440329218</v>
      </c>
      <c r="G223" s="4" t="s">
        <v>14</v>
      </c>
      <c r="H223" s="4">
        <v>2179</v>
      </c>
      <c r="I223" s="12">
        <f t="shared" si="15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13">
        <f t="shared" si="13"/>
        <v>41081.208333333336</v>
      </c>
      <c r="O223" s="13">
        <f t="shared" si="14"/>
        <v>41083.208333333336</v>
      </c>
      <c r="P223" s="4" t="b">
        <v>1</v>
      </c>
      <c r="Q223" s="4" t="b">
        <v>0</v>
      </c>
      <c r="R223" s="4" t="s">
        <v>17</v>
      </c>
      <c r="S223" s="4" t="s">
        <v>2033</v>
      </c>
      <c r="T223" s="4" t="s">
        <v>2034</v>
      </c>
    </row>
    <row r="224" spans="1:20" x14ac:dyDescent="0.25">
      <c r="A224" s="4">
        <v>222</v>
      </c>
      <c r="B224" s="4" t="s">
        <v>497</v>
      </c>
      <c r="C224" s="11" t="s">
        <v>498</v>
      </c>
      <c r="D224" s="4">
        <v>4800</v>
      </c>
      <c r="E224" s="4">
        <v>6623</v>
      </c>
      <c r="F224" s="5">
        <f t="shared" si="16"/>
        <v>1.3797916666666667</v>
      </c>
      <c r="G224" s="4" t="s">
        <v>20</v>
      </c>
      <c r="H224" s="4">
        <v>138</v>
      </c>
      <c r="I224" s="12">
        <f t="shared" si="15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13">
        <f t="shared" si="13"/>
        <v>41914.208333333336</v>
      </c>
      <c r="O224" s="13">
        <f t="shared" si="14"/>
        <v>41915.208333333336</v>
      </c>
      <c r="P224" s="4" t="b">
        <v>0</v>
      </c>
      <c r="Q224" s="4" t="b">
        <v>0</v>
      </c>
      <c r="R224" s="4" t="s">
        <v>122</v>
      </c>
      <c r="S224" s="4" t="s">
        <v>2054</v>
      </c>
      <c r="T224" s="4" t="s">
        <v>2055</v>
      </c>
    </row>
    <row r="225" spans="1:20" x14ac:dyDescent="0.25">
      <c r="A225" s="4">
        <v>223</v>
      </c>
      <c r="B225" s="4" t="s">
        <v>499</v>
      </c>
      <c r="C225" s="11" t="s">
        <v>500</v>
      </c>
      <c r="D225" s="4">
        <v>87300</v>
      </c>
      <c r="E225" s="4">
        <v>81897</v>
      </c>
      <c r="F225" s="5">
        <f t="shared" si="16"/>
        <v>0.93810996563573879</v>
      </c>
      <c r="G225" s="4" t="s">
        <v>14</v>
      </c>
      <c r="H225" s="4">
        <v>931</v>
      </c>
      <c r="I225" s="12">
        <f t="shared" si="15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13">
        <f t="shared" si="13"/>
        <v>42445.208333333328</v>
      </c>
      <c r="O225" s="13">
        <f t="shared" si="14"/>
        <v>42459.208333333328</v>
      </c>
      <c r="P225" s="4" t="b">
        <v>0</v>
      </c>
      <c r="Q225" s="4" t="b">
        <v>0</v>
      </c>
      <c r="R225" s="4" t="s">
        <v>33</v>
      </c>
      <c r="S225" s="4" t="s">
        <v>2039</v>
      </c>
      <c r="T225" s="4" t="s">
        <v>2040</v>
      </c>
    </row>
    <row r="226" spans="1:20" x14ac:dyDescent="0.25">
      <c r="A226" s="4">
        <v>224</v>
      </c>
      <c r="B226" s="4" t="s">
        <v>501</v>
      </c>
      <c r="C226" s="11" t="s">
        <v>502</v>
      </c>
      <c r="D226" s="4">
        <v>46300</v>
      </c>
      <c r="E226" s="4">
        <v>186885</v>
      </c>
      <c r="F226" s="5">
        <f t="shared" si="16"/>
        <v>4.0363930885529156</v>
      </c>
      <c r="G226" s="4" t="s">
        <v>20</v>
      </c>
      <c r="H226" s="4">
        <v>3594</v>
      </c>
      <c r="I226" s="12">
        <f t="shared" si="15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13">
        <f t="shared" si="13"/>
        <v>41906.208333333336</v>
      </c>
      <c r="O226" s="13">
        <f t="shared" si="14"/>
        <v>41951.25</v>
      </c>
      <c r="P226" s="4" t="b">
        <v>0</v>
      </c>
      <c r="Q226" s="4" t="b">
        <v>0</v>
      </c>
      <c r="R226" s="4" t="s">
        <v>474</v>
      </c>
      <c r="S226" s="4" t="s">
        <v>2041</v>
      </c>
      <c r="T226" s="4" t="s">
        <v>2063</v>
      </c>
    </row>
    <row r="227" spans="1:20" x14ac:dyDescent="0.25">
      <c r="A227" s="4">
        <v>225</v>
      </c>
      <c r="B227" s="4" t="s">
        <v>503</v>
      </c>
      <c r="C227" s="11" t="s">
        <v>504</v>
      </c>
      <c r="D227" s="4">
        <v>67800</v>
      </c>
      <c r="E227" s="4">
        <v>176398</v>
      </c>
      <c r="F227" s="5">
        <f t="shared" si="16"/>
        <v>2.6017404129793511</v>
      </c>
      <c r="G227" s="4" t="s">
        <v>20</v>
      </c>
      <c r="H227" s="4">
        <v>5880</v>
      </c>
      <c r="I227" s="12">
        <f t="shared" si="15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13">
        <f t="shared" si="13"/>
        <v>41762.208333333336</v>
      </c>
      <c r="O227" s="13">
        <f t="shared" si="14"/>
        <v>41762.208333333336</v>
      </c>
      <c r="P227" s="4" t="b">
        <v>1</v>
      </c>
      <c r="Q227" s="4" t="b">
        <v>0</v>
      </c>
      <c r="R227" s="4" t="s">
        <v>23</v>
      </c>
      <c r="S227" s="4" t="s">
        <v>2035</v>
      </c>
      <c r="T227" s="4" t="s">
        <v>2036</v>
      </c>
    </row>
    <row r="228" spans="1:20" x14ac:dyDescent="0.25">
      <c r="A228" s="4">
        <v>226</v>
      </c>
      <c r="B228" s="4" t="s">
        <v>253</v>
      </c>
      <c r="C228" s="11" t="s">
        <v>505</v>
      </c>
      <c r="D228" s="4">
        <v>3000</v>
      </c>
      <c r="E228" s="4">
        <v>10999</v>
      </c>
      <c r="F228" s="5">
        <f t="shared" si="16"/>
        <v>3.6663333333333332</v>
      </c>
      <c r="G228" s="4" t="s">
        <v>20</v>
      </c>
      <c r="H228" s="4">
        <v>112</v>
      </c>
      <c r="I228" s="12">
        <f t="shared" si="15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13">
        <f t="shared" si="13"/>
        <v>40276.208333333336</v>
      </c>
      <c r="O228" s="13">
        <f t="shared" si="14"/>
        <v>40313.208333333336</v>
      </c>
      <c r="P228" s="4" t="b">
        <v>0</v>
      </c>
      <c r="Q228" s="4" t="b">
        <v>0</v>
      </c>
      <c r="R228" s="4" t="s">
        <v>122</v>
      </c>
      <c r="S228" s="4" t="s">
        <v>2054</v>
      </c>
      <c r="T228" s="4" t="s">
        <v>2055</v>
      </c>
    </row>
    <row r="229" spans="1:20" x14ac:dyDescent="0.25">
      <c r="A229" s="4">
        <v>227</v>
      </c>
      <c r="B229" s="4" t="s">
        <v>506</v>
      </c>
      <c r="C229" s="11" t="s">
        <v>507</v>
      </c>
      <c r="D229" s="4">
        <v>60900</v>
      </c>
      <c r="E229" s="4">
        <v>102751</v>
      </c>
      <c r="F229" s="5">
        <f t="shared" si="16"/>
        <v>1.687208538587849</v>
      </c>
      <c r="G229" s="4" t="s">
        <v>20</v>
      </c>
      <c r="H229" s="4">
        <v>943</v>
      </c>
      <c r="I229" s="12">
        <f t="shared" si="15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13">
        <f t="shared" si="13"/>
        <v>42139.208333333328</v>
      </c>
      <c r="O229" s="13">
        <f t="shared" si="14"/>
        <v>42145.208333333328</v>
      </c>
      <c r="P229" s="4" t="b">
        <v>0</v>
      </c>
      <c r="Q229" s="4" t="b">
        <v>0</v>
      </c>
      <c r="R229" s="4" t="s">
        <v>292</v>
      </c>
      <c r="S229" s="4" t="s">
        <v>2050</v>
      </c>
      <c r="T229" s="4" t="s">
        <v>2061</v>
      </c>
    </row>
    <row r="230" spans="1:20" x14ac:dyDescent="0.25">
      <c r="A230" s="4">
        <v>228</v>
      </c>
      <c r="B230" s="4" t="s">
        <v>508</v>
      </c>
      <c r="C230" s="11" t="s">
        <v>509</v>
      </c>
      <c r="D230" s="4">
        <v>137900</v>
      </c>
      <c r="E230" s="4">
        <v>165352</v>
      </c>
      <c r="F230" s="5">
        <f t="shared" si="16"/>
        <v>1.1990717911530093</v>
      </c>
      <c r="G230" s="4" t="s">
        <v>20</v>
      </c>
      <c r="H230" s="4">
        <v>2468</v>
      </c>
      <c r="I230" s="12">
        <f t="shared" si="15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13">
        <f t="shared" si="13"/>
        <v>42613.208333333328</v>
      </c>
      <c r="O230" s="13">
        <f t="shared" si="14"/>
        <v>42638.208333333328</v>
      </c>
      <c r="P230" s="4" t="b">
        <v>0</v>
      </c>
      <c r="Q230" s="4" t="b">
        <v>0</v>
      </c>
      <c r="R230" s="4" t="s">
        <v>71</v>
      </c>
      <c r="S230" s="4" t="s">
        <v>2041</v>
      </c>
      <c r="T230" s="4" t="s">
        <v>2049</v>
      </c>
    </row>
    <row r="231" spans="1:20" x14ac:dyDescent="0.25">
      <c r="A231" s="4">
        <v>229</v>
      </c>
      <c r="B231" s="4" t="s">
        <v>510</v>
      </c>
      <c r="C231" s="11" t="s">
        <v>511</v>
      </c>
      <c r="D231" s="4">
        <v>85600</v>
      </c>
      <c r="E231" s="4">
        <v>165798</v>
      </c>
      <c r="F231" s="5">
        <f t="shared" si="16"/>
        <v>1.936892523364486</v>
      </c>
      <c r="G231" s="4" t="s">
        <v>20</v>
      </c>
      <c r="H231" s="4">
        <v>2551</v>
      </c>
      <c r="I231" s="12">
        <f t="shared" si="15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13">
        <f t="shared" si="13"/>
        <v>42887.208333333328</v>
      </c>
      <c r="O231" s="13">
        <f t="shared" si="14"/>
        <v>42935.208333333328</v>
      </c>
      <c r="P231" s="4" t="b">
        <v>0</v>
      </c>
      <c r="Q231" s="4" t="b">
        <v>1</v>
      </c>
      <c r="R231" s="4" t="s">
        <v>292</v>
      </c>
      <c r="S231" s="4" t="s">
        <v>2050</v>
      </c>
      <c r="T231" s="4" t="s">
        <v>2061</v>
      </c>
    </row>
    <row r="232" spans="1:20" x14ac:dyDescent="0.25">
      <c r="A232" s="4">
        <v>230</v>
      </c>
      <c r="B232" s="4" t="s">
        <v>512</v>
      </c>
      <c r="C232" s="11" t="s">
        <v>513</v>
      </c>
      <c r="D232" s="4">
        <v>2400</v>
      </c>
      <c r="E232" s="4">
        <v>10084</v>
      </c>
      <c r="F232" s="5">
        <f t="shared" si="16"/>
        <v>4.2016666666666671</v>
      </c>
      <c r="G232" s="4" t="s">
        <v>20</v>
      </c>
      <c r="H232" s="4">
        <v>101</v>
      </c>
      <c r="I232" s="12">
        <f t="shared" si="15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13">
        <f t="shared" si="13"/>
        <v>43805.25</v>
      </c>
      <c r="O232" s="13">
        <f t="shared" si="14"/>
        <v>43805.25</v>
      </c>
      <c r="P232" s="4" t="b">
        <v>0</v>
      </c>
      <c r="Q232" s="4" t="b">
        <v>0</v>
      </c>
      <c r="R232" s="4" t="s">
        <v>89</v>
      </c>
      <c r="S232" s="4" t="s">
        <v>2050</v>
      </c>
      <c r="T232" s="4" t="s">
        <v>2051</v>
      </c>
    </row>
    <row r="233" spans="1:20" x14ac:dyDescent="0.25">
      <c r="A233" s="4">
        <v>231</v>
      </c>
      <c r="B233" s="4" t="s">
        <v>514</v>
      </c>
      <c r="C233" s="11" t="s">
        <v>515</v>
      </c>
      <c r="D233" s="4">
        <v>7200</v>
      </c>
      <c r="E233" s="4">
        <v>5523</v>
      </c>
      <c r="F233" s="5">
        <f t="shared" si="16"/>
        <v>0.76708333333333334</v>
      </c>
      <c r="G233" s="4" t="s">
        <v>74</v>
      </c>
      <c r="H233" s="4">
        <v>67</v>
      </c>
      <c r="I233" s="12">
        <f t="shared" si="15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13">
        <f t="shared" si="13"/>
        <v>41415.208333333336</v>
      </c>
      <c r="O233" s="13">
        <f t="shared" si="14"/>
        <v>41473.208333333336</v>
      </c>
      <c r="P233" s="4" t="b">
        <v>0</v>
      </c>
      <c r="Q233" s="4" t="b">
        <v>0</v>
      </c>
      <c r="R233" s="4" t="s">
        <v>33</v>
      </c>
      <c r="S233" s="4" t="s">
        <v>2039</v>
      </c>
      <c r="T233" s="4" t="s">
        <v>2040</v>
      </c>
    </row>
    <row r="234" spans="1:20" x14ac:dyDescent="0.25">
      <c r="A234" s="4">
        <v>232</v>
      </c>
      <c r="B234" s="4" t="s">
        <v>516</v>
      </c>
      <c r="C234" s="11" t="s">
        <v>517</v>
      </c>
      <c r="D234" s="4">
        <v>3400</v>
      </c>
      <c r="E234" s="4">
        <v>5823</v>
      </c>
      <c r="F234" s="5">
        <f t="shared" si="16"/>
        <v>1.7126470588235294</v>
      </c>
      <c r="G234" s="4" t="s">
        <v>20</v>
      </c>
      <c r="H234" s="4">
        <v>92</v>
      </c>
      <c r="I234" s="12">
        <f t="shared" si="15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13">
        <f t="shared" si="13"/>
        <v>42576.208333333328</v>
      </c>
      <c r="O234" s="13">
        <f t="shared" si="14"/>
        <v>42577.208333333328</v>
      </c>
      <c r="P234" s="4" t="b">
        <v>0</v>
      </c>
      <c r="Q234" s="4" t="b">
        <v>0</v>
      </c>
      <c r="R234" s="4" t="s">
        <v>33</v>
      </c>
      <c r="S234" s="4" t="s">
        <v>2039</v>
      </c>
      <c r="T234" s="4" t="s">
        <v>2040</v>
      </c>
    </row>
    <row r="235" spans="1:20" x14ac:dyDescent="0.25">
      <c r="A235" s="4">
        <v>233</v>
      </c>
      <c r="B235" s="4" t="s">
        <v>518</v>
      </c>
      <c r="C235" s="11" t="s">
        <v>519</v>
      </c>
      <c r="D235" s="4">
        <v>3800</v>
      </c>
      <c r="E235" s="4">
        <v>6000</v>
      </c>
      <c r="F235" s="5">
        <f t="shared" si="16"/>
        <v>1.5789473684210527</v>
      </c>
      <c r="G235" s="4" t="s">
        <v>20</v>
      </c>
      <c r="H235" s="4">
        <v>62</v>
      </c>
      <c r="I235" s="12">
        <f t="shared" si="15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13">
        <f t="shared" si="13"/>
        <v>40706.208333333336</v>
      </c>
      <c r="O235" s="13">
        <f t="shared" si="14"/>
        <v>40722.208333333336</v>
      </c>
      <c r="P235" s="4" t="b">
        <v>0</v>
      </c>
      <c r="Q235" s="4" t="b">
        <v>0</v>
      </c>
      <c r="R235" s="4" t="s">
        <v>71</v>
      </c>
      <c r="S235" s="4" t="s">
        <v>2041</v>
      </c>
      <c r="T235" s="4" t="s">
        <v>2049</v>
      </c>
    </row>
    <row r="236" spans="1:20" x14ac:dyDescent="0.25">
      <c r="A236" s="4">
        <v>234</v>
      </c>
      <c r="B236" s="4" t="s">
        <v>520</v>
      </c>
      <c r="C236" s="11" t="s">
        <v>521</v>
      </c>
      <c r="D236" s="4">
        <v>7500</v>
      </c>
      <c r="E236" s="4">
        <v>8181</v>
      </c>
      <c r="F236" s="5">
        <f t="shared" si="16"/>
        <v>1.0908</v>
      </c>
      <c r="G236" s="4" t="s">
        <v>20</v>
      </c>
      <c r="H236" s="4">
        <v>149</v>
      </c>
      <c r="I236" s="12">
        <f t="shared" si="15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13">
        <f t="shared" si="13"/>
        <v>42969.208333333328</v>
      </c>
      <c r="O236" s="13">
        <f t="shared" si="14"/>
        <v>42976.208333333328</v>
      </c>
      <c r="P236" s="4" t="b">
        <v>0</v>
      </c>
      <c r="Q236" s="4" t="b">
        <v>1</v>
      </c>
      <c r="R236" s="4" t="s">
        <v>89</v>
      </c>
      <c r="S236" s="4" t="s">
        <v>2050</v>
      </c>
      <c r="T236" s="4" t="s">
        <v>2051</v>
      </c>
    </row>
    <row r="237" spans="1:20" ht="31.5" x14ac:dyDescent="0.25">
      <c r="A237" s="4">
        <v>235</v>
      </c>
      <c r="B237" s="4" t="s">
        <v>522</v>
      </c>
      <c r="C237" s="11" t="s">
        <v>523</v>
      </c>
      <c r="D237" s="4">
        <v>8600</v>
      </c>
      <c r="E237" s="4">
        <v>3589</v>
      </c>
      <c r="F237" s="5">
        <f t="shared" si="16"/>
        <v>0.41732558139534881</v>
      </c>
      <c r="G237" s="4" t="s">
        <v>14</v>
      </c>
      <c r="H237" s="4">
        <v>92</v>
      </c>
      <c r="I237" s="12">
        <f t="shared" si="15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13">
        <f t="shared" si="13"/>
        <v>42779.25</v>
      </c>
      <c r="O237" s="13">
        <f t="shared" si="14"/>
        <v>42784.25</v>
      </c>
      <c r="P237" s="4" t="b">
        <v>0</v>
      </c>
      <c r="Q237" s="4" t="b">
        <v>0</v>
      </c>
      <c r="R237" s="4" t="s">
        <v>71</v>
      </c>
      <c r="S237" s="4" t="s">
        <v>2041</v>
      </c>
      <c r="T237" s="4" t="s">
        <v>2049</v>
      </c>
    </row>
    <row r="238" spans="1:20" x14ac:dyDescent="0.25">
      <c r="A238" s="4">
        <v>236</v>
      </c>
      <c r="B238" s="4" t="s">
        <v>524</v>
      </c>
      <c r="C238" s="11" t="s">
        <v>525</v>
      </c>
      <c r="D238" s="4">
        <v>39500</v>
      </c>
      <c r="E238" s="4">
        <v>4323</v>
      </c>
      <c r="F238" s="5">
        <f t="shared" si="16"/>
        <v>0.10944303797468355</v>
      </c>
      <c r="G238" s="4" t="s">
        <v>14</v>
      </c>
      <c r="H238" s="4">
        <v>57</v>
      </c>
      <c r="I238" s="12">
        <f t="shared" si="15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13">
        <f t="shared" si="13"/>
        <v>43641.208333333328</v>
      </c>
      <c r="O238" s="13">
        <f t="shared" si="14"/>
        <v>43648.208333333328</v>
      </c>
      <c r="P238" s="4" t="b">
        <v>0</v>
      </c>
      <c r="Q238" s="4" t="b">
        <v>1</v>
      </c>
      <c r="R238" s="4" t="s">
        <v>23</v>
      </c>
      <c r="S238" s="4" t="s">
        <v>2035</v>
      </c>
      <c r="T238" s="4" t="s">
        <v>2036</v>
      </c>
    </row>
    <row r="239" spans="1:20" ht="31.5" x14ac:dyDescent="0.25">
      <c r="A239" s="4">
        <v>237</v>
      </c>
      <c r="B239" s="4" t="s">
        <v>526</v>
      </c>
      <c r="C239" s="11" t="s">
        <v>527</v>
      </c>
      <c r="D239" s="4">
        <v>9300</v>
      </c>
      <c r="E239" s="4">
        <v>14822</v>
      </c>
      <c r="F239" s="5">
        <f t="shared" si="16"/>
        <v>1.593763440860215</v>
      </c>
      <c r="G239" s="4" t="s">
        <v>20</v>
      </c>
      <c r="H239" s="4">
        <v>329</v>
      </c>
      <c r="I239" s="12">
        <f t="shared" si="15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13">
        <f t="shared" si="13"/>
        <v>41754.208333333336</v>
      </c>
      <c r="O239" s="13">
        <f t="shared" si="14"/>
        <v>41756.208333333336</v>
      </c>
      <c r="P239" s="4" t="b">
        <v>0</v>
      </c>
      <c r="Q239" s="4" t="b">
        <v>0</v>
      </c>
      <c r="R239" s="4" t="s">
        <v>71</v>
      </c>
      <c r="S239" s="4" t="s">
        <v>2041</v>
      </c>
      <c r="T239" s="4" t="s">
        <v>2049</v>
      </c>
    </row>
    <row r="240" spans="1:20" x14ac:dyDescent="0.25">
      <c r="A240" s="4">
        <v>238</v>
      </c>
      <c r="B240" s="4" t="s">
        <v>528</v>
      </c>
      <c r="C240" s="11" t="s">
        <v>529</v>
      </c>
      <c r="D240" s="4">
        <v>2400</v>
      </c>
      <c r="E240" s="4">
        <v>10138</v>
      </c>
      <c r="F240" s="5">
        <f t="shared" si="16"/>
        <v>4.2241666666666671</v>
      </c>
      <c r="G240" s="4" t="s">
        <v>20</v>
      </c>
      <c r="H240" s="4">
        <v>97</v>
      </c>
      <c r="I240" s="12">
        <f t="shared" si="15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13">
        <f t="shared" si="13"/>
        <v>43083.25</v>
      </c>
      <c r="O240" s="13">
        <f t="shared" si="14"/>
        <v>43108.25</v>
      </c>
      <c r="P240" s="4" t="b">
        <v>0</v>
      </c>
      <c r="Q240" s="4" t="b">
        <v>1</v>
      </c>
      <c r="R240" s="4" t="s">
        <v>33</v>
      </c>
      <c r="S240" s="4" t="s">
        <v>2039</v>
      </c>
      <c r="T240" s="4" t="s">
        <v>2040</v>
      </c>
    </row>
    <row r="241" spans="1:20" x14ac:dyDescent="0.25">
      <c r="A241" s="4">
        <v>239</v>
      </c>
      <c r="B241" s="4" t="s">
        <v>530</v>
      </c>
      <c r="C241" s="11" t="s">
        <v>531</v>
      </c>
      <c r="D241" s="4">
        <v>3200</v>
      </c>
      <c r="E241" s="4">
        <v>3127</v>
      </c>
      <c r="F241" s="5">
        <f t="shared" si="16"/>
        <v>0.97718749999999999</v>
      </c>
      <c r="G241" s="4" t="s">
        <v>14</v>
      </c>
      <c r="H241" s="4">
        <v>41</v>
      </c>
      <c r="I241" s="12">
        <f t="shared" si="15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13">
        <f t="shared" si="13"/>
        <v>42245.208333333328</v>
      </c>
      <c r="O241" s="13">
        <f t="shared" si="14"/>
        <v>42249.208333333328</v>
      </c>
      <c r="P241" s="4" t="b">
        <v>0</v>
      </c>
      <c r="Q241" s="4" t="b">
        <v>0</v>
      </c>
      <c r="R241" s="4" t="s">
        <v>65</v>
      </c>
      <c r="S241" s="4" t="s">
        <v>2037</v>
      </c>
      <c r="T241" s="4" t="s">
        <v>2046</v>
      </c>
    </row>
    <row r="242" spans="1:20" x14ac:dyDescent="0.25">
      <c r="A242" s="4">
        <v>240</v>
      </c>
      <c r="B242" s="4" t="s">
        <v>532</v>
      </c>
      <c r="C242" s="11" t="s">
        <v>533</v>
      </c>
      <c r="D242" s="4">
        <v>29400</v>
      </c>
      <c r="E242" s="4">
        <v>123124</v>
      </c>
      <c r="F242" s="5">
        <f t="shared" si="16"/>
        <v>4.1878911564625847</v>
      </c>
      <c r="G242" s="4" t="s">
        <v>20</v>
      </c>
      <c r="H242" s="4">
        <v>1784</v>
      </c>
      <c r="I242" s="12">
        <f t="shared" si="15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13">
        <f t="shared" si="13"/>
        <v>40396.208333333336</v>
      </c>
      <c r="O242" s="13">
        <f t="shared" si="14"/>
        <v>40397.208333333336</v>
      </c>
      <c r="P242" s="4" t="b">
        <v>0</v>
      </c>
      <c r="Q242" s="4" t="b">
        <v>0</v>
      </c>
      <c r="R242" s="4" t="s">
        <v>33</v>
      </c>
      <c r="S242" s="4" t="s">
        <v>2039</v>
      </c>
      <c r="T242" s="4" t="s">
        <v>2040</v>
      </c>
    </row>
    <row r="243" spans="1:20" x14ac:dyDescent="0.25">
      <c r="A243" s="4">
        <v>241</v>
      </c>
      <c r="B243" s="4" t="s">
        <v>534</v>
      </c>
      <c r="C243" s="11" t="s">
        <v>535</v>
      </c>
      <c r="D243" s="4">
        <v>168500</v>
      </c>
      <c r="E243" s="4">
        <v>171729</v>
      </c>
      <c r="F243" s="5">
        <f t="shared" si="16"/>
        <v>1.0191632047477746</v>
      </c>
      <c r="G243" s="4" t="s">
        <v>20</v>
      </c>
      <c r="H243" s="4">
        <v>1684</v>
      </c>
      <c r="I243" s="12">
        <f t="shared" si="15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13">
        <f t="shared" si="13"/>
        <v>41742.208333333336</v>
      </c>
      <c r="O243" s="13">
        <f t="shared" si="14"/>
        <v>41752.208333333336</v>
      </c>
      <c r="P243" s="4" t="b">
        <v>0</v>
      </c>
      <c r="Q243" s="4" t="b">
        <v>1</v>
      </c>
      <c r="R243" s="4" t="s">
        <v>68</v>
      </c>
      <c r="S243" s="4" t="s">
        <v>2047</v>
      </c>
      <c r="T243" s="4" t="s">
        <v>2048</v>
      </c>
    </row>
    <row r="244" spans="1:20" x14ac:dyDescent="0.25">
      <c r="A244" s="4">
        <v>242</v>
      </c>
      <c r="B244" s="4" t="s">
        <v>536</v>
      </c>
      <c r="C244" s="11" t="s">
        <v>537</v>
      </c>
      <c r="D244" s="4">
        <v>8400</v>
      </c>
      <c r="E244" s="4">
        <v>10729</v>
      </c>
      <c r="F244" s="5">
        <f t="shared" si="16"/>
        <v>1.2772619047619047</v>
      </c>
      <c r="G244" s="4" t="s">
        <v>20</v>
      </c>
      <c r="H244" s="4">
        <v>250</v>
      </c>
      <c r="I244" s="12">
        <f t="shared" si="15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13">
        <f t="shared" si="13"/>
        <v>42865.208333333328</v>
      </c>
      <c r="O244" s="13">
        <f t="shared" si="14"/>
        <v>42875.208333333328</v>
      </c>
      <c r="P244" s="4" t="b">
        <v>0</v>
      </c>
      <c r="Q244" s="4" t="b">
        <v>1</v>
      </c>
      <c r="R244" s="4" t="s">
        <v>23</v>
      </c>
      <c r="S244" s="4" t="s">
        <v>2035</v>
      </c>
      <c r="T244" s="4" t="s">
        <v>2036</v>
      </c>
    </row>
    <row r="245" spans="1:20" ht="31.5" x14ac:dyDescent="0.25">
      <c r="A245" s="4">
        <v>243</v>
      </c>
      <c r="B245" s="4" t="s">
        <v>538</v>
      </c>
      <c r="C245" s="11" t="s">
        <v>539</v>
      </c>
      <c r="D245" s="4">
        <v>2300</v>
      </c>
      <c r="E245" s="4">
        <v>10240</v>
      </c>
      <c r="F245" s="5">
        <f t="shared" si="16"/>
        <v>4.4521739130434783</v>
      </c>
      <c r="G245" s="4" t="s">
        <v>20</v>
      </c>
      <c r="H245" s="4">
        <v>238</v>
      </c>
      <c r="I245" s="12">
        <f t="shared" si="15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13">
        <f t="shared" si="13"/>
        <v>43163.25</v>
      </c>
      <c r="O245" s="13">
        <f t="shared" si="14"/>
        <v>43166.25</v>
      </c>
      <c r="P245" s="4" t="b">
        <v>0</v>
      </c>
      <c r="Q245" s="4" t="b">
        <v>0</v>
      </c>
      <c r="R245" s="4" t="s">
        <v>33</v>
      </c>
      <c r="S245" s="4" t="s">
        <v>2039</v>
      </c>
      <c r="T245" s="4" t="s">
        <v>2040</v>
      </c>
    </row>
    <row r="246" spans="1:20" ht="31.5" x14ac:dyDescent="0.25">
      <c r="A246" s="4">
        <v>244</v>
      </c>
      <c r="B246" s="4" t="s">
        <v>540</v>
      </c>
      <c r="C246" s="11" t="s">
        <v>541</v>
      </c>
      <c r="D246" s="4">
        <v>700</v>
      </c>
      <c r="E246" s="4">
        <v>3988</v>
      </c>
      <c r="F246" s="5">
        <f t="shared" si="16"/>
        <v>5.6971428571428575</v>
      </c>
      <c r="G246" s="4" t="s">
        <v>20</v>
      </c>
      <c r="H246" s="4">
        <v>53</v>
      </c>
      <c r="I246" s="12">
        <f t="shared" si="15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13">
        <f t="shared" si="13"/>
        <v>41834.208333333336</v>
      </c>
      <c r="O246" s="13">
        <f t="shared" si="14"/>
        <v>41886.208333333336</v>
      </c>
      <c r="P246" s="4" t="b">
        <v>0</v>
      </c>
      <c r="Q246" s="4" t="b">
        <v>0</v>
      </c>
      <c r="R246" s="4" t="s">
        <v>33</v>
      </c>
      <c r="S246" s="4" t="s">
        <v>2039</v>
      </c>
      <c r="T246" s="4" t="s">
        <v>2040</v>
      </c>
    </row>
    <row r="247" spans="1:20" x14ac:dyDescent="0.25">
      <c r="A247" s="4">
        <v>245</v>
      </c>
      <c r="B247" s="4" t="s">
        <v>542</v>
      </c>
      <c r="C247" s="11" t="s">
        <v>543</v>
      </c>
      <c r="D247" s="4">
        <v>2900</v>
      </c>
      <c r="E247" s="4">
        <v>14771</v>
      </c>
      <c r="F247" s="5">
        <f t="shared" si="16"/>
        <v>5.0934482758620687</v>
      </c>
      <c r="G247" s="4" t="s">
        <v>20</v>
      </c>
      <c r="H247" s="4">
        <v>214</v>
      </c>
      <c r="I247" s="12">
        <f t="shared" si="15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13">
        <f t="shared" si="13"/>
        <v>41736.208333333336</v>
      </c>
      <c r="O247" s="13">
        <f t="shared" si="14"/>
        <v>41737.208333333336</v>
      </c>
      <c r="P247" s="4" t="b">
        <v>0</v>
      </c>
      <c r="Q247" s="4" t="b">
        <v>0</v>
      </c>
      <c r="R247" s="4" t="s">
        <v>33</v>
      </c>
      <c r="S247" s="4" t="s">
        <v>2039</v>
      </c>
      <c r="T247" s="4" t="s">
        <v>2040</v>
      </c>
    </row>
    <row r="248" spans="1:20" x14ac:dyDescent="0.25">
      <c r="A248" s="4">
        <v>246</v>
      </c>
      <c r="B248" s="4" t="s">
        <v>544</v>
      </c>
      <c r="C248" s="11" t="s">
        <v>545</v>
      </c>
      <c r="D248" s="4">
        <v>4500</v>
      </c>
      <c r="E248" s="4">
        <v>14649</v>
      </c>
      <c r="F248" s="5">
        <f t="shared" si="16"/>
        <v>3.2553333333333332</v>
      </c>
      <c r="G248" s="4" t="s">
        <v>20</v>
      </c>
      <c r="H248" s="4">
        <v>222</v>
      </c>
      <c r="I248" s="12">
        <f t="shared" si="15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13">
        <f t="shared" si="13"/>
        <v>41491.208333333336</v>
      </c>
      <c r="O248" s="13">
        <f t="shared" si="14"/>
        <v>41495.208333333336</v>
      </c>
      <c r="P248" s="4" t="b">
        <v>0</v>
      </c>
      <c r="Q248" s="4" t="b">
        <v>0</v>
      </c>
      <c r="R248" s="4" t="s">
        <v>28</v>
      </c>
      <c r="S248" s="4" t="s">
        <v>2037</v>
      </c>
      <c r="T248" s="4" t="s">
        <v>2038</v>
      </c>
    </row>
    <row r="249" spans="1:20" x14ac:dyDescent="0.25">
      <c r="A249" s="4">
        <v>247</v>
      </c>
      <c r="B249" s="4" t="s">
        <v>546</v>
      </c>
      <c r="C249" s="11" t="s">
        <v>547</v>
      </c>
      <c r="D249" s="4">
        <v>19800</v>
      </c>
      <c r="E249" s="4">
        <v>184658</v>
      </c>
      <c r="F249" s="5">
        <f t="shared" si="16"/>
        <v>9.3261616161616168</v>
      </c>
      <c r="G249" s="4" t="s">
        <v>20</v>
      </c>
      <c r="H249" s="4">
        <v>1884</v>
      </c>
      <c r="I249" s="12">
        <f t="shared" si="15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13">
        <f t="shared" si="13"/>
        <v>42726.25</v>
      </c>
      <c r="O249" s="13">
        <f t="shared" si="14"/>
        <v>42741.25</v>
      </c>
      <c r="P249" s="4" t="b">
        <v>0</v>
      </c>
      <c r="Q249" s="4" t="b">
        <v>1</v>
      </c>
      <c r="R249" s="4" t="s">
        <v>119</v>
      </c>
      <c r="S249" s="4" t="s">
        <v>2047</v>
      </c>
      <c r="T249" s="4" t="s">
        <v>2053</v>
      </c>
    </row>
    <row r="250" spans="1:20" x14ac:dyDescent="0.25">
      <c r="A250" s="4">
        <v>248</v>
      </c>
      <c r="B250" s="4" t="s">
        <v>548</v>
      </c>
      <c r="C250" s="11" t="s">
        <v>549</v>
      </c>
      <c r="D250" s="4">
        <v>6200</v>
      </c>
      <c r="E250" s="4">
        <v>13103</v>
      </c>
      <c r="F250" s="5">
        <f t="shared" si="16"/>
        <v>2.1133870967741935</v>
      </c>
      <c r="G250" s="4" t="s">
        <v>20</v>
      </c>
      <c r="H250" s="4">
        <v>218</v>
      </c>
      <c r="I250" s="12">
        <f t="shared" si="15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13">
        <f t="shared" si="13"/>
        <v>42004.25</v>
      </c>
      <c r="O250" s="13">
        <f t="shared" si="14"/>
        <v>42009.25</v>
      </c>
      <c r="P250" s="4" t="b">
        <v>0</v>
      </c>
      <c r="Q250" s="4" t="b">
        <v>0</v>
      </c>
      <c r="R250" s="4" t="s">
        <v>292</v>
      </c>
      <c r="S250" s="4" t="s">
        <v>2050</v>
      </c>
      <c r="T250" s="4" t="s">
        <v>2061</v>
      </c>
    </row>
    <row r="251" spans="1:20" x14ac:dyDescent="0.25">
      <c r="A251" s="4">
        <v>249</v>
      </c>
      <c r="B251" s="4" t="s">
        <v>550</v>
      </c>
      <c r="C251" s="11" t="s">
        <v>551</v>
      </c>
      <c r="D251" s="4">
        <v>61500</v>
      </c>
      <c r="E251" s="4">
        <v>168095</v>
      </c>
      <c r="F251" s="5">
        <f t="shared" si="16"/>
        <v>2.7332520325203253</v>
      </c>
      <c r="G251" s="4" t="s">
        <v>20</v>
      </c>
      <c r="H251" s="4">
        <v>6465</v>
      </c>
      <c r="I251" s="12">
        <f t="shared" si="15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13">
        <f t="shared" si="13"/>
        <v>42006.25</v>
      </c>
      <c r="O251" s="13">
        <f t="shared" si="14"/>
        <v>42013.25</v>
      </c>
      <c r="P251" s="4" t="b">
        <v>0</v>
      </c>
      <c r="Q251" s="4" t="b">
        <v>0</v>
      </c>
      <c r="R251" s="4" t="s">
        <v>206</v>
      </c>
      <c r="S251" s="4" t="s">
        <v>2047</v>
      </c>
      <c r="T251" s="4" t="s">
        <v>2059</v>
      </c>
    </row>
    <row r="252" spans="1:20" x14ac:dyDescent="0.25">
      <c r="A252" s="4">
        <v>250</v>
      </c>
      <c r="B252" s="4" t="s">
        <v>552</v>
      </c>
      <c r="C252" s="11" t="s">
        <v>553</v>
      </c>
      <c r="D252" s="4">
        <v>100</v>
      </c>
      <c r="E252" s="4">
        <v>3</v>
      </c>
      <c r="F252" s="5">
        <f t="shared" si="16"/>
        <v>0.03</v>
      </c>
      <c r="G252" s="4" t="s">
        <v>14</v>
      </c>
      <c r="H252" s="4">
        <v>1</v>
      </c>
      <c r="I252" s="12">
        <f t="shared" si="15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13">
        <f t="shared" si="13"/>
        <v>40203.25</v>
      </c>
      <c r="O252" s="13">
        <f t="shared" si="14"/>
        <v>40238.25</v>
      </c>
      <c r="P252" s="4" t="b">
        <v>0</v>
      </c>
      <c r="Q252" s="4" t="b">
        <v>0</v>
      </c>
      <c r="R252" s="4" t="s">
        <v>23</v>
      </c>
      <c r="S252" s="4" t="s">
        <v>2035</v>
      </c>
      <c r="T252" s="4" t="s">
        <v>2036</v>
      </c>
    </row>
    <row r="253" spans="1:20" x14ac:dyDescent="0.25">
      <c r="A253" s="4">
        <v>251</v>
      </c>
      <c r="B253" s="4" t="s">
        <v>554</v>
      </c>
      <c r="C253" s="11" t="s">
        <v>555</v>
      </c>
      <c r="D253" s="4">
        <v>7100</v>
      </c>
      <c r="E253" s="4">
        <v>3840</v>
      </c>
      <c r="F253" s="5">
        <f t="shared" si="16"/>
        <v>0.54084507042253516</v>
      </c>
      <c r="G253" s="4" t="s">
        <v>14</v>
      </c>
      <c r="H253" s="4">
        <v>101</v>
      </c>
      <c r="I253" s="12">
        <f t="shared" si="15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13">
        <f t="shared" si="13"/>
        <v>41252.25</v>
      </c>
      <c r="O253" s="13">
        <f t="shared" si="14"/>
        <v>41254.25</v>
      </c>
      <c r="P253" s="4" t="b">
        <v>0</v>
      </c>
      <c r="Q253" s="4" t="b">
        <v>0</v>
      </c>
      <c r="R253" s="4" t="s">
        <v>33</v>
      </c>
      <c r="S253" s="4" t="s">
        <v>2039</v>
      </c>
      <c r="T253" s="4" t="s">
        <v>2040</v>
      </c>
    </row>
    <row r="254" spans="1:20" ht="31.5" x14ac:dyDescent="0.25">
      <c r="A254" s="4">
        <v>252</v>
      </c>
      <c r="B254" s="4" t="s">
        <v>556</v>
      </c>
      <c r="C254" s="11" t="s">
        <v>557</v>
      </c>
      <c r="D254" s="4">
        <v>1000</v>
      </c>
      <c r="E254" s="4">
        <v>6263</v>
      </c>
      <c r="F254" s="5">
        <f t="shared" si="16"/>
        <v>6.2629999999999999</v>
      </c>
      <c r="G254" s="4" t="s">
        <v>20</v>
      </c>
      <c r="H254" s="4">
        <v>59</v>
      </c>
      <c r="I254" s="12">
        <f t="shared" si="15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13">
        <f t="shared" si="13"/>
        <v>41572.208333333336</v>
      </c>
      <c r="O254" s="13">
        <f t="shared" si="14"/>
        <v>41577.208333333336</v>
      </c>
      <c r="P254" s="4" t="b">
        <v>0</v>
      </c>
      <c r="Q254" s="4" t="b">
        <v>0</v>
      </c>
      <c r="R254" s="4" t="s">
        <v>33</v>
      </c>
      <c r="S254" s="4" t="s">
        <v>2039</v>
      </c>
      <c r="T254" s="4" t="s">
        <v>2040</v>
      </c>
    </row>
    <row r="255" spans="1:20" x14ac:dyDescent="0.25">
      <c r="A255" s="4">
        <v>253</v>
      </c>
      <c r="B255" s="4" t="s">
        <v>558</v>
      </c>
      <c r="C255" s="11" t="s">
        <v>559</v>
      </c>
      <c r="D255" s="4">
        <v>121500</v>
      </c>
      <c r="E255" s="4">
        <v>108161</v>
      </c>
      <c r="F255" s="5">
        <f t="shared" si="16"/>
        <v>0.8902139917695473</v>
      </c>
      <c r="G255" s="4" t="s">
        <v>14</v>
      </c>
      <c r="H255" s="4">
        <v>1335</v>
      </c>
      <c r="I255" s="12">
        <f t="shared" si="15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13">
        <f t="shared" si="13"/>
        <v>40641.208333333336</v>
      </c>
      <c r="O255" s="13">
        <f t="shared" si="14"/>
        <v>40653.208333333336</v>
      </c>
      <c r="P255" s="4" t="b">
        <v>0</v>
      </c>
      <c r="Q255" s="4" t="b">
        <v>0</v>
      </c>
      <c r="R255" s="4" t="s">
        <v>53</v>
      </c>
      <c r="S255" s="4" t="s">
        <v>2041</v>
      </c>
      <c r="T255" s="4" t="s">
        <v>2044</v>
      </c>
    </row>
    <row r="256" spans="1:20" ht="31.5" x14ac:dyDescent="0.25">
      <c r="A256" s="4">
        <v>254</v>
      </c>
      <c r="B256" s="4" t="s">
        <v>560</v>
      </c>
      <c r="C256" s="11" t="s">
        <v>561</v>
      </c>
      <c r="D256" s="4">
        <v>4600</v>
      </c>
      <c r="E256" s="4">
        <v>8505</v>
      </c>
      <c r="F256" s="5">
        <f t="shared" si="16"/>
        <v>1.8489130434782608</v>
      </c>
      <c r="G256" s="4" t="s">
        <v>20</v>
      </c>
      <c r="H256" s="4">
        <v>88</v>
      </c>
      <c r="I256" s="12">
        <f t="shared" si="15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13">
        <f t="shared" si="13"/>
        <v>42787.25</v>
      </c>
      <c r="O256" s="13">
        <f t="shared" si="14"/>
        <v>42789.25</v>
      </c>
      <c r="P256" s="4" t="b">
        <v>0</v>
      </c>
      <c r="Q256" s="4" t="b">
        <v>0</v>
      </c>
      <c r="R256" s="4" t="s">
        <v>68</v>
      </c>
      <c r="S256" s="4" t="s">
        <v>2047</v>
      </c>
      <c r="T256" s="4" t="s">
        <v>2048</v>
      </c>
    </row>
    <row r="257" spans="1:20" ht="31.5" x14ac:dyDescent="0.25">
      <c r="A257" s="4">
        <v>255</v>
      </c>
      <c r="B257" s="4" t="s">
        <v>562</v>
      </c>
      <c r="C257" s="11" t="s">
        <v>563</v>
      </c>
      <c r="D257" s="4">
        <v>80500</v>
      </c>
      <c r="E257" s="4">
        <v>96735</v>
      </c>
      <c r="F257" s="5">
        <f t="shared" si="16"/>
        <v>1.2016770186335404</v>
      </c>
      <c r="G257" s="4" t="s">
        <v>20</v>
      </c>
      <c r="H257" s="4">
        <v>1697</v>
      </c>
      <c r="I257" s="12">
        <f t="shared" si="15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13">
        <f t="shared" si="13"/>
        <v>40590.25</v>
      </c>
      <c r="O257" s="13">
        <f t="shared" si="14"/>
        <v>40595.25</v>
      </c>
      <c r="P257" s="4" t="b">
        <v>0</v>
      </c>
      <c r="Q257" s="4" t="b">
        <v>1</v>
      </c>
      <c r="R257" s="4" t="s">
        <v>23</v>
      </c>
      <c r="S257" s="4" t="s">
        <v>2035</v>
      </c>
      <c r="T257" s="4" t="s">
        <v>2036</v>
      </c>
    </row>
    <row r="258" spans="1:20" x14ac:dyDescent="0.25">
      <c r="A258" s="4">
        <v>256</v>
      </c>
      <c r="B258" s="4" t="s">
        <v>564</v>
      </c>
      <c r="C258" s="11" t="s">
        <v>565</v>
      </c>
      <c r="D258" s="4">
        <v>4100</v>
      </c>
      <c r="E258" s="4">
        <v>959</v>
      </c>
      <c r="F258" s="5">
        <f t="shared" si="16"/>
        <v>0.23390243902439026</v>
      </c>
      <c r="G258" s="4" t="s">
        <v>14</v>
      </c>
      <c r="H258" s="4">
        <v>15</v>
      </c>
      <c r="I258" s="12">
        <f t="shared" si="15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13">
        <f t="shared" si="13"/>
        <v>42393.25</v>
      </c>
      <c r="O258" s="13">
        <f t="shared" si="14"/>
        <v>42430.25</v>
      </c>
      <c r="P258" s="4" t="b">
        <v>0</v>
      </c>
      <c r="Q258" s="4" t="b">
        <v>0</v>
      </c>
      <c r="R258" s="4" t="s">
        <v>23</v>
      </c>
      <c r="S258" s="4" t="s">
        <v>2035</v>
      </c>
      <c r="T258" s="4" t="s">
        <v>2036</v>
      </c>
    </row>
    <row r="259" spans="1:20" x14ac:dyDescent="0.25">
      <c r="A259" s="4">
        <v>257</v>
      </c>
      <c r="B259" s="4" t="s">
        <v>566</v>
      </c>
      <c r="C259" s="11" t="s">
        <v>567</v>
      </c>
      <c r="D259" s="4">
        <v>5700</v>
      </c>
      <c r="E259" s="4">
        <v>8322</v>
      </c>
      <c r="F259" s="5">
        <f t="shared" si="16"/>
        <v>1.46</v>
      </c>
      <c r="G259" s="4" t="s">
        <v>20</v>
      </c>
      <c r="H259" s="4">
        <v>92</v>
      </c>
      <c r="I259" s="12">
        <f t="shared" si="15"/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13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s="4" t="b">
        <v>0</v>
      </c>
      <c r="Q259" s="4" t="b">
        <v>0</v>
      </c>
      <c r="R259" s="4" t="s">
        <v>33</v>
      </c>
      <c r="S259" s="4" t="s">
        <v>2039</v>
      </c>
      <c r="T259" s="4" t="s">
        <v>2040</v>
      </c>
    </row>
    <row r="260" spans="1:20" x14ac:dyDescent="0.25">
      <c r="A260" s="4">
        <v>258</v>
      </c>
      <c r="B260" s="4" t="s">
        <v>568</v>
      </c>
      <c r="C260" s="11" t="s">
        <v>569</v>
      </c>
      <c r="D260" s="4">
        <v>5000</v>
      </c>
      <c r="E260" s="4">
        <v>13424</v>
      </c>
      <c r="F260" s="5">
        <f t="shared" si="16"/>
        <v>2.6848000000000001</v>
      </c>
      <c r="G260" s="4" t="s">
        <v>20</v>
      </c>
      <c r="H260" s="4">
        <v>186</v>
      </c>
      <c r="I260" s="12">
        <f t="shared" ref="I260:I323" si="19">E260/H260</f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13">
        <f t="shared" si="17"/>
        <v>42712.25</v>
      </c>
      <c r="O260" s="13">
        <f t="shared" si="18"/>
        <v>42732.25</v>
      </c>
      <c r="P260" s="4" t="b">
        <v>0</v>
      </c>
      <c r="Q260" s="4" t="b">
        <v>1</v>
      </c>
      <c r="R260" s="4" t="s">
        <v>33</v>
      </c>
      <c r="S260" s="4" t="s">
        <v>2039</v>
      </c>
      <c r="T260" s="4" t="s">
        <v>2040</v>
      </c>
    </row>
    <row r="261" spans="1:20" ht="31.5" x14ac:dyDescent="0.25">
      <c r="A261" s="4">
        <v>259</v>
      </c>
      <c r="B261" s="4" t="s">
        <v>570</v>
      </c>
      <c r="C261" s="11" t="s">
        <v>571</v>
      </c>
      <c r="D261" s="4">
        <v>1800</v>
      </c>
      <c r="E261" s="4">
        <v>10755</v>
      </c>
      <c r="F261" s="5">
        <f t="shared" ref="F261:F324" si="20">E261/D261</f>
        <v>5.9749999999999996</v>
      </c>
      <c r="G261" s="4" t="s">
        <v>20</v>
      </c>
      <c r="H261" s="4">
        <v>138</v>
      </c>
      <c r="I261" s="12">
        <f t="shared" si="19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13">
        <f t="shared" si="17"/>
        <v>41251.25</v>
      </c>
      <c r="O261" s="13">
        <f t="shared" si="18"/>
        <v>41270.25</v>
      </c>
      <c r="P261" s="4" t="b">
        <v>1</v>
      </c>
      <c r="Q261" s="4" t="b">
        <v>0</v>
      </c>
      <c r="R261" s="4" t="s">
        <v>122</v>
      </c>
      <c r="S261" s="4" t="s">
        <v>2054</v>
      </c>
      <c r="T261" s="4" t="s">
        <v>2055</v>
      </c>
    </row>
    <row r="262" spans="1:20" x14ac:dyDescent="0.25">
      <c r="A262" s="4">
        <v>260</v>
      </c>
      <c r="B262" s="4" t="s">
        <v>572</v>
      </c>
      <c r="C262" s="11" t="s">
        <v>573</v>
      </c>
      <c r="D262" s="4">
        <v>6300</v>
      </c>
      <c r="E262" s="4">
        <v>9935</v>
      </c>
      <c r="F262" s="5">
        <f t="shared" si="20"/>
        <v>1.5769841269841269</v>
      </c>
      <c r="G262" s="4" t="s">
        <v>20</v>
      </c>
      <c r="H262" s="4">
        <v>261</v>
      </c>
      <c r="I262" s="12">
        <f t="shared" si="19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13">
        <f t="shared" si="17"/>
        <v>41180.208333333336</v>
      </c>
      <c r="O262" s="13">
        <f t="shared" si="18"/>
        <v>41192.208333333336</v>
      </c>
      <c r="P262" s="4" t="b">
        <v>0</v>
      </c>
      <c r="Q262" s="4" t="b">
        <v>0</v>
      </c>
      <c r="R262" s="4" t="s">
        <v>23</v>
      </c>
      <c r="S262" s="4" t="s">
        <v>2035</v>
      </c>
      <c r="T262" s="4" t="s">
        <v>2036</v>
      </c>
    </row>
    <row r="263" spans="1:20" ht="31.5" x14ac:dyDescent="0.25">
      <c r="A263" s="4">
        <v>261</v>
      </c>
      <c r="B263" s="4" t="s">
        <v>574</v>
      </c>
      <c r="C263" s="11" t="s">
        <v>575</v>
      </c>
      <c r="D263" s="4">
        <v>84300</v>
      </c>
      <c r="E263" s="4">
        <v>26303</v>
      </c>
      <c r="F263" s="5">
        <f t="shared" si="20"/>
        <v>0.31201660735468567</v>
      </c>
      <c r="G263" s="4" t="s">
        <v>14</v>
      </c>
      <c r="H263" s="4">
        <v>454</v>
      </c>
      <c r="I263" s="12">
        <f t="shared" si="19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13">
        <f t="shared" si="17"/>
        <v>40415.208333333336</v>
      </c>
      <c r="O263" s="13">
        <f t="shared" si="18"/>
        <v>40419.208333333336</v>
      </c>
      <c r="P263" s="4" t="b">
        <v>0</v>
      </c>
      <c r="Q263" s="4" t="b">
        <v>1</v>
      </c>
      <c r="R263" s="4" t="s">
        <v>23</v>
      </c>
      <c r="S263" s="4" t="s">
        <v>2035</v>
      </c>
      <c r="T263" s="4" t="s">
        <v>2036</v>
      </c>
    </row>
    <row r="264" spans="1:20" x14ac:dyDescent="0.25">
      <c r="A264" s="4">
        <v>262</v>
      </c>
      <c r="B264" s="4" t="s">
        <v>576</v>
      </c>
      <c r="C264" s="11" t="s">
        <v>577</v>
      </c>
      <c r="D264" s="4">
        <v>1700</v>
      </c>
      <c r="E264" s="4">
        <v>5328</v>
      </c>
      <c r="F264" s="5">
        <f t="shared" si="20"/>
        <v>3.1341176470588237</v>
      </c>
      <c r="G264" s="4" t="s">
        <v>20</v>
      </c>
      <c r="H264" s="4">
        <v>107</v>
      </c>
      <c r="I264" s="12">
        <f t="shared" si="19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13">
        <f t="shared" si="17"/>
        <v>40638.208333333336</v>
      </c>
      <c r="O264" s="13">
        <f t="shared" si="18"/>
        <v>40664.208333333336</v>
      </c>
      <c r="P264" s="4" t="b">
        <v>0</v>
      </c>
      <c r="Q264" s="4" t="b">
        <v>1</v>
      </c>
      <c r="R264" s="4" t="s">
        <v>60</v>
      </c>
      <c r="S264" s="4" t="s">
        <v>2035</v>
      </c>
      <c r="T264" s="4" t="s">
        <v>2045</v>
      </c>
    </row>
    <row r="265" spans="1:20" x14ac:dyDescent="0.25">
      <c r="A265" s="4">
        <v>263</v>
      </c>
      <c r="B265" s="4" t="s">
        <v>578</v>
      </c>
      <c r="C265" s="11" t="s">
        <v>579</v>
      </c>
      <c r="D265" s="4">
        <v>2900</v>
      </c>
      <c r="E265" s="4">
        <v>10756</v>
      </c>
      <c r="F265" s="5">
        <f t="shared" si="20"/>
        <v>3.7089655172413791</v>
      </c>
      <c r="G265" s="4" t="s">
        <v>20</v>
      </c>
      <c r="H265" s="4">
        <v>199</v>
      </c>
      <c r="I265" s="12">
        <f t="shared" si="19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13">
        <f t="shared" si="17"/>
        <v>40187.25</v>
      </c>
      <c r="O265" s="13">
        <f t="shared" si="18"/>
        <v>40187.25</v>
      </c>
      <c r="P265" s="4" t="b">
        <v>0</v>
      </c>
      <c r="Q265" s="4" t="b">
        <v>0</v>
      </c>
      <c r="R265" s="4" t="s">
        <v>122</v>
      </c>
      <c r="S265" s="4" t="s">
        <v>2054</v>
      </c>
      <c r="T265" s="4" t="s">
        <v>2055</v>
      </c>
    </row>
    <row r="266" spans="1:20" x14ac:dyDescent="0.25">
      <c r="A266" s="4">
        <v>264</v>
      </c>
      <c r="B266" s="4" t="s">
        <v>580</v>
      </c>
      <c r="C266" s="11" t="s">
        <v>581</v>
      </c>
      <c r="D266" s="4">
        <v>45600</v>
      </c>
      <c r="E266" s="4">
        <v>165375</v>
      </c>
      <c r="F266" s="5">
        <f t="shared" si="20"/>
        <v>3.6266447368421053</v>
      </c>
      <c r="G266" s="4" t="s">
        <v>20</v>
      </c>
      <c r="H266" s="4">
        <v>5512</v>
      </c>
      <c r="I266" s="12">
        <f t="shared" si="19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13">
        <f t="shared" si="17"/>
        <v>41317.25</v>
      </c>
      <c r="O266" s="13">
        <f t="shared" si="18"/>
        <v>41333.25</v>
      </c>
      <c r="P266" s="4" t="b">
        <v>0</v>
      </c>
      <c r="Q266" s="4" t="b">
        <v>0</v>
      </c>
      <c r="R266" s="4" t="s">
        <v>33</v>
      </c>
      <c r="S266" s="4" t="s">
        <v>2039</v>
      </c>
      <c r="T266" s="4" t="s">
        <v>2040</v>
      </c>
    </row>
    <row r="267" spans="1:20" x14ac:dyDescent="0.25">
      <c r="A267" s="4">
        <v>265</v>
      </c>
      <c r="B267" s="4" t="s">
        <v>582</v>
      </c>
      <c r="C267" s="11" t="s">
        <v>583</v>
      </c>
      <c r="D267" s="4">
        <v>4900</v>
      </c>
      <c r="E267" s="4">
        <v>6031</v>
      </c>
      <c r="F267" s="5">
        <f t="shared" si="20"/>
        <v>1.2308163265306122</v>
      </c>
      <c r="G267" s="4" t="s">
        <v>20</v>
      </c>
      <c r="H267" s="4">
        <v>86</v>
      </c>
      <c r="I267" s="12">
        <f t="shared" si="19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13">
        <f t="shared" si="17"/>
        <v>42372.25</v>
      </c>
      <c r="O267" s="13">
        <f t="shared" si="18"/>
        <v>42416.25</v>
      </c>
      <c r="P267" s="4" t="b">
        <v>0</v>
      </c>
      <c r="Q267" s="4" t="b">
        <v>0</v>
      </c>
      <c r="R267" s="4" t="s">
        <v>33</v>
      </c>
      <c r="S267" s="4" t="s">
        <v>2039</v>
      </c>
      <c r="T267" s="4" t="s">
        <v>2040</v>
      </c>
    </row>
    <row r="268" spans="1:20" x14ac:dyDescent="0.25">
      <c r="A268" s="4">
        <v>266</v>
      </c>
      <c r="B268" s="4" t="s">
        <v>584</v>
      </c>
      <c r="C268" s="11" t="s">
        <v>585</v>
      </c>
      <c r="D268" s="4">
        <v>111900</v>
      </c>
      <c r="E268" s="4">
        <v>85902</v>
      </c>
      <c r="F268" s="5">
        <f t="shared" si="20"/>
        <v>0.76766756032171579</v>
      </c>
      <c r="G268" s="4" t="s">
        <v>14</v>
      </c>
      <c r="H268" s="4">
        <v>3182</v>
      </c>
      <c r="I268" s="12">
        <f t="shared" si="19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13">
        <f t="shared" si="17"/>
        <v>41950.25</v>
      </c>
      <c r="O268" s="13">
        <f t="shared" si="18"/>
        <v>41983.25</v>
      </c>
      <c r="P268" s="4" t="b">
        <v>0</v>
      </c>
      <c r="Q268" s="4" t="b">
        <v>1</v>
      </c>
      <c r="R268" s="4" t="s">
        <v>159</v>
      </c>
      <c r="S268" s="4" t="s">
        <v>2035</v>
      </c>
      <c r="T268" s="4" t="s">
        <v>2058</v>
      </c>
    </row>
    <row r="269" spans="1:20" x14ac:dyDescent="0.25">
      <c r="A269" s="4">
        <v>267</v>
      </c>
      <c r="B269" s="4" t="s">
        <v>586</v>
      </c>
      <c r="C269" s="11" t="s">
        <v>587</v>
      </c>
      <c r="D269" s="4">
        <v>61600</v>
      </c>
      <c r="E269" s="4">
        <v>143910</v>
      </c>
      <c r="F269" s="5">
        <f t="shared" si="20"/>
        <v>2.3362012987012988</v>
      </c>
      <c r="G269" s="4" t="s">
        <v>20</v>
      </c>
      <c r="H269" s="4">
        <v>2768</v>
      </c>
      <c r="I269" s="12">
        <f t="shared" si="19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13">
        <f t="shared" si="17"/>
        <v>41206.208333333336</v>
      </c>
      <c r="O269" s="13">
        <f t="shared" si="18"/>
        <v>41222.25</v>
      </c>
      <c r="P269" s="4" t="b">
        <v>0</v>
      </c>
      <c r="Q269" s="4" t="b">
        <v>0</v>
      </c>
      <c r="R269" s="4" t="s">
        <v>33</v>
      </c>
      <c r="S269" s="4" t="s">
        <v>2039</v>
      </c>
      <c r="T269" s="4" t="s">
        <v>2040</v>
      </c>
    </row>
    <row r="270" spans="1:20" x14ac:dyDescent="0.25">
      <c r="A270" s="4">
        <v>268</v>
      </c>
      <c r="B270" s="4" t="s">
        <v>588</v>
      </c>
      <c r="C270" s="11" t="s">
        <v>589</v>
      </c>
      <c r="D270" s="4">
        <v>1500</v>
      </c>
      <c r="E270" s="4">
        <v>2708</v>
      </c>
      <c r="F270" s="5">
        <f t="shared" si="20"/>
        <v>1.8053333333333332</v>
      </c>
      <c r="G270" s="4" t="s">
        <v>20</v>
      </c>
      <c r="H270" s="4">
        <v>48</v>
      </c>
      <c r="I270" s="12">
        <f t="shared" si="19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13">
        <f t="shared" si="17"/>
        <v>41186.208333333336</v>
      </c>
      <c r="O270" s="13">
        <f t="shared" si="18"/>
        <v>41232.25</v>
      </c>
      <c r="P270" s="4" t="b">
        <v>0</v>
      </c>
      <c r="Q270" s="4" t="b">
        <v>0</v>
      </c>
      <c r="R270" s="4" t="s">
        <v>42</v>
      </c>
      <c r="S270" s="4" t="s">
        <v>2041</v>
      </c>
      <c r="T270" s="4" t="s">
        <v>2042</v>
      </c>
    </row>
    <row r="271" spans="1:20" x14ac:dyDescent="0.25">
      <c r="A271" s="4">
        <v>269</v>
      </c>
      <c r="B271" s="4" t="s">
        <v>590</v>
      </c>
      <c r="C271" s="11" t="s">
        <v>591</v>
      </c>
      <c r="D271" s="4">
        <v>3500</v>
      </c>
      <c r="E271" s="4">
        <v>8842</v>
      </c>
      <c r="F271" s="5">
        <f t="shared" si="20"/>
        <v>2.5262857142857142</v>
      </c>
      <c r="G271" s="4" t="s">
        <v>20</v>
      </c>
      <c r="H271" s="4">
        <v>87</v>
      </c>
      <c r="I271" s="12">
        <f t="shared" si="19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13">
        <f t="shared" si="17"/>
        <v>43496.25</v>
      </c>
      <c r="O271" s="13">
        <f t="shared" si="18"/>
        <v>43517.25</v>
      </c>
      <c r="P271" s="4" t="b">
        <v>0</v>
      </c>
      <c r="Q271" s="4" t="b">
        <v>0</v>
      </c>
      <c r="R271" s="4" t="s">
        <v>269</v>
      </c>
      <c r="S271" s="4" t="s">
        <v>2041</v>
      </c>
      <c r="T271" s="4" t="s">
        <v>2060</v>
      </c>
    </row>
    <row r="272" spans="1:20" x14ac:dyDescent="0.25">
      <c r="A272" s="4">
        <v>270</v>
      </c>
      <c r="B272" s="4" t="s">
        <v>592</v>
      </c>
      <c r="C272" s="11" t="s">
        <v>593</v>
      </c>
      <c r="D272" s="4">
        <v>173900</v>
      </c>
      <c r="E272" s="4">
        <v>47260</v>
      </c>
      <c r="F272" s="5">
        <f t="shared" si="20"/>
        <v>0.27176538240368026</v>
      </c>
      <c r="G272" s="4" t="s">
        <v>74</v>
      </c>
      <c r="H272" s="4">
        <v>1890</v>
      </c>
      <c r="I272" s="12">
        <f t="shared" si="19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13">
        <f t="shared" si="17"/>
        <v>40514.25</v>
      </c>
      <c r="O272" s="13">
        <f t="shared" si="18"/>
        <v>40516.25</v>
      </c>
      <c r="P272" s="4" t="b">
        <v>0</v>
      </c>
      <c r="Q272" s="4" t="b">
        <v>0</v>
      </c>
      <c r="R272" s="4" t="s">
        <v>89</v>
      </c>
      <c r="S272" s="4" t="s">
        <v>2050</v>
      </c>
      <c r="T272" s="4" t="s">
        <v>2051</v>
      </c>
    </row>
    <row r="273" spans="1:20" ht="31.5" x14ac:dyDescent="0.25">
      <c r="A273" s="4">
        <v>271</v>
      </c>
      <c r="B273" s="4" t="s">
        <v>594</v>
      </c>
      <c r="C273" s="11" t="s">
        <v>595</v>
      </c>
      <c r="D273" s="4">
        <v>153700</v>
      </c>
      <c r="E273" s="4">
        <v>1953</v>
      </c>
      <c r="F273" s="5">
        <f t="shared" si="20"/>
        <v>1.2706571242680547E-2</v>
      </c>
      <c r="G273" s="4" t="s">
        <v>47</v>
      </c>
      <c r="H273" s="4">
        <v>61</v>
      </c>
      <c r="I273" s="12">
        <f t="shared" si="19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13">
        <f t="shared" si="17"/>
        <v>42345.25</v>
      </c>
      <c r="O273" s="13">
        <f t="shared" si="18"/>
        <v>42376.25</v>
      </c>
      <c r="P273" s="4" t="b">
        <v>0</v>
      </c>
      <c r="Q273" s="4" t="b">
        <v>0</v>
      </c>
      <c r="R273" s="4" t="s">
        <v>122</v>
      </c>
      <c r="S273" s="4" t="s">
        <v>2054</v>
      </c>
      <c r="T273" s="4" t="s">
        <v>2055</v>
      </c>
    </row>
    <row r="274" spans="1:20" x14ac:dyDescent="0.25">
      <c r="A274" s="4">
        <v>272</v>
      </c>
      <c r="B274" s="4" t="s">
        <v>596</v>
      </c>
      <c r="C274" s="11" t="s">
        <v>597</v>
      </c>
      <c r="D274" s="4">
        <v>51100</v>
      </c>
      <c r="E274" s="4">
        <v>155349</v>
      </c>
      <c r="F274" s="5">
        <f t="shared" si="20"/>
        <v>3.0400978473581213</v>
      </c>
      <c r="G274" s="4" t="s">
        <v>20</v>
      </c>
      <c r="H274" s="4">
        <v>1894</v>
      </c>
      <c r="I274" s="12">
        <f t="shared" si="19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13">
        <f t="shared" si="17"/>
        <v>43656.208333333328</v>
      </c>
      <c r="O274" s="13">
        <f t="shared" si="18"/>
        <v>43681.208333333328</v>
      </c>
      <c r="P274" s="4" t="b">
        <v>0</v>
      </c>
      <c r="Q274" s="4" t="b">
        <v>1</v>
      </c>
      <c r="R274" s="4" t="s">
        <v>33</v>
      </c>
      <c r="S274" s="4" t="s">
        <v>2039</v>
      </c>
      <c r="T274" s="4" t="s">
        <v>2040</v>
      </c>
    </row>
    <row r="275" spans="1:20" x14ac:dyDescent="0.25">
      <c r="A275" s="4">
        <v>273</v>
      </c>
      <c r="B275" s="4" t="s">
        <v>598</v>
      </c>
      <c r="C275" s="11" t="s">
        <v>599</v>
      </c>
      <c r="D275" s="4">
        <v>7800</v>
      </c>
      <c r="E275" s="4">
        <v>10704</v>
      </c>
      <c r="F275" s="5">
        <f t="shared" si="20"/>
        <v>1.3723076923076922</v>
      </c>
      <c r="G275" s="4" t="s">
        <v>20</v>
      </c>
      <c r="H275" s="4">
        <v>282</v>
      </c>
      <c r="I275" s="12">
        <f t="shared" si="19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13">
        <f t="shared" si="17"/>
        <v>42995.208333333328</v>
      </c>
      <c r="O275" s="13">
        <f t="shared" si="18"/>
        <v>42998.208333333328</v>
      </c>
      <c r="P275" s="4" t="b">
        <v>0</v>
      </c>
      <c r="Q275" s="4" t="b">
        <v>0</v>
      </c>
      <c r="R275" s="4" t="s">
        <v>33</v>
      </c>
      <c r="S275" s="4" t="s">
        <v>2039</v>
      </c>
      <c r="T275" s="4" t="s">
        <v>2040</v>
      </c>
    </row>
    <row r="276" spans="1:20" ht="31.5" x14ac:dyDescent="0.25">
      <c r="A276" s="4">
        <v>274</v>
      </c>
      <c r="B276" s="4" t="s">
        <v>600</v>
      </c>
      <c r="C276" s="11" t="s">
        <v>601</v>
      </c>
      <c r="D276" s="4">
        <v>2400</v>
      </c>
      <c r="E276" s="4">
        <v>773</v>
      </c>
      <c r="F276" s="5">
        <f t="shared" si="20"/>
        <v>0.32208333333333333</v>
      </c>
      <c r="G276" s="4" t="s">
        <v>14</v>
      </c>
      <c r="H276" s="4">
        <v>15</v>
      </c>
      <c r="I276" s="12">
        <f t="shared" si="19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13">
        <f t="shared" si="17"/>
        <v>43045.25</v>
      </c>
      <c r="O276" s="13">
        <f t="shared" si="18"/>
        <v>43050.25</v>
      </c>
      <c r="P276" s="4" t="b">
        <v>0</v>
      </c>
      <c r="Q276" s="4" t="b">
        <v>0</v>
      </c>
      <c r="R276" s="4" t="s">
        <v>33</v>
      </c>
      <c r="S276" s="4" t="s">
        <v>2039</v>
      </c>
      <c r="T276" s="4" t="s">
        <v>2040</v>
      </c>
    </row>
    <row r="277" spans="1:20" ht="31.5" x14ac:dyDescent="0.25">
      <c r="A277" s="4">
        <v>275</v>
      </c>
      <c r="B277" s="4" t="s">
        <v>602</v>
      </c>
      <c r="C277" s="11" t="s">
        <v>603</v>
      </c>
      <c r="D277" s="4">
        <v>3900</v>
      </c>
      <c r="E277" s="4">
        <v>9419</v>
      </c>
      <c r="F277" s="5">
        <f t="shared" si="20"/>
        <v>2.4151282051282053</v>
      </c>
      <c r="G277" s="4" t="s">
        <v>20</v>
      </c>
      <c r="H277" s="4">
        <v>116</v>
      </c>
      <c r="I277" s="12">
        <f t="shared" si="19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13">
        <f t="shared" si="17"/>
        <v>43561.208333333328</v>
      </c>
      <c r="O277" s="13">
        <f t="shared" si="18"/>
        <v>43569.208333333328</v>
      </c>
      <c r="P277" s="4" t="b">
        <v>0</v>
      </c>
      <c r="Q277" s="4" t="b">
        <v>0</v>
      </c>
      <c r="R277" s="4" t="s">
        <v>206</v>
      </c>
      <c r="S277" s="4" t="s">
        <v>2047</v>
      </c>
      <c r="T277" s="4" t="s">
        <v>2059</v>
      </c>
    </row>
    <row r="278" spans="1:20" x14ac:dyDescent="0.25">
      <c r="A278" s="4">
        <v>276</v>
      </c>
      <c r="B278" s="4" t="s">
        <v>604</v>
      </c>
      <c r="C278" s="11" t="s">
        <v>605</v>
      </c>
      <c r="D278" s="4">
        <v>5500</v>
      </c>
      <c r="E278" s="4">
        <v>5324</v>
      </c>
      <c r="F278" s="5">
        <f t="shared" si="20"/>
        <v>0.96799999999999997</v>
      </c>
      <c r="G278" s="4" t="s">
        <v>14</v>
      </c>
      <c r="H278" s="4">
        <v>133</v>
      </c>
      <c r="I278" s="12">
        <f t="shared" si="19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13">
        <f t="shared" si="17"/>
        <v>41018.208333333336</v>
      </c>
      <c r="O278" s="13">
        <f t="shared" si="18"/>
        <v>41023.208333333336</v>
      </c>
      <c r="P278" s="4" t="b">
        <v>0</v>
      </c>
      <c r="Q278" s="4" t="b">
        <v>1</v>
      </c>
      <c r="R278" s="4" t="s">
        <v>89</v>
      </c>
      <c r="S278" s="4" t="s">
        <v>2050</v>
      </c>
      <c r="T278" s="4" t="s">
        <v>2051</v>
      </c>
    </row>
    <row r="279" spans="1:20" ht="31.5" x14ac:dyDescent="0.25">
      <c r="A279" s="4">
        <v>277</v>
      </c>
      <c r="B279" s="4" t="s">
        <v>606</v>
      </c>
      <c r="C279" s="11" t="s">
        <v>607</v>
      </c>
      <c r="D279" s="4">
        <v>700</v>
      </c>
      <c r="E279" s="4">
        <v>7465</v>
      </c>
      <c r="F279" s="5">
        <f t="shared" si="20"/>
        <v>10.664285714285715</v>
      </c>
      <c r="G279" s="4" t="s">
        <v>20</v>
      </c>
      <c r="H279" s="4">
        <v>83</v>
      </c>
      <c r="I279" s="12">
        <f t="shared" si="19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13">
        <f t="shared" si="17"/>
        <v>40378.208333333336</v>
      </c>
      <c r="O279" s="13">
        <f t="shared" si="18"/>
        <v>40380.208333333336</v>
      </c>
      <c r="P279" s="4" t="b">
        <v>0</v>
      </c>
      <c r="Q279" s="4" t="b">
        <v>0</v>
      </c>
      <c r="R279" s="4" t="s">
        <v>33</v>
      </c>
      <c r="S279" s="4" t="s">
        <v>2039</v>
      </c>
      <c r="T279" s="4" t="s">
        <v>2040</v>
      </c>
    </row>
    <row r="280" spans="1:20" x14ac:dyDescent="0.25">
      <c r="A280" s="4">
        <v>278</v>
      </c>
      <c r="B280" s="4" t="s">
        <v>608</v>
      </c>
      <c r="C280" s="11" t="s">
        <v>609</v>
      </c>
      <c r="D280" s="4">
        <v>2700</v>
      </c>
      <c r="E280" s="4">
        <v>8799</v>
      </c>
      <c r="F280" s="5">
        <f t="shared" si="20"/>
        <v>3.2588888888888889</v>
      </c>
      <c r="G280" s="4" t="s">
        <v>20</v>
      </c>
      <c r="H280" s="4">
        <v>91</v>
      </c>
      <c r="I280" s="12">
        <f t="shared" si="19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13">
        <f t="shared" si="17"/>
        <v>41239.25</v>
      </c>
      <c r="O280" s="13">
        <f t="shared" si="18"/>
        <v>41264.25</v>
      </c>
      <c r="P280" s="4" t="b">
        <v>0</v>
      </c>
      <c r="Q280" s="4" t="b">
        <v>0</v>
      </c>
      <c r="R280" s="4" t="s">
        <v>28</v>
      </c>
      <c r="S280" s="4" t="s">
        <v>2037</v>
      </c>
      <c r="T280" s="4" t="s">
        <v>2038</v>
      </c>
    </row>
    <row r="281" spans="1:20" x14ac:dyDescent="0.25">
      <c r="A281" s="4">
        <v>279</v>
      </c>
      <c r="B281" s="4" t="s">
        <v>610</v>
      </c>
      <c r="C281" s="11" t="s">
        <v>611</v>
      </c>
      <c r="D281" s="4">
        <v>8000</v>
      </c>
      <c r="E281" s="4">
        <v>13656</v>
      </c>
      <c r="F281" s="5">
        <f t="shared" si="20"/>
        <v>1.7070000000000001</v>
      </c>
      <c r="G281" s="4" t="s">
        <v>20</v>
      </c>
      <c r="H281" s="4">
        <v>546</v>
      </c>
      <c r="I281" s="12">
        <f t="shared" si="19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13">
        <f t="shared" si="17"/>
        <v>43346.208333333328</v>
      </c>
      <c r="O281" s="13">
        <f t="shared" si="18"/>
        <v>43349.208333333328</v>
      </c>
      <c r="P281" s="4" t="b">
        <v>0</v>
      </c>
      <c r="Q281" s="4" t="b">
        <v>0</v>
      </c>
      <c r="R281" s="4" t="s">
        <v>33</v>
      </c>
      <c r="S281" s="4" t="s">
        <v>2039</v>
      </c>
      <c r="T281" s="4" t="s">
        <v>2040</v>
      </c>
    </row>
    <row r="282" spans="1:20" ht="31.5" x14ac:dyDescent="0.25">
      <c r="A282" s="4">
        <v>280</v>
      </c>
      <c r="B282" s="4" t="s">
        <v>612</v>
      </c>
      <c r="C282" s="11" t="s">
        <v>613</v>
      </c>
      <c r="D282" s="4">
        <v>2500</v>
      </c>
      <c r="E282" s="4">
        <v>14536</v>
      </c>
      <c r="F282" s="5">
        <f t="shared" si="20"/>
        <v>5.8144</v>
      </c>
      <c r="G282" s="4" t="s">
        <v>20</v>
      </c>
      <c r="H282" s="4">
        <v>393</v>
      </c>
      <c r="I282" s="12">
        <f t="shared" si="19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13">
        <f t="shared" si="17"/>
        <v>43060.25</v>
      </c>
      <c r="O282" s="13">
        <f t="shared" si="18"/>
        <v>43066.25</v>
      </c>
      <c r="P282" s="4" t="b">
        <v>0</v>
      </c>
      <c r="Q282" s="4" t="b">
        <v>0</v>
      </c>
      <c r="R282" s="4" t="s">
        <v>71</v>
      </c>
      <c r="S282" s="4" t="s">
        <v>2041</v>
      </c>
      <c r="T282" s="4" t="s">
        <v>2049</v>
      </c>
    </row>
    <row r="283" spans="1:20" x14ac:dyDescent="0.25">
      <c r="A283" s="4">
        <v>281</v>
      </c>
      <c r="B283" s="4" t="s">
        <v>614</v>
      </c>
      <c r="C283" s="11" t="s">
        <v>615</v>
      </c>
      <c r="D283" s="4">
        <v>164500</v>
      </c>
      <c r="E283" s="4">
        <v>150552</v>
      </c>
      <c r="F283" s="5">
        <f t="shared" si="20"/>
        <v>0.91520972644376897</v>
      </c>
      <c r="G283" s="4" t="s">
        <v>14</v>
      </c>
      <c r="H283" s="4">
        <v>2062</v>
      </c>
      <c r="I283" s="12">
        <f t="shared" si="19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13">
        <f t="shared" si="17"/>
        <v>40979.25</v>
      </c>
      <c r="O283" s="13">
        <f t="shared" si="18"/>
        <v>41000.208333333336</v>
      </c>
      <c r="P283" s="4" t="b">
        <v>0</v>
      </c>
      <c r="Q283" s="4" t="b">
        <v>1</v>
      </c>
      <c r="R283" s="4" t="s">
        <v>33</v>
      </c>
      <c r="S283" s="4" t="s">
        <v>2039</v>
      </c>
      <c r="T283" s="4" t="s">
        <v>2040</v>
      </c>
    </row>
    <row r="284" spans="1:20" x14ac:dyDescent="0.25">
      <c r="A284" s="4">
        <v>282</v>
      </c>
      <c r="B284" s="4" t="s">
        <v>616</v>
      </c>
      <c r="C284" s="11" t="s">
        <v>617</v>
      </c>
      <c r="D284" s="4">
        <v>8400</v>
      </c>
      <c r="E284" s="4">
        <v>9076</v>
      </c>
      <c r="F284" s="5">
        <f t="shared" si="20"/>
        <v>1.0804761904761904</v>
      </c>
      <c r="G284" s="4" t="s">
        <v>20</v>
      </c>
      <c r="H284" s="4">
        <v>133</v>
      </c>
      <c r="I284" s="12">
        <f t="shared" si="19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13">
        <f t="shared" si="17"/>
        <v>42701.25</v>
      </c>
      <c r="O284" s="13">
        <f t="shared" si="18"/>
        <v>42707.25</v>
      </c>
      <c r="P284" s="4" t="b">
        <v>0</v>
      </c>
      <c r="Q284" s="4" t="b">
        <v>1</v>
      </c>
      <c r="R284" s="4" t="s">
        <v>269</v>
      </c>
      <c r="S284" s="4" t="s">
        <v>2041</v>
      </c>
      <c r="T284" s="4" t="s">
        <v>2060</v>
      </c>
    </row>
    <row r="285" spans="1:20" ht="31.5" x14ac:dyDescent="0.25">
      <c r="A285" s="4">
        <v>283</v>
      </c>
      <c r="B285" s="4" t="s">
        <v>618</v>
      </c>
      <c r="C285" s="11" t="s">
        <v>619</v>
      </c>
      <c r="D285" s="4">
        <v>8100</v>
      </c>
      <c r="E285" s="4">
        <v>1517</v>
      </c>
      <c r="F285" s="5">
        <f t="shared" si="20"/>
        <v>0.18728395061728395</v>
      </c>
      <c r="G285" s="4" t="s">
        <v>14</v>
      </c>
      <c r="H285" s="4">
        <v>29</v>
      </c>
      <c r="I285" s="12">
        <f t="shared" si="19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13">
        <f t="shared" si="17"/>
        <v>42520.208333333328</v>
      </c>
      <c r="O285" s="13">
        <f t="shared" si="18"/>
        <v>42525.208333333328</v>
      </c>
      <c r="P285" s="4" t="b">
        <v>0</v>
      </c>
      <c r="Q285" s="4" t="b">
        <v>0</v>
      </c>
      <c r="R285" s="4" t="s">
        <v>23</v>
      </c>
      <c r="S285" s="4" t="s">
        <v>2035</v>
      </c>
      <c r="T285" s="4" t="s">
        <v>2036</v>
      </c>
    </row>
    <row r="286" spans="1:20" x14ac:dyDescent="0.25">
      <c r="A286" s="4">
        <v>284</v>
      </c>
      <c r="B286" s="4" t="s">
        <v>620</v>
      </c>
      <c r="C286" s="11" t="s">
        <v>621</v>
      </c>
      <c r="D286" s="4">
        <v>9800</v>
      </c>
      <c r="E286" s="4">
        <v>8153</v>
      </c>
      <c r="F286" s="5">
        <f t="shared" si="20"/>
        <v>0.83193877551020412</v>
      </c>
      <c r="G286" s="4" t="s">
        <v>14</v>
      </c>
      <c r="H286" s="4">
        <v>132</v>
      </c>
      <c r="I286" s="12">
        <f t="shared" si="19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13">
        <f t="shared" si="17"/>
        <v>41030.208333333336</v>
      </c>
      <c r="O286" s="13">
        <f t="shared" si="18"/>
        <v>41035.208333333336</v>
      </c>
      <c r="P286" s="4" t="b">
        <v>0</v>
      </c>
      <c r="Q286" s="4" t="b">
        <v>0</v>
      </c>
      <c r="R286" s="4" t="s">
        <v>28</v>
      </c>
      <c r="S286" s="4" t="s">
        <v>2037</v>
      </c>
      <c r="T286" s="4" t="s">
        <v>2038</v>
      </c>
    </row>
    <row r="287" spans="1:20" x14ac:dyDescent="0.25">
      <c r="A287" s="4">
        <v>285</v>
      </c>
      <c r="B287" s="4" t="s">
        <v>622</v>
      </c>
      <c r="C287" s="11" t="s">
        <v>623</v>
      </c>
      <c r="D287" s="4">
        <v>900</v>
      </c>
      <c r="E287" s="4">
        <v>6357</v>
      </c>
      <c r="F287" s="5">
        <f t="shared" si="20"/>
        <v>7.0633333333333335</v>
      </c>
      <c r="G287" s="4" t="s">
        <v>20</v>
      </c>
      <c r="H287" s="4">
        <v>254</v>
      </c>
      <c r="I287" s="12">
        <f t="shared" si="19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13">
        <f t="shared" si="17"/>
        <v>42623.208333333328</v>
      </c>
      <c r="O287" s="13">
        <f t="shared" si="18"/>
        <v>42661.208333333328</v>
      </c>
      <c r="P287" s="4" t="b">
        <v>0</v>
      </c>
      <c r="Q287" s="4" t="b">
        <v>0</v>
      </c>
      <c r="R287" s="4" t="s">
        <v>33</v>
      </c>
      <c r="S287" s="4" t="s">
        <v>2039</v>
      </c>
      <c r="T287" s="4" t="s">
        <v>2040</v>
      </c>
    </row>
    <row r="288" spans="1:20" x14ac:dyDescent="0.25">
      <c r="A288" s="4">
        <v>286</v>
      </c>
      <c r="B288" s="4" t="s">
        <v>624</v>
      </c>
      <c r="C288" s="11" t="s">
        <v>625</v>
      </c>
      <c r="D288" s="4">
        <v>112100</v>
      </c>
      <c r="E288" s="4">
        <v>19557</v>
      </c>
      <c r="F288" s="5">
        <f t="shared" si="20"/>
        <v>0.17446030330062445</v>
      </c>
      <c r="G288" s="4" t="s">
        <v>74</v>
      </c>
      <c r="H288" s="4">
        <v>184</v>
      </c>
      <c r="I288" s="12">
        <f t="shared" si="19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13">
        <f t="shared" si="17"/>
        <v>42697.25</v>
      </c>
      <c r="O288" s="13">
        <f t="shared" si="18"/>
        <v>42704.25</v>
      </c>
      <c r="P288" s="4" t="b">
        <v>0</v>
      </c>
      <c r="Q288" s="4" t="b">
        <v>0</v>
      </c>
      <c r="R288" s="4" t="s">
        <v>33</v>
      </c>
      <c r="S288" s="4" t="s">
        <v>2039</v>
      </c>
      <c r="T288" s="4" t="s">
        <v>2040</v>
      </c>
    </row>
    <row r="289" spans="1:20" x14ac:dyDescent="0.25">
      <c r="A289" s="4">
        <v>287</v>
      </c>
      <c r="B289" s="4" t="s">
        <v>626</v>
      </c>
      <c r="C289" s="11" t="s">
        <v>627</v>
      </c>
      <c r="D289" s="4">
        <v>6300</v>
      </c>
      <c r="E289" s="4">
        <v>13213</v>
      </c>
      <c r="F289" s="5">
        <f t="shared" si="20"/>
        <v>2.0973015873015872</v>
      </c>
      <c r="G289" s="4" t="s">
        <v>20</v>
      </c>
      <c r="H289" s="4">
        <v>176</v>
      </c>
      <c r="I289" s="12">
        <f t="shared" si="19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13">
        <f t="shared" si="17"/>
        <v>42122.208333333328</v>
      </c>
      <c r="O289" s="13">
        <f t="shared" si="18"/>
        <v>42122.208333333328</v>
      </c>
      <c r="P289" s="4" t="b">
        <v>0</v>
      </c>
      <c r="Q289" s="4" t="b">
        <v>0</v>
      </c>
      <c r="R289" s="4" t="s">
        <v>50</v>
      </c>
      <c r="S289" s="4" t="s">
        <v>2035</v>
      </c>
      <c r="T289" s="4" t="s">
        <v>2043</v>
      </c>
    </row>
    <row r="290" spans="1:20" x14ac:dyDescent="0.25">
      <c r="A290" s="4">
        <v>288</v>
      </c>
      <c r="B290" s="4" t="s">
        <v>628</v>
      </c>
      <c r="C290" s="11" t="s">
        <v>629</v>
      </c>
      <c r="D290" s="4">
        <v>5600</v>
      </c>
      <c r="E290" s="4">
        <v>5476</v>
      </c>
      <c r="F290" s="5">
        <f t="shared" si="20"/>
        <v>0.97785714285714287</v>
      </c>
      <c r="G290" s="4" t="s">
        <v>14</v>
      </c>
      <c r="H290" s="4">
        <v>137</v>
      </c>
      <c r="I290" s="12">
        <f t="shared" si="19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13">
        <f t="shared" si="17"/>
        <v>40982.208333333336</v>
      </c>
      <c r="O290" s="13">
        <f t="shared" si="18"/>
        <v>40983.208333333336</v>
      </c>
      <c r="P290" s="4" t="b">
        <v>0</v>
      </c>
      <c r="Q290" s="4" t="b">
        <v>1</v>
      </c>
      <c r="R290" s="4" t="s">
        <v>148</v>
      </c>
      <c r="S290" s="4" t="s">
        <v>2035</v>
      </c>
      <c r="T290" s="4" t="s">
        <v>2057</v>
      </c>
    </row>
    <row r="291" spans="1:20" x14ac:dyDescent="0.25">
      <c r="A291" s="4">
        <v>289</v>
      </c>
      <c r="B291" s="4" t="s">
        <v>630</v>
      </c>
      <c r="C291" s="11" t="s">
        <v>631</v>
      </c>
      <c r="D291" s="4">
        <v>800</v>
      </c>
      <c r="E291" s="4">
        <v>13474</v>
      </c>
      <c r="F291" s="5">
        <f t="shared" si="20"/>
        <v>16.842500000000001</v>
      </c>
      <c r="G291" s="4" t="s">
        <v>20</v>
      </c>
      <c r="H291" s="4">
        <v>337</v>
      </c>
      <c r="I291" s="12">
        <f t="shared" si="19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13">
        <f t="shared" si="17"/>
        <v>42219.208333333328</v>
      </c>
      <c r="O291" s="13">
        <f t="shared" si="18"/>
        <v>42222.208333333328</v>
      </c>
      <c r="P291" s="4" t="b">
        <v>0</v>
      </c>
      <c r="Q291" s="4" t="b">
        <v>0</v>
      </c>
      <c r="R291" s="4" t="s">
        <v>33</v>
      </c>
      <c r="S291" s="4" t="s">
        <v>2039</v>
      </c>
      <c r="T291" s="4" t="s">
        <v>2040</v>
      </c>
    </row>
    <row r="292" spans="1:20" x14ac:dyDescent="0.25">
      <c r="A292" s="4">
        <v>290</v>
      </c>
      <c r="B292" s="4" t="s">
        <v>632</v>
      </c>
      <c r="C292" s="11" t="s">
        <v>633</v>
      </c>
      <c r="D292" s="4">
        <v>168600</v>
      </c>
      <c r="E292" s="4">
        <v>91722</v>
      </c>
      <c r="F292" s="5">
        <f t="shared" si="20"/>
        <v>0.54402135231316728</v>
      </c>
      <c r="G292" s="4" t="s">
        <v>14</v>
      </c>
      <c r="H292" s="4">
        <v>908</v>
      </c>
      <c r="I292" s="12">
        <f t="shared" si="19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13">
        <f t="shared" si="17"/>
        <v>41404.208333333336</v>
      </c>
      <c r="O292" s="13">
        <f t="shared" si="18"/>
        <v>41436.208333333336</v>
      </c>
      <c r="P292" s="4" t="b">
        <v>0</v>
      </c>
      <c r="Q292" s="4" t="b">
        <v>1</v>
      </c>
      <c r="R292" s="4" t="s">
        <v>42</v>
      </c>
      <c r="S292" s="4" t="s">
        <v>2041</v>
      </c>
      <c r="T292" s="4" t="s">
        <v>2042</v>
      </c>
    </row>
    <row r="293" spans="1:20" x14ac:dyDescent="0.25">
      <c r="A293" s="4">
        <v>291</v>
      </c>
      <c r="B293" s="4" t="s">
        <v>634</v>
      </c>
      <c r="C293" s="11" t="s">
        <v>635</v>
      </c>
      <c r="D293" s="4">
        <v>1800</v>
      </c>
      <c r="E293" s="4">
        <v>8219</v>
      </c>
      <c r="F293" s="5">
        <f t="shared" si="20"/>
        <v>4.5661111111111108</v>
      </c>
      <c r="G293" s="4" t="s">
        <v>20</v>
      </c>
      <c r="H293" s="4">
        <v>107</v>
      </c>
      <c r="I293" s="12">
        <f t="shared" si="19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13">
        <f t="shared" si="17"/>
        <v>40831.208333333336</v>
      </c>
      <c r="O293" s="13">
        <f t="shared" si="18"/>
        <v>40835.208333333336</v>
      </c>
      <c r="P293" s="4" t="b">
        <v>1</v>
      </c>
      <c r="Q293" s="4" t="b">
        <v>0</v>
      </c>
      <c r="R293" s="4" t="s">
        <v>28</v>
      </c>
      <c r="S293" s="4" t="s">
        <v>2037</v>
      </c>
      <c r="T293" s="4" t="s">
        <v>2038</v>
      </c>
    </row>
    <row r="294" spans="1:20" x14ac:dyDescent="0.25">
      <c r="A294" s="4">
        <v>292</v>
      </c>
      <c r="B294" s="4" t="s">
        <v>636</v>
      </c>
      <c r="C294" s="11" t="s">
        <v>637</v>
      </c>
      <c r="D294" s="4">
        <v>7300</v>
      </c>
      <c r="E294" s="4">
        <v>717</v>
      </c>
      <c r="F294" s="5">
        <f t="shared" si="20"/>
        <v>9.8219178082191785E-2</v>
      </c>
      <c r="G294" s="4" t="s">
        <v>14</v>
      </c>
      <c r="H294" s="4">
        <v>10</v>
      </c>
      <c r="I294" s="12">
        <f t="shared" si="19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13">
        <f t="shared" si="17"/>
        <v>40984.208333333336</v>
      </c>
      <c r="O294" s="13">
        <f t="shared" si="18"/>
        <v>41002.208333333336</v>
      </c>
      <c r="P294" s="4" t="b">
        <v>0</v>
      </c>
      <c r="Q294" s="4" t="b">
        <v>0</v>
      </c>
      <c r="R294" s="4" t="s">
        <v>17</v>
      </c>
      <c r="S294" s="4" t="s">
        <v>2033</v>
      </c>
      <c r="T294" s="4" t="s">
        <v>2034</v>
      </c>
    </row>
    <row r="295" spans="1:20" x14ac:dyDescent="0.25">
      <c r="A295" s="4">
        <v>293</v>
      </c>
      <c r="B295" s="4" t="s">
        <v>638</v>
      </c>
      <c r="C295" s="11" t="s">
        <v>639</v>
      </c>
      <c r="D295" s="4">
        <v>6500</v>
      </c>
      <c r="E295" s="4">
        <v>1065</v>
      </c>
      <c r="F295" s="5">
        <f t="shared" si="20"/>
        <v>0.16384615384615384</v>
      </c>
      <c r="G295" s="4" t="s">
        <v>74</v>
      </c>
      <c r="H295" s="4">
        <v>32</v>
      </c>
      <c r="I295" s="12">
        <f t="shared" si="19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13">
        <f t="shared" si="17"/>
        <v>40456.208333333336</v>
      </c>
      <c r="O295" s="13">
        <f t="shared" si="18"/>
        <v>40465.208333333336</v>
      </c>
      <c r="P295" s="4" t="b">
        <v>0</v>
      </c>
      <c r="Q295" s="4" t="b">
        <v>0</v>
      </c>
      <c r="R295" s="4" t="s">
        <v>33</v>
      </c>
      <c r="S295" s="4" t="s">
        <v>2039</v>
      </c>
      <c r="T295" s="4" t="s">
        <v>2040</v>
      </c>
    </row>
    <row r="296" spans="1:20" x14ac:dyDescent="0.25">
      <c r="A296" s="4">
        <v>294</v>
      </c>
      <c r="B296" s="4" t="s">
        <v>640</v>
      </c>
      <c r="C296" s="11" t="s">
        <v>641</v>
      </c>
      <c r="D296" s="4">
        <v>600</v>
      </c>
      <c r="E296" s="4">
        <v>8038</v>
      </c>
      <c r="F296" s="5">
        <f t="shared" si="20"/>
        <v>13.396666666666667</v>
      </c>
      <c r="G296" s="4" t="s">
        <v>20</v>
      </c>
      <c r="H296" s="4">
        <v>183</v>
      </c>
      <c r="I296" s="12">
        <f t="shared" si="19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13">
        <f t="shared" si="17"/>
        <v>43399.208333333328</v>
      </c>
      <c r="O296" s="13">
        <f t="shared" si="18"/>
        <v>43411.25</v>
      </c>
      <c r="P296" s="4" t="b">
        <v>0</v>
      </c>
      <c r="Q296" s="4" t="b">
        <v>0</v>
      </c>
      <c r="R296" s="4" t="s">
        <v>33</v>
      </c>
      <c r="S296" s="4" t="s">
        <v>2039</v>
      </c>
      <c r="T296" s="4" t="s">
        <v>2040</v>
      </c>
    </row>
    <row r="297" spans="1:20" ht="31.5" x14ac:dyDescent="0.25">
      <c r="A297" s="4">
        <v>295</v>
      </c>
      <c r="B297" s="4" t="s">
        <v>642</v>
      </c>
      <c r="C297" s="11" t="s">
        <v>643</v>
      </c>
      <c r="D297" s="4">
        <v>192900</v>
      </c>
      <c r="E297" s="4">
        <v>68769</v>
      </c>
      <c r="F297" s="5">
        <f t="shared" si="20"/>
        <v>0.35650077760497667</v>
      </c>
      <c r="G297" s="4" t="s">
        <v>14</v>
      </c>
      <c r="H297" s="4">
        <v>1910</v>
      </c>
      <c r="I297" s="12">
        <f t="shared" si="19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13">
        <f t="shared" si="17"/>
        <v>41562.208333333336</v>
      </c>
      <c r="O297" s="13">
        <f t="shared" si="18"/>
        <v>41587.25</v>
      </c>
      <c r="P297" s="4" t="b">
        <v>0</v>
      </c>
      <c r="Q297" s="4" t="b">
        <v>0</v>
      </c>
      <c r="R297" s="4" t="s">
        <v>33</v>
      </c>
      <c r="S297" s="4" t="s">
        <v>2039</v>
      </c>
      <c r="T297" s="4" t="s">
        <v>2040</v>
      </c>
    </row>
    <row r="298" spans="1:20" ht="31.5" x14ac:dyDescent="0.25">
      <c r="A298" s="4">
        <v>296</v>
      </c>
      <c r="B298" s="4" t="s">
        <v>644</v>
      </c>
      <c r="C298" s="11" t="s">
        <v>645</v>
      </c>
      <c r="D298" s="4">
        <v>6100</v>
      </c>
      <c r="E298" s="4">
        <v>3352</v>
      </c>
      <c r="F298" s="5">
        <f t="shared" si="20"/>
        <v>0.54950819672131146</v>
      </c>
      <c r="G298" s="4" t="s">
        <v>14</v>
      </c>
      <c r="H298" s="4">
        <v>38</v>
      </c>
      <c r="I298" s="12">
        <f t="shared" si="19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13">
        <f t="shared" si="17"/>
        <v>43493.25</v>
      </c>
      <c r="O298" s="13">
        <f t="shared" si="18"/>
        <v>43515.25</v>
      </c>
      <c r="P298" s="4" t="b">
        <v>0</v>
      </c>
      <c r="Q298" s="4" t="b">
        <v>0</v>
      </c>
      <c r="R298" s="4" t="s">
        <v>33</v>
      </c>
      <c r="S298" s="4" t="s">
        <v>2039</v>
      </c>
      <c r="T298" s="4" t="s">
        <v>2040</v>
      </c>
    </row>
    <row r="299" spans="1:20" x14ac:dyDescent="0.25">
      <c r="A299" s="4">
        <v>297</v>
      </c>
      <c r="B299" s="4" t="s">
        <v>646</v>
      </c>
      <c r="C299" s="11" t="s">
        <v>647</v>
      </c>
      <c r="D299" s="4">
        <v>7200</v>
      </c>
      <c r="E299" s="4">
        <v>6785</v>
      </c>
      <c r="F299" s="5">
        <f t="shared" si="20"/>
        <v>0.94236111111111109</v>
      </c>
      <c r="G299" s="4" t="s">
        <v>14</v>
      </c>
      <c r="H299" s="4">
        <v>104</v>
      </c>
      <c r="I299" s="12">
        <f t="shared" si="19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13">
        <f t="shared" si="17"/>
        <v>41653.25</v>
      </c>
      <c r="O299" s="13">
        <f t="shared" si="18"/>
        <v>41662.25</v>
      </c>
      <c r="P299" s="4" t="b">
        <v>0</v>
      </c>
      <c r="Q299" s="4" t="b">
        <v>1</v>
      </c>
      <c r="R299" s="4" t="s">
        <v>33</v>
      </c>
      <c r="S299" s="4" t="s">
        <v>2039</v>
      </c>
      <c r="T299" s="4" t="s">
        <v>2040</v>
      </c>
    </row>
    <row r="300" spans="1:20" x14ac:dyDescent="0.25">
      <c r="A300" s="4">
        <v>298</v>
      </c>
      <c r="B300" s="4" t="s">
        <v>648</v>
      </c>
      <c r="C300" s="11" t="s">
        <v>649</v>
      </c>
      <c r="D300" s="4">
        <v>3500</v>
      </c>
      <c r="E300" s="4">
        <v>5037</v>
      </c>
      <c r="F300" s="5">
        <f t="shared" si="20"/>
        <v>1.4391428571428571</v>
      </c>
      <c r="G300" s="4" t="s">
        <v>20</v>
      </c>
      <c r="H300" s="4">
        <v>72</v>
      </c>
      <c r="I300" s="12">
        <f t="shared" si="19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13">
        <f t="shared" si="17"/>
        <v>42426.25</v>
      </c>
      <c r="O300" s="13">
        <f t="shared" si="18"/>
        <v>42444.208333333328</v>
      </c>
      <c r="P300" s="4" t="b">
        <v>0</v>
      </c>
      <c r="Q300" s="4" t="b">
        <v>1</v>
      </c>
      <c r="R300" s="4" t="s">
        <v>23</v>
      </c>
      <c r="S300" s="4" t="s">
        <v>2035</v>
      </c>
      <c r="T300" s="4" t="s">
        <v>2036</v>
      </c>
    </row>
    <row r="301" spans="1:20" ht="31.5" x14ac:dyDescent="0.25">
      <c r="A301" s="4">
        <v>299</v>
      </c>
      <c r="B301" s="4" t="s">
        <v>650</v>
      </c>
      <c r="C301" s="11" t="s">
        <v>651</v>
      </c>
      <c r="D301" s="4">
        <v>3800</v>
      </c>
      <c r="E301" s="4">
        <v>1954</v>
      </c>
      <c r="F301" s="5">
        <f t="shared" si="20"/>
        <v>0.51421052631578945</v>
      </c>
      <c r="G301" s="4" t="s">
        <v>14</v>
      </c>
      <c r="H301" s="4">
        <v>49</v>
      </c>
      <c r="I301" s="12">
        <f t="shared" si="19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13">
        <f t="shared" si="17"/>
        <v>42432.25</v>
      </c>
      <c r="O301" s="13">
        <f t="shared" si="18"/>
        <v>42488.208333333328</v>
      </c>
      <c r="P301" s="4" t="b">
        <v>0</v>
      </c>
      <c r="Q301" s="4" t="b">
        <v>0</v>
      </c>
      <c r="R301" s="4" t="s">
        <v>17</v>
      </c>
      <c r="S301" s="4" t="s">
        <v>2033</v>
      </c>
      <c r="T301" s="4" t="s">
        <v>2034</v>
      </c>
    </row>
    <row r="302" spans="1:20" x14ac:dyDescent="0.25">
      <c r="A302" s="4">
        <v>300</v>
      </c>
      <c r="B302" s="4" t="s">
        <v>652</v>
      </c>
      <c r="C302" s="11" t="s">
        <v>653</v>
      </c>
      <c r="D302" s="4">
        <v>100</v>
      </c>
      <c r="E302" s="4">
        <v>5</v>
      </c>
      <c r="F302" s="5">
        <f t="shared" si="20"/>
        <v>0.05</v>
      </c>
      <c r="G302" s="4" t="s">
        <v>14</v>
      </c>
      <c r="H302" s="4">
        <v>1</v>
      </c>
      <c r="I302" s="12">
        <f t="shared" si="19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13">
        <f t="shared" si="17"/>
        <v>42977.208333333328</v>
      </c>
      <c r="O302" s="13">
        <f t="shared" si="18"/>
        <v>42978.208333333328</v>
      </c>
      <c r="P302" s="4" t="b">
        <v>0</v>
      </c>
      <c r="Q302" s="4" t="b">
        <v>1</v>
      </c>
      <c r="R302" s="4" t="s">
        <v>68</v>
      </c>
      <c r="S302" s="4" t="s">
        <v>2047</v>
      </c>
      <c r="T302" s="4" t="s">
        <v>2048</v>
      </c>
    </row>
    <row r="303" spans="1:20" x14ac:dyDescent="0.25">
      <c r="A303" s="4">
        <v>301</v>
      </c>
      <c r="B303" s="4" t="s">
        <v>654</v>
      </c>
      <c r="C303" s="11" t="s">
        <v>655</v>
      </c>
      <c r="D303" s="4">
        <v>900</v>
      </c>
      <c r="E303" s="4">
        <v>12102</v>
      </c>
      <c r="F303" s="5">
        <f t="shared" si="20"/>
        <v>13.446666666666667</v>
      </c>
      <c r="G303" s="4" t="s">
        <v>20</v>
      </c>
      <c r="H303" s="4">
        <v>295</v>
      </c>
      <c r="I303" s="12">
        <f t="shared" si="19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13">
        <f t="shared" si="17"/>
        <v>42061.25</v>
      </c>
      <c r="O303" s="13">
        <f t="shared" si="18"/>
        <v>42078.208333333328</v>
      </c>
      <c r="P303" s="4" t="b">
        <v>0</v>
      </c>
      <c r="Q303" s="4" t="b">
        <v>0</v>
      </c>
      <c r="R303" s="4" t="s">
        <v>42</v>
      </c>
      <c r="S303" s="4" t="s">
        <v>2041</v>
      </c>
      <c r="T303" s="4" t="s">
        <v>2042</v>
      </c>
    </row>
    <row r="304" spans="1:20" x14ac:dyDescent="0.25">
      <c r="A304" s="4">
        <v>302</v>
      </c>
      <c r="B304" s="4" t="s">
        <v>656</v>
      </c>
      <c r="C304" s="11" t="s">
        <v>657</v>
      </c>
      <c r="D304" s="4">
        <v>76100</v>
      </c>
      <c r="E304" s="4">
        <v>24234</v>
      </c>
      <c r="F304" s="5">
        <f t="shared" si="20"/>
        <v>0.31844940867279897</v>
      </c>
      <c r="G304" s="4" t="s">
        <v>14</v>
      </c>
      <c r="H304" s="4">
        <v>245</v>
      </c>
      <c r="I304" s="12">
        <f t="shared" si="19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13">
        <f t="shared" si="17"/>
        <v>43345.208333333328</v>
      </c>
      <c r="O304" s="13">
        <f t="shared" si="18"/>
        <v>43359.208333333328</v>
      </c>
      <c r="P304" s="4" t="b">
        <v>0</v>
      </c>
      <c r="Q304" s="4" t="b">
        <v>0</v>
      </c>
      <c r="R304" s="4" t="s">
        <v>33</v>
      </c>
      <c r="S304" s="4" t="s">
        <v>2039</v>
      </c>
      <c r="T304" s="4" t="s">
        <v>2040</v>
      </c>
    </row>
    <row r="305" spans="1:20" x14ac:dyDescent="0.25">
      <c r="A305" s="4">
        <v>303</v>
      </c>
      <c r="B305" s="4" t="s">
        <v>658</v>
      </c>
      <c r="C305" s="11" t="s">
        <v>659</v>
      </c>
      <c r="D305" s="4">
        <v>3400</v>
      </c>
      <c r="E305" s="4">
        <v>2809</v>
      </c>
      <c r="F305" s="5">
        <f t="shared" si="20"/>
        <v>0.82617647058823529</v>
      </c>
      <c r="G305" s="4" t="s">
        <v>14</v>
      </c>
      <c r="H305" s="4">
        <v>32</v>
      </c>
      <c r="I305" s="12">
        <f t="shared" si="19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13">
        <f t="shared" si="17"/>
        <v>42376.25</v>
      </c>
      <c r="O305" s="13">
        <f t="shared" si="18"/>
        <v>42381.25</v>
      </c>
      <c r="P305" s="4" t="b">
        <v>0</v>
      </c>
      <c r="Q305" s="4" t="b">
        <v>0</v>
      </c>
      <c r="R305" s="4" t="s">
        <v>60</v>
      </c>
      <c r="S305" s="4" t="s">
        <v>2035</v>
      </c>
      <c r="T305" s="4" t="s">
        <v>2045</v>
      </c>
    </row>
    <row r="306" spans="1:20" x14ac:dyDescent="0.25">
      <c r="A306" s="4">
        <v>304</v>
      </c>
      <c r="B306" s="4" t="s">
        <v>660</v>
      </c>
      <c r="C306" s="11" t="s">
        <v>661</v>
      </c>
      <c r="D306" s="4">
        <v>2100</v>
      </c>
      <c r="E306" s="4">
        <v>11469</v>
      </c>
      <c r="F306" s="5">
        <f t="shared" si="20"/>
        <v>5.4614285714285717</v>
      </c>
      <c r="G306" s="4" t="s">
        <v>20</v>
      </c>
      <c r="H306" s="4">
        <v>142</v>
      </c>
      <c r="I306" s="12">
        <f t="shared" si="19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13">
        <f t="shared" si="17"/>
        <v>42589.208333333328</v>
      </c>
      <c r="O306" s="13">
        <f t="shared" si="18"/>
        <v>42630.208333333328</v>
      </c>
      <c r="P306" s="4" t="b">
        <v>0</v>
      </c>
      <c r="Q306" s="4" t="b">
        <v>0</v>
      </c>
      <c r="R306" s="4" t="s">
        <v>42</v>
      </c>
      <c r="S306" s="4" t="s">
        <v>2041</v>
      </c>
      <c r="T306" s="4" t="s">
        <v>2042</v>
      </c>
    </row>
    <row r="307" spans="1:20" x14ac:dyDescent="0.25">
      <c r="A307" s="4">
        <v>305</v>
      </c>
      <c r="B307" s="4" t="s">
        <v>662</v>
      </c>
      <c r="C307" s="11" t="s">
        <v>663</v>
      </c>
      <c r="D307" s="4">
        <v>2800</v>
      </c>
      <c r="E307" s="4">
        <v>8014</v>
      </c>
      <c r="F307" s="5">
        <f t="shared" si="20"/>
        <v>2.8621428571428571</v>
      </c>
      <c r="G307" s="4" t="s">
        <v>20</v>
      </c>
      <c r="H307" s="4">
        <v>85</v>
      </c>
      <c r="I307" s="12">
        <f t="shared" si="19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13">
        <f t="shared" si="17"/>
        <v>42448.208333333328</v>
      </c>
      <c r="O307" s="13">
        <f t="shared" si="18"/>
        <v>42489.208333333328</v>
      </c>
      <c r="P307" s="4" t="b">
        <v>0</v>
      </c>
      <c r="Q307" s="4" t="b">
        <v>0</v>
      </c>
      <c r="R307" s="4" t="s">
        <v>33</v>
      </c>
      <c r="S307" s="4" t="s">
        <v>2039</v>
      </c>
      <c r="T307" s="4" t="s">
        <v>2040</v>
      </c>
    </row>
    <row r="308" spans="1:20" ht="31.5" x14ac:dyDescent="0.25">
      <c r="A308" s="4">
        <v>306</v>
      </c>
      <c r="B308" s="4" t="s">
        <v>664</v>
      </c>
      <c r="C308" s="11" t="s">
        <v>665</v>
      </c>
      <c r="D308" s="4">
        <v>6500</v>
      </c>
      <c r="E308" s="4">
        <v>514</v>
      </c>
      <c r="F308" s="5">
        <f t="shared" si="20"/>
        <v>7.9076923076923072E-2</v>
      </c>
      <c r="G308" s="4" t="s">
        <v>14</v>
      </c>
      <c r="H308" s="4">
        <v>7</v>
      </c>
      <c r="I308" s="12">
        <f t="shared" si="19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13">
        <f t="shared" si="17"/>
        <v>42930.208333333328</v>
      </c>
      <c r="O308" s="13">
        <f t="shared" si="18"/>
        <v>42933.208333333328</v>
      </c>
      <c r="P308" s="4" t="b">
        <v>0</v>
      </c>
      <c r="Q308" s="4" t="b">
        <v>1</v>
      </c>
      <c r="R308" s="4" t="s">
        <v>33</v>
      </c>
      <c r="S308" s="4" t="s">
        <v>2039</v>
      </c>
      <c r="T308" s="4" t="s">
        <v>2040</v>
      </c>
    </row>
    <row r="309" spans="1:20" x14ac:dyDescent="0.25">
      <c r="A309" s="4">
        <v>307</v>
      </c>
      <c r="B309" s="4" t="s">
        <v>666</v>
      </c>
      <c r="C309" s="11" t="s">
        <v>667</v>
      </c>
      <c r="D309" s="4">
        <v>32900</v>
      </c>
      <c r="E309" s="4">
        <v>43473</v>
      </c>
      <c r="F309" s="5">
        <f t="shared" si="20"/>
        <v>1.3213677811550153</v>
      </c>
      <c r="G309" s="4" t="s">
        <v>20</v>
      </c>
      <c r="H309" s="4">
        <v>659</v>
      </c>
      <c r="I309" s="12">
        <f t="shared" si="19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13">
        <f t="shared" si="17"/>
        <v>41066.208333333336</v>
      </c>
      <c r="O309" s="13">
        <f t="shared" si="18"/>
        <v>41086.208333333336</v>
      </c>
      <c r="P309" s="4" t="b">
        <v>0</v>
      </c>
      <c r="Q309" s="4" t="b">
        <v>1</v>
      </c>
      <c r="R309" s="4" t="s">
        <v>119</v>
      </c>
      <c r="S309" s="4" t="s">
        <v>2047</v>
      </c>
      <c r="T309" s="4" t="s">
        <v>2053</v>
      </c>
    </row>
    <row r="310" spans="1:20" x14ac:dyDescent="0.25">
      <c r="A310" s="4">
        <v>308</v>
      </c>
      <c r="B310" s="4" t="s">
        <v>668</v>
      </c>
      <c r="C310" s="11" t="s">
        <v>669</v>
      </c>
      <c r="D310" s="4">
        <v>118200</v>
      </c>
      <c r="E310" s="4">
        <v>87560</v>
      </c>
      <c r="F310" s="5">
        <f t="shared" si="20"/>
        <v>0.74077834179357027</v>
      </c>
      <c r="G310" s="4" t="s">
        <v>14</v>
      </c>
      <c r="H310" s="4">
        <v>803</v>
      </c>
      <c r="I310" s="12">
        <f t="shared" si="19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13">
        <f t="shared" si="17"/>
        <v>40651.208333333336</v>
      </c>
      <c r="O310" s="13">
        <f t="shared" si="18"/>
        <v>40652.208333333336</v>
      </c>
      <c r="P310" s="4" t="b">
        <v>0</v>
      </c>
      <c r="Q310" s="4" t="b">
        <v>0</v>
      </c>
      <c r="R310" s="4" t="s">
        <v>33</v>
      </c>
      <c r="S310" s="4" t="s">
        <v>2039</v>
      </c>
      <c r="T310" s="4" t="s">
        <v>2040</v>
      </c>
    </row>
    <row r="311" spans="1:20" x14ac:dyDescent="0.25">
      <c r="A311" s="4">
        <v>309</v>
      </c>
      <c r="B311" s="4" t="s">
        <v>670</v>
      </c>
      <c r="C311" s="11" t="s">
        <v>671</v>
      </c>
      <c r="D311" s="4">
        <v>4100</v>
      </c>
      <c r="E311" s="4">
        <v>3087</v>
      </c>
      <c r="F311" s="5">
        <f t="shared" si="20"/>
        <v>0.75292682926829269</v>
      </c>
      <c r="G311" s="4" t="s">
        <v>74</v>
      </c>
      <c r="H311" s="4">
        <v>75</v>
      </c>
      <c r="I311" s="12">
        <f t="shared" si="19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13">
        <f t="shared" si="17"/>
        <v>40807.208333333336</v>
      </c>
      <c r="O311" s="13">
        <f t="shared" si="18"/>
        <v>40827.208333333336</v>
      </c>
      <c r="P311" s="4" t="b">
        <v>0</v>
      </c>
      <c r="Q311" s="4" t="b">
        <v>1</v>
      </c>
      <c r="R311" s="4" t="s">
        <v>60</v>
      </c>
      <c r="S311" s="4" t="s">
        <v>2035</v>
      </c>
      <c r="T311" s="4" t="s">
        <v>2045</v>
      </c>
    </row>
    <row r="312" spans="1:20" x14ac:dyDescent="0.25">
      <c r="A312" s="4">
        <v>310</v>
      </c>
      <c r="B312" s="4" t="s">
        <v>672</v>
      </c>
      <c r="C312" s="11" t="s">
        <v>673</v>
      </c>
      <c r="D312" s="4">
        <v>7800</v>
      </c>
      <c r="E312" s="4">
        <v>1586</v>
      </c>
      <c r="F312" s="5">
        <f t="shared" si="20"/>
        <v>0.20333333333333334</v>
      </c>
      <c r="G312" s="4" t="s">
        <v>14</v>
      </c>
      <c r="H312" s="4">
        <v>16</v>
      </c>
      <c r="I312" s="12">
        <f t="shared" si="19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13">
        <f t="shared" si="17"/>
        <v>40277.208333333336</v>
      </c>
      <c r="O312" s="13">
        <f t="shared" si="18"/>
        <v>40293.208333333336</v>
      </c>
      <c r="P312" s="4" t="b">
        <v>0</v>
      </c>
      <c r="Q312" s="4" t="b">
        <v>0</v>
      </c>
      <c r="R312" s="4" t="s">
        <v>89</v>
      </c>
      <c r="S312" s="4" t="s">
        <v>2050</v>
      </c>
      <c r="T312" s="4" t="s">
        <v>2051</v>
      </c>
    </row>
    <row r="313" spans="1:20" x14ac:dyDescent="0.25">
      <c r="A313" s="4">
        <v>311</v>
      </c>
      <c r="B313" s="4" t="s">
        <v>674</v>
      </c>
      <c r="C313" s="11" t="s">
        <v>675</v>
      </c>
      <c r="D313" s="4">
        <v>6300</v>
      </c>
      <c r="E313" s="4">
        <v>12812</v>
      </c>
      <c r="F313" s="5">
        <f t="shared" si="20"/>
        <v>2.0336507936507937</v>
      </c>
      <c r="G313" s="4" t="s">
        <v>20</v>
      </c>
      <c r="H313" s="4">
        <v>121</v>
      </c>
      <c r="I313" s="12">
        <f t="shared" si="19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13">
        <f t="shared" si="17"/>
        <v>40590.25</v>
      </c>
      <c r="O313" s="13">
        <f t="shared" si="18"/>
        <v>40602.25</v>
      </c>
      <c r="P313" s="4" t="b">
        <v>0</v>
      </c>
      <c r="Q313" s="4" t="b">
        <v>0</v>
      </c>
      <c r="R313" s="4" t="s">
        <v>33</v>
      </c>
      <c r="S313" s="4" t="s">
        <v>2039</v>
      </c>
      <c r="T313" s="4" t="s">
        <v>2040</v>
      </c>
    </row>
    <row r="314" spans="1:20" x14ac:dyDescent="0.25">
      <c r="A314" s="4">
        <v>312</v>
      </c>
      <c r="B314" s="4" t="s">
        <v>676</v>
      </c>
      <c r="C314" s="11" t="s">
        <v>677</v>
      </c>
      <c r="D314" s="4">
        <v>59100</v>
      </c>
      <c r="E314" s="4">
        <v>183345</v>
      </c>
      <c r="F314" s="5">
        <f t="shared" si="20"/>
        <v>3.1022842639593908</v>
      </c>
      <c r="G314" s="4" t="s">
        <v>20</v>
      </c>
      <c r="H314" s="4">
        <v>3742</v>
      </c>
      <c r="I314" s="12">
        <f t="shared" si="19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13">
        <f t="shared" si="17"/>
        <v>41572.208333333336</v>
      </c>
      <c r="O314" s="13">
        <f t="shared" si="18"/>
        <v>41579.208333333336</v>
      </c>
      <c r="P314" s="4" t="b">
        <v>0</v>
      </c>
      <c r="Q314" s="4" t="b">
        <v>0</v>
      </c>
      <c r="R314" s="4" t="s">
        <v>33</v>
      </c>
      <c r="S314" s="4" t="s">
        <v>2039</v>
      </c>
      <c r="T314" s="4" t="s">
        <v>2040</v>
      </c>
    </row>
    <row r="315" spans="1:20" x14ac:dyDescent="0.25">
      <c r="A315" s="4">
        <v>313</v>
      </c>
      <c r="B315" s="4" t="s">
        <v>678</v>
      </c>
      <c r="C315" s="11" t="s">
        <v>679</v>
      </c>
      <c r="D315" s="4">
        <v>2200</v>
      </c>
      <c r="E315" s="4">
        <v>8697</v>
      </c>
      <c r="F315" s="5">
        <f t="shared" si="20"/>
        <v>3.9531818181818181</v>
      </c>
      <c r="G315" s="4" t="s">
        <v>20</v>
      </c>
      <c r="H315" s="4">
        <v>223</v>
      </c>
      <c r="I315" s="12">
        <f t="shared" si="19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13">
        <f t="shared" si="17"/>
        <v>40966.25</v>
      </c>
      <c r="O315" s="13">
        <f t="shared" si="18"/>
        <v>40968.25</v>
      </c>
      <c r="P315" s="4" t="b">
        <v>0</v>
      </c>
      <c r="Q315" s="4" t="b">
        <v>0</v>
      </c>
      <c r="R315" s="4" t="s">
        <v>23</v>
      </c>
      <c r="S315" s="4" t="s">
        <v>2035</v>
      </c>
      <c r="T315" s="4" t="s">
        <v>2036</v>
      </c>
    </row>
    <row r="316" spans="1:20" x14ac:dyDescent="0.25">
      <c r="A316" s="4">
        <v>314</v>
      </c>
      <c r="B316" s="4" t="s">
        <v>680</v>
      </c>
      <c r="C316" s="11" t="s">
        <v>681</v>
      </c>
      <c r="D316" s="4">
        <v>1400</v>
      </c>
      <c r="E316" s="4">
        <v>4126</v>
      </c>
      <c r="F316" s="5">
        <f t="shared" si="20"/>
        <v>2.9471428571428571</v>
      </c>
      <c r="G316" s="4" t="s">
        <v>20</v>
      </c>
      <c r="H316" s="4">
        <v>133</v>
      </c>
      <c r="I316" s="12">
        <f t="shared" si="19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13">
        <f t="shared" si="17"/>
        <v>43536.208333333328</v>
      </c>
      <c r="O316" s="13">
        <f t="shared" si="18"/>
        <v>43541.208333333328</v>
      </c>
      <c r="P316" s="4" t="b">
        <v>0</v>
      </c>
      <c r="Q316" s="4" t="b">
        <v>1</v>
      </c>
      <c r="R316" s="4" t="s">
        <v>42</v>
      </c>
      <c r="S316" s="4" t="s">
        <v>2041</v>
      </c>
      <c r="T316" s="4" t="s">
        <v>2042</v>
      </c>
    </row>
    <row r="317" spans="1:20" ht="31.5" x14ac:dyDescent="0.25">
      <c r="A317" s="4">
        <v>315</v>
      </c>
      <c r="B317" s="4" t="s">
        <v>682</v>
      </c>
      <c r="C317" s="11" t="s">
        <v>683</v>
      </c>
      <c r="D317" s="4">
        <v>9500</v>
      </c>
      <c r="E317" s="4">
        <v>3220</v>
      </c>
      <c r="F317" s="5">
        <f t="shared" si="20"/>
        <v>0.33894736842105261</v>
      </c>
      <c r="G317" s="4" t="s">
        <v>14</v>
      </c>
      <c r="H317" s="4">
        <v>31</v>
      </c>
      <c r="I317" s="12">
        <f t="shared" si="19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13">
        <f t="shared" si="17"/>
        <v>41783.208333333336</v>
      </c>
      <c r="O317" s="13">
        <f t="shared" si="18"/>
        <v>41812.208333333336</v>
      </c>
      <c r="P317" s="4" t="b">
        <v>0</v>
      </c>
      <c r="Q317" s="4" t="b">
        <v>0</v>
      </c>
      <c r="R317" s="4" t="s">
        <v>33</v>
      </c>
      <c r="S317" s="4" t="s">
        <v>2039</v>
      </c>
      <c r="T317" s="4" t="s">
        <v>2040</v>
      </c>
    </row>
    <row r="318" spans="1:20" x14ac:dyDescent="0.25">
      <c r="A318" s="4">
        <v>316</v>
      </c>
      <c r="B318" s="4" t="s">
        <v>684</v>
      </c>
      <c r="C318" s="11" t="s">
        <v>685</v>
      </c>
      <c r="D318" s="4">
        <v>9600</v>
      </c>
      <c r="E318" s="4">
        <v>6401</v>
      </c>
      <c r="F318" s="5">
        <f t="shared" si="20"/>
        <v>0.66677083333333331</v>
      </c>
      <c r="G318" s="4" t="s">
        <v>14</v>
      </c>
      <c r="H318" s="4">
        <v>108</v>
      </c>
      <c r="I318" s="12">
        <f t="shared" si="19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13">
        <f t="shared" si="17"/>
        <v>43788.25</v>
      </c>
      <c r="O318" s="13">
        <f t="shared" si="18"/>
        <v>43789.25</v>
      </c>
      <c r="P318" s="4" t="b">
        <v>0</v>
      </c>
      <c r="Q318" s="4" t="b">
        <v>1</v>
      </c>
      <c r="R318" s="4" t="s">
        <v>17</v>
      </c>
      <c r="S318" s="4" t="s">
        <v>2033</v>
      </c>
      <c r="T318" s="4" t="s">
        <v>2034</v>
      </c>
    </row>
    <row r="319" spans="1:20" x14ac:dyDescent="0.25">
      <c r="A319" s="4">
        <v>317</v>
      </c>
      <c r="B319" s="4" t="s">
        <v>686</v>
      </c>
      <c r="C319" s="11" t="s">
        <v>687</v>
      </c>
      <c r="D319" s="4">
        <v>6600</v>
      </c>
      <c r="E319" s="4">
        <v>1269</v>
      </c>
      <c r="F319" s="5">
        <f t="shared" si="20"/>
        <v>0.19227272727272726</v>
      </c>
      <c r="G319" s="4" t="s">
        <v>14</v>
      </c>
      <c r="H319" s="4">
        <v>30</v>
      </c>
      <c r="I319" s="12">
        <f t="shared" si="19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13">
        <f t="shared" si="17"/>
        <v>42869.208333333328</v>
      </c>
      <c r="O319" s="13">
        <f t="shared" si="18"/>
        <v>42882.208333333328</v>
      </c>
      <c r="P319" s="4" t="b">
        <v>0</v>
      </c>
      <c r="Q319" s="4" t="b">
        <v>0</v>
      </c>
      <c r="R319" s="4" t="s">
        <v>33</v>
      </c>
      <c r="S319" s="4" t="s">
        <v>2039</v>
      </c>
      <c r="T319" s="4" t="s">
        <v>2040</v>
      </c>
    </row>
    <row r="320" spans="1:20" ht="31.5" x14ac:dyDescent="0.25">
      <c r="A320" s="4">
        <v>318</v>
      </c>
      <c r="B320" s="4" t="s">
        <v>688</v>
      </c>
      <c r="C320" s="11" t="s">
        <v>689</v>
      </c>
      <c r="D320" s="4">
        <v>5700</v>
      </c>
      <c r="E320" s="4">
        <v>903</v>
      </c>
      <c r="F320" s="5">
        <f t="shared" si="20"/>
        <v>0.15842105263157893</v>
      </c>
      <c r="G320" s="4" t="s">
        <v>14</v>
      </c>
      <c r="H320" s="4">
        <v>17</v>
      </c>
      <c r="I320" s="12">
        <f t="shared" si="19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13">
        <f t="shared" si="17"/>
        <v>41684.25</v>
      </c>
      <c r="O320" s="13">
        <f t="shared" si="18"/>
        <v>41686.25</v>
      </c>
      <c r="P320" s="4" t="b">
        <v>0</v>
      </c>
      <c r="Q320" s="4" t="b">
        <v>0</v>
      </c>
      <c r="R320" s="4" t="s">
        <v>23</v>
      </c>
      <c r="S320" s="4" t="s">
        <v>2035</v>
      </c>
      <c r="T320" s="4" t="s">
        <v>2036</v>
      </c>
    </row>
    <row r="321" spans="1:20" x14ac:dyDescent="0.25">
      <c r="A321" s="4">
        <v>319</v>
      </c>
      <c r="B321" s="4" t="s">
        <v>690</v>
      </c>
      <c r="C321" s="11" t="s">
        <v>691</v>
      </c>
      <c r="D321" s="4">
        <v>8400</v>
      </c>
      <c r="E321" s="4">
        <v>3251</v>
      </c>
      <c r="F321" s="5">
        <f t="shared" si="20"/>
        <v>0.38702380952380955</v>
      </c>
      <c r="G321" s="4" t="s">
        <v>74</v>
      </c>
      <c r="H321" s="4">
        <v>64</v>
      </c>
      <c r="I321" s="12">
        <f t="shared" si="19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13">
        <f t="shared" si="17"/>
        <v>40402.208333333336</v>
      </c>
      <c r="O321" s="13">
        <f t="shared" si="18"/>
        <v>40426.208333333336</v>
      </c>
      <c r="P321" s="4" t="b">
        <v>0</v>
      </c>
      <c r="Q321" s="4" t="b">
        <v>0</v>
      </c>
      <c r="R321" s="4" t="s">
        <v>28</v>
      </c>
      <c r="S321" s="4" t="s">
        <v>2037</v>
      </c>
      <c r="T321" s="4" t="s">
        <v>2038</v>
      </c>
    </row>
    <row r="322" spans="1:20" x14ac:dyDescent="0.25">
      <c r="A322" s="4">
        <v>320</v>
      </c>
      <c r="B322" s="4" t="s">
        <v>692</v>
      </c>
      <c r="C322" s="11" t="s">
        <v>693</v>
      </c>
      <c r="D322" s="4">
        <v>84400</v>
      </c>
      <c r="E322" s="4">
        <v>8092</v>
      </c>
      <c r="F322" s="5">
        <f t="shared" si="20"/>
        <v>9.5876777251184833E-2</v>
      </c>
      <c r="G322" s="4" t="s">
        <v>14</v>
      </c>
      <c r="H322" s="4">
        <v>80</v>
      </c>
      <c r="I322" s="12">
        <f t="shared" si="19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13">
        <f t="shared" si="17"/>
        <v>40673.208333333336</v>
      </c>
      <c r="O322" s="13">
        <f t="shared" si="18"/>
        <v>40682.208333333336</v>
      </c>
      <c r="P322" s="4" t="b">
        <v>0</v>
      </c>
      <c r="Q322" s="4" t="b">
        <v>0</v>
      </c>
      <c r="R322" s="4" t="s">
        <v>119</v>
      </c>
      <c r="S322" s="4" t="s">
        <v>2047</v>
      </c>
      <c r="T322" s="4" t="s">
        <v>2053</v>
      </c>
    </row>
    <row r="323" spans="1:20" ht="31.5" x14ac:dyDescent="0.25">
      <c r="A323" s="4">
        <v>321</v>
      </c>
      <c r="B323" s="4" t="s">
        <v>694</v>
      </c>
      <c r="C323" s="11" t="s">
        <v>695</v>
      </c>
      <c r="D323" s="4">
        <v>170400</v>
      </c>
      <c r="E323" s="4">
        <v>160422</v>
      </c>
      <c r="F323" s="5">
        <f t="shared" si="20"/>
        <v>0.94144366197183094</v>
      </c>
      <c r="G323" s="4" t="s">
        <v>14</v>
      </c>
      <c r="H323" s="4">
        <v>2468</v>
      </c>
      <c r="I323" s="12">
        <f t="shared" si="19"/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13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s="4" t="b">
        <v>0</v>
      </c>
      <c r="Q323" s="4" t="b">
        <v>0</v>
      </c>
      <c r="R323" s="4" t="s">
        <v>100</v>
      </c>
      <c r="S323" s="4" t="s">
        <v>2041</v>
      </c>
      <c r="T323" s="4" t="s">
        <v>2052</v>
      </c>
    </row>
    <row r="324" spans="1:20" ht="31.5" x14ac:dyDescent="0.25">
      <c r="A324" s="4">
        <v>322</v>
      </c>
      <c r="B324" s="4" t="s">
        <v>696</v>
      </c>
      <c r="C324" s="11" t="s">
        <v>697</v>
      </c>
      <c r="D324" s="4">
        <v>117900</v>
      </c>
      <c r="E324" s="4">
        <v>196377</v>
      </c>
      <c r="F324" s="5">
        <f t="shared" si="20"/>
        <v>1.6656234096692113</v>
      </c>
      <c r="G324" s="4" t="s">
        <v>20</v>
      </c>
      <c r="H324" s="4">
        <v>5168</v>
      </c>
      <c r="I324" s="12">
        <f t="shared" ref="I324:I387" si="23">E324/H324</f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13">
        <f t="shared" si="21"/>
        <v>40507.25</v>
      </c>
      <c r="O324" s="13">
        <f t="shared" si="22"/>
        <v>40520.25</v>
      </c>
      <c r="P324" s="4" t="b">
        <v>0</v>
      </c>
      <c r="Q324" s="4" t="b">
        <v>0</v>
      </c>
      <c r="R324" s="4" t="s">
        <v>33</v>
      </c>
      <c r="S324" s="4" t="s">
        <v>2039</v>
      </c>
      <c r="T324" s="4" t="s">
        <v>2040</v>
      </c>
    </row>
    <row r="325" spans="1:20" x14ac:dyDescent="0.25">
      <c r="A325" s="4">
        <v>323</v>
      </c>
      <c r="B325" s="4" t="s">
        <v>698</v>
      </c>
      <c r="C325" s="11" t="s">
        <v>699</v>
      </c>
      <c r="D325" s="4">
        <v>8900</v>
      </c>
      <c r="E325" s="4">
        <v>2148</v>
      </c>
      <c r="F325" s="5">
        <f t="shared" ref="F325:F388" si="24">E325/D325</f>
        <v>0.24134831460674158</v>
      </c>
      <c r="G325" s="4" t="s">
        <v>14</v>
      </c>
      <c r="H325" s="4">
        <v>26</v>
      </c>
      <c r="I325" s="12">
        <f t="shared" si="23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13">
        <f t="shared" si="21"/>
        <v>41725.208333333336</v>
      </c>
      <c r="O325" s="13">
        <f t="shared" si="22"/>
        <v>41727.208333333336</v>
      </c>
      <c r="P325" s="4" t="b">
        <v>0</v>
      </c>
      <c r="Q325" s="4" t="b">
        <v>0</v>
      </c>
      <c r="R325" s="4" t="s">
        <v>42</v>
      </c>
      <c r="S325" s="4" t="s">
        <v>2041</v>
      </c>
      <c r="T325" s="4" t="s">
        <v>2042</v>
      </c>
    </row>
    <row r="326" spans="1:20" x14ac:dyDescent="0.25">
      <c r="A326" s="4">
        <v>324</v>
      </c>
      <c r="B326" s="4" t="s">
        <v>700</v>
      </c>
      <c r="C326" s="11" t="s">
        <v>701</v>
      </c>
      <c r="D326" s="4">
        <v>7100</v>
      </c>
      <c r="E326" s="4">
        <v>11648</v>
      </c>
      <c r="F326" s="5">
        <f t="shared" si="24"/>
        <v>1.6405633802816901</v>
      </c>
      <c r="G326" s="4" t="s">
        <v>20</v>
      </c>
      <c r="H326" s="4">
        <v>307</v>
      </c>
      <c r="I326" s="12">
        <f t="shared" si="23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13">
        <f t="shared" si="21"/>
        <v>42176.208333333328</v>
      </c>
      <c r="O326" s="13">
        <f t="shared" si="22"/>
        <v>42188.208333333328</v>
      </c>
      <c r="P326" s="4" t="b">
        <v>0</v>
      </c>
      <c r="Q326" s="4" t="b">
        <v>1</v>
      </c>
      <c r="R326" s="4" t="s">
        <v>33</v>
      </c>
      <c r="S326" s="4" t="s">
        <v>2039</v>
      </c>
      <c r="T326" s="4" t="s">
        <v>2040</v>
      </c>
    </row>
    <row r="327" spans="1:20" ht="31.5" x14ac:dyDescent="0.25">
      <c r="A327" s="4">
        <v>325</v>
      </c>
      <c r="B327" s="4" t="s">
        <v>702</v>
      </c>
      <c r="C327" s="11" t="s">
        <v>703</v>
      </c>
      <c r="D327" s="4">
        <v>6500</v>
      </c>
      <c r="E327" s="4">
        <v>5897</v>
      </c>
      <c r="F327" s="5">
        <f t="shared" si="24"/>
        <v>0.90723076923076929</v>
      </c>
      <c r="G327" s="4" t="s">
        <v>14</v>
      </c>
      <c r="H327" s="4">
        <v>73</v>
      </c>
      <c r="I327" s="12">
        <f t="shared" si="23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13">
        <f t="shared" si="21"/>
        <v>43267.208333333328</v>
      </c>
      <c r="O327" s="13">
        <f t="shared" si="22"/>
        <v>43290.208333333328</v>
      </c>
      <c r="P327" s="4" t="b">
        <v>0</v>
      </c>
      <c r="Q327" s="4" t="b">
        <v>1</v>
      </c>
      <c r="R327" s="4" t="s">
        <v>33</v>
      </c>
      <c r="S327" s="4" t="s">
        <v>2039</v>
      </c>
      <c r="T327" s="4" t="s">
        <v>2040</v>
      </c>
    </row>
    <row r="328" spans="1:20" ht="31.5" x14ac:dyDescent="0.25">
      <c r="A328" s="4">
        <v>326</v>
      </c>
      <c r="B328" s="4" t="s">
        <v>704</v>
      </c>
      <c r="C328" s="11" t="s">
        <v>705</v>
      </c>
      <c r="D328" s="4">
        <v>7200</v>
      </c>
      <c r="E328" s="4">
        <v>3326</v>
      </c>
      <c r="F328" s="5">
        <f t="shared" si="24"/>
        <v>0.46194444444444444</v>
      </c>
      <c r="G328" s="4" t="s">
        <v>14</v>
      </c>
      <c r="H328" s="4">
        <v>128</v>
      </c>
      <c r="I328" s="12">
        <f t="shared" si="23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13">
        <f t="shared" si="21"/>
        <v>42364.25</v>
      </c>
      <c r="O328" s="13">
        <f t="shared" si="22"/>
        <v>42370.25</v>
      </c>
      <c r="P328" s="4" t="b">
        <v>0</v>
      </c>
      <c r="Q328" s="4" t="b">
        <v>0</v>
      </c>
      <c r="R328" s="4" t="s">
        <v>71</v>
      </c>
      <c r="S328" s="4" t="s">
        <v>2041</v>
      </c>
      <c r="T328" s="4" t="s">
        <v>2049</v>
      </c>
    </row>
    <row r="329" spans="1:20" x14ac:dyDescent="0.25">
      <c r="A329" s="4">
        <v>327</v>
      </c>
      <c r="B329" s="4" t="s">
        <v>706</v>
      </c>
      <c r="C329" s="11" t="s">
        <v>707</v>
      </c>
      <c r="D329" s="4">
        <v>2600</v>
      </c>
      <c r="E329" s="4">
        <v>1002</v>
      </c>
      <c r="F329" s="5">
        <f t="shared" si="24"/>
        <v>0.38538461538461538</v>
      </c>
      <c r="G329" s="4" t="s">
        <v>14</v>
      </c>
      <c r="H329" s="4">
        <v>33</v>
      </c>
      <c r="I329" s="12">
        <f t="shared" si="23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13">
        <f t="shared" si="21"/>
        <v>43705.208333333328</v>
      </c>
      <c r="O329" s="13">
        <f t="shared" si="22"/>
        <v>43709.208333333328</v>
      </c>
      <c r="P329" s="4" t="b">
        <v>0</v>
      </c>
      <c r="Q329" s="4" t="b">
        <v>1</v>
      </c>
      <c r="R329" s="4" t="s">
        <v>33</v>
      </c>
      <c r="S329" s="4" t="s">
        <v>2039</v>
      </c>
      <c r="T329" s="4" t="s">
        <v>2040</v>
      </c>
    </row>
    <row r="330" spans="1:20" ht="31.5" x14ac:dyDescent="0.25">
      <c r="A330" s="4">
        <v>328</v>
      </c>
      <c r="B330" s="4" t="s">
        <v>708</v>
      </c>
      <c r="C330" s="11" t="s">
        <v>709</v>
      </c>
      <c r="D330" s="4">
        <v>98700</v>
      </c>
      <c r="E330" s="4">
        <v>131826</v>
      </c>
      <c r="F330" s="5">
        <f t="shared" si="24"/>
        <v>1.3356231003039514</v>
      </c>
      <c r="G330" s="4" t="s">
        <v>20</v>
      </c>
      <c r="H330" s="4">
        <v>2441</v>
      </c>
      <c r="I330" s="12">
        <f t="shared" si="23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13">
        <f t="shared" si="21"/>
        <v>43434.25</v>
      </c>
      <c r="O330" s="13">
        <f t="shared" si="22"/>
        <v>43445.25</v>
      </c>
      <c r="P330" s="4" t="b">
        <v>0</v>
      </c>
      <c r="Q330" s="4" t="b">
        <v>0</v>
      </c>
      <c r="R330" s="4" t="s">
        <v>23</v>
      </c>
      <c r="S330" s="4" t="s">
        <v>2035</v>
      </c>
      <c r="T330" s="4" t="s">
        <v>2036</v>
      </c>
    </row>
    <row r="331" spans="1:20" x14ac:dyDescent="0.25">
      <c r="A331" s="4">
        <v>329</v>
      </c>
      <c r="B331" s="4" t="s">
        <v>710</v>
      </c>
      <c r="C331" s="11" t="s">
        <v>711</v>
      </c>
      <c r="D331" s="4">
        <v>93800</v>
      </c>
      <c r="E331" s="4">
        <v>21477</v>
      </c>
      <c r="F331" s="5">
        <f t="shared" si="24"/>
        <v>0.22896588486140726</v>
      </c>
      <c r="G331" s="4" t="s">
        <v>47</v>
      </c>
      <c r="H331" s="4">
        <v>211</v>
      </c>
      <c r="I331" s="12">
        <f t="shared" si="23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13">
        <f t="shared" si="21"/>
        <v>42716.25</v>
      </c>
      <c r="O331" s="13">
        <f t="shared" si="22"/>
        <v>42727.25</v>
      </c>
      <c r="P331" s="4" t="b">
        <v>0</v>
      </c>
      <c r="Q331" s="4" t="b">
        <v>0</v>
      </c>
      <c r="R331" s="4" t="s">
        <v>89</v>
      </c>
      <c r="S331" s="4" t="s">
        <v>2050</v>
      </c>
      <c r="T331" s="4" t="s">
        <v>2051</v>
      </c>
    </row>
    <row r="332" spans="1:20" ht="31.5" x14ac:dyDescent="0.25">
      <c r="A332" s="4">
        <v>330</v>
      </c>
      <c r="B332" s="4" t="s">
        <v>712</v>
      </c>
      <c r="C332" s="11" t="s">
        <v>713</v>
      </c>
      <c r="D332" s="4">
        <v>33700</v>
      </c>
      <c r="E332" s="4">
        <v>62330</v>
      </c>
      <c r="F332" s="5">
        <f t="shared" si="24"/>
        <v>1.8495548961424333</v>
      </c>
      <c r="G332" s="4" t="s">
        <v>20</v>
      </c>
      <c r="H332" s="4">
        <v>1385</v>
      </c>
      <c r="I332" s="12">
        <f t="shared" si="23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13">
        <f t="shared" si="21"/>
        <v>43077.25</v>
      </c>
      <c r="O332" s="13">
        <f t="shared" si="22"/>
        <v>43078.25</v>
      </c>
      <c r="P332" s="4" t="b">
        <v>0</v>
      </c>
      <c r="Q332" s="4" t="b">
        <v>0</v>
      </c>
      <c r="R332" s="4" t="s">
        <v>42</v>
      </c>
      <c r="S332" s="4" t="s">
        <v>2041</v>
      </c>
      <c r="T332" s="4" t="s">
        <v>2042</v>
      </c>
    </row>
    <row r="333" spans="1:20" x14ac:dyDescent="0.25">
      <c r="A333" s="4">
        <v>331</v>
      </c>
      <c r="B333" s="4" t="s">
        <v>714</v>
      </c>
      <c r="C333" s="11" t="s">
        <v>715</v>
      </c>
      <c r="D333" s="4">
        <v>3300</v>
      </c>
      <c r="E333" s="4">
        <v>14643</v>
      </c>
      <c r="F333" s="5">
        <f t="shared" si="24"/>
        <v>4.4372727272727275</v>
      </c>
      <c r="G333" s="4" t="s">
        <v>20</v>
      </c>
      <c r="H333" s="4">
        <v>190</v>
      </c>
      <c r="I333" s="12">
        <f t="shared" si="23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13">
        <f t="shared" si="21"/>
        <v>40896.25</v>
      </c>
      <c r="O333" s="13">
        <f t="shared" si="22"/>
        <v>40897.25</v>
      </c>
      <c r="P333" s="4" t="b">
        <v>0</v>
      </c>
      <c r="Q333" s="4" t="b">
        <v>0</v>
      </c>
      <c r="R333" s="4" t="s">
        <v>17</v>
      </c>
      <c r="S333" s="4" t="s">
        <v>2033</v>
      </c>
      <c r="T333" s="4" t="s">
        <v>2034</v>
      </c>
    </row>
    <row r="334" spans="1:20" ht="31.5" x14ac:dyDescent="0.25">
      <c r="A334" s="4">
        <v>332</v>
      </c>
      <c r="B334" s="4" t="s">
        <v>716</v>
      </c>
      <c r="C334" s="11" t="s">
        <v>717</v>
      </c>
      <c r="D334" s="4">
        <v>20700</v>
      </c>
      <c r="E334" s="4">
        <v>41396</v>
      </c>
      <c r="F334" s="5">
        <f t="shared" si="24"/>
        <v>1.999806763285024</v>
      </c>
      <c r="G334" s="4" t="s">
        <v>20</v>
      </c>
      <c r="H334" s="4">
        <v>470</v>
      </c>
      <c r="I334" s="12">
        <f t="shared" si="23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13">
        <f t="shared" si="21"/>
        <v>41361.208333333336</v>
      </c>
      <c r="O334" s="13">
        <f t="shared" si="22"/>
        <v>41362.208333333336</v>
      </c>
      <c r="P334" s="4" t="b">
        <v>0</v>
      </c>
      <c r="Q334" s="4" t="b">
        <v>0</v>
      </c>
      <c r="R334" s="4" t="s">
        <v>65</v>
      </c>
      <c r="S334" s="4" t="s">
        <v>2037</v>
      </c>
      <c r="T334" s="4" t="s">
        <v>2046</v>
      </c>
    </row>
    <row r="335" spans="1:20" x14ac:dyDescent="0.25">
      <c r="A335" s="4">
        <v>333</v>
      </c>
      <c r="B335" s="4" t="s">
        <v>718</v>
      </c>
      <c r="C335" s="11" t="s">
        <v>719</v>
      </c>
      <c r="D335" s="4">
        <v>9600</v>
      </c>
      <c r="E335" s="4">
        <v>11900</v>
      </c>
      <c r="F335" s="5">
        <f t="shared" si="24"/>
        <v>1.2395833333333333</v>
      </c>
      <c r="G335" s="4" t="s">
        <v>20</v>
      </c>
      <c r="H335" s="4">
        <v>253</v>
      </c>
      <c r="I335" s="12">
        <f t="shared" si="23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13">
        <f t="shared" si="21"/>
        <v>43424.25</v>
      </c>
      <c r="O335" s="13">
        <f t="shared" si="22"/>
        <v>43452.25</v>
      </c>
      <c r="P335" s="4" t="b">
        <v>0</v>
      </c>
      <c r="Q335" s="4" t="b">
        <v>0</v>
      </c>
      <c r="R335" s="4" t="s">
        <v>33</v>
      </c>
      <c r="S335" s="4" t="s">
        <v>2039</v>
      </c>
      <c r="T335" s="4" t="s">
        <v>2040</v>
      </c>
    </row>
    <row r="336" spans="1:20" x14ac:dyDescent="0.25">
      <c r="A336" s="4">
        <v>334</v>
      </c>
      <c r="B336" s="4" t="s">
        <v>720</v>
      </c>
      <c r="C336" s="11" t="s">
        <v>721</v>
      </c>
      <c r="D336" s="4">
        <v>66200</v>
      </c>
      <c r="E336" s="4">
        <v>123538</v>
      </c>
      <c r="F336" s="5">
        <f t="shared" si="24"/>
        <v>1.8661329305135952</v>
      </c>
      <c r="G336" s="4" t="s">
        <v>20</v>
      </c>
      <c r="H336" s="4">
        <v>1113</v>
      </c>
      <c r="I336" s="12">
        <f t="shared" si="23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13">
        <f t="shared" si="21"/>
        <v>43110.25</v>
      </c>
      <c r="O336" s="13">
        <f t="shared" si="22"/>
        <v>43117.25</v>
      </c>
      <c r="P336" s="4" t="b">
        <v>0</v>
      </c>
      <c r="Q336" s="4" t="b">
        <v>0</v>
      </c>
      <c r="R336" s="4" t="s">
        <v>23</v>
      </c>
      <c r="S336" s="4" t="s">
        <v>2035</v>
      </c>
      <c r="T336" s="4" t="s">
        <v>2036</v>
      </c>
    </row>
    <row r="337" spans="1:20" x14ac:dyDescent="0.25">
      <c r="A337" s="4">
        <v>335</v>
      </c>
      <c r="B337" s="4" t="s">
        <v>722</v>
      </c>
      <c r="C337" s="11" t="s">
        <v>723</v>
      </c>
      <c r="D337" s="4">
        <v>173800</v>
      </c>
      <c r="E337" s="4">
        <v>198628</v>
      </c>
      <c r="F337" s="5">
        <f t="shared" si="24"/>
        <v>1.1428538550057536</v>
      </c>
      <c r="G337" s="4" t="s">
        <v>20</v>
      </c>
      <c r="H337" s="4">
        <v>2283</v>
      </c>
      <c r="I337" s="12">
        <f t="shared" si="23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13">
        <f t="shared" si="21"/>
        <v>43784.25</v>
      </c>
      <c r="O337" s="13">
        <f t="shared" si="22"/>
        <v>43797.25</v>
      </c>
      <c r="P337" s="4" t="b">
        <v>0</v>
      </c>
      <c r="Q337" s="4" t="b">
        <v>0</v>
      </c>
      <c r="R337" s="4" t="s">
        <v>23</v>
      </c>
      <c r="S337" s="4" t="s">
        <v>2035</v>
      </c>
      <c r="T337" s="4" t="s">
        <v>2036</v>
      </c>
    </row>
    <row r="338" spans="1:20" x14ac:dyDescent="0.25">
      <c r="A338" s="4">
        <v>336</v>
      </c>
      <c r="B338" s="4" t="s">
        <v>724</v>
      </c>
      <c r="C338" s="11" t="s">
        <v>725</v>
      </c>
      <c r="D338" s="4">
        <v>70700</v>
      </c>
      <c r="E338" s="4">
        <v>68602</v>
      </c>
      <c r="F338" s="5">
        <f t="shared" si="24"/>
        <v>0.97032531824611035</v>
      </c>
      <c r="G338" s="4" t="s">
        <v>14</v>
      </c>
      <c r="H338" s="4">
        <v>1072</v>
      </c>
      <c r="I338" s="12">
        <f t="shared" si="23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13">
        <f t="shared" si="21"/>
        <v>40527.25</v>
      </c>
      <c r="O338" s="13">
        <f t="shared" si="22"/>
        <v>40528.25</v>
      </c>
      <c r="P338" s="4" t="b">
        <v>0</v>
      </c>
      <c r="Q338" s="4" t="b">
        <v>1</v>
      </c>
      <c r="R338" s="4" t="s">
        <v>23</v>
      </c>
      <c r="S338" s="4" t="s">
        <v>2035</v>
      </c>
      <c r="T338" s="4" t="s">
        <v>2036</v>
      </c>
    </row>
    <row r="339" spans="1:20" x14ac:dyDescent="0.25">
      <c r="A339" s="4">
        <v>337</v>
      </c>
      <c r="B339" s="4" t="s">
        <v>726</v>
      </c>
      <c r="C339" s="11" t="s">
        <v>727</v>
      </c>
      <c r="D339" s="4">
        <v>94500</v>
      </c>
      <c r="E339" s="4">
        <v>116064</v>
      </c>
      <c r="F339" s="5">
        <f t="shared" si="24"/>
        <v>1.2281904761904763</v>
      </c>
      <c r="G339" s="4" t="s">
        <v>20</v>
      </c>
      <c r="H339" s="4">
        <v>1095</v>
      </c>
      <c r="I339" s="12">
        <f t="shared" si="23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13">
        <f t="shared" si="21"/>
        <v>43780.25</v>
      </c>
      <c r="O339" s="13">
        <f t="shared" si="22"/>
        <v>43781.25</v>
      </c>
      <c r="P339" s="4" t="b">
        <v>0</v>
      </c>
      <c r="Q339" s="4" t="b">
        <v>0</v>
      </c>
      <c r="R339" s="4" t="s">
        <v>33</v>
      </c>
      <c r="S339" s="4" t="s">
        <v>2039</v>
      </c>
      <c r="T339" s="4" t="s">
        <v>2040</v>
      </c>
    </row>
    <row r="340" spans="1:20" x14ac:dyDescent="0.25">
      <c r="A340" s="4">
        <v>338</v>
      </c>
      <c r="B340" s="4" t="s">
        <v>728</v>
      </c>
      <c r="C340" s="11" t="s">
        <v>729</v>
      </c>
      <c r="D340" s="4">
        <v>69800</v>
      </c>
      <c r="E340" s="4">
        <v>125042</v>
      </c>
      <c r="F340" s="5">
        <f t="shared" si="24"/>
        <v>1.7914326647564469</v>
      </c>
      <c r="G340" s="4" t="s">
        <v>20</v>
      </c>
      <c r="H340" s="4">
        <v>1690</v>
      </c>
      <c r="I340" s="12">
        <f t="shared" si="23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13">
        <f t="shared" si="21"/>
        <v>40821.208333333336</v>
      </c>
      <c r="O340" s="13">
        <f t="shared" si="22"/>
        <v>40851.208333333336</v>
      </c>
      <c r="P340" s="4" t="b">
        <v>0</v>
      </c>
      <c r="Q340" s="4" t="b">
        <v>0</v>
      </c>
      <c r="R340" s="4" t="s">
        <v>33</v>
      </c>
      <c r="S340" s="4" t="s">
        <v>2039</v>
      </c>
      <c r="T340" s="4" t="s">
        <v>2040</v>
      </c>
    </row>
    <row r="341" spans="1:20" x14ac:dyDescent="0.25">
      <c r="A341" s="4">
        <v>339</v>
      </c>
      <c r="B341" s="4" t="s">
        <v>730</v>
      </c>
      <c r="C341" s="11" t="s">
        <v>731</v>
      </c>
      <c r="D341" s="4">
        <v>136300</v>
      </c>
      <c r="E341" s="4">
        <v>108974</v>
      </c>
      <c r="F341" s="5">
        <f t="shared" si="24"/>
        <v>0.79951577402787966</v>
      </c>
      <c r="G341" s="4" t="s">
        <v>74</v>
      </c>
      <c r="H341" s="4">
        <v>1297</v>
      </c>
      <c r="I341" s="12">
        <f t="shared" si="23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13">
        <f t="shared" si="21"/>
        <v>42949.208333333328</v>
      </c>
      <c r="O341" s="13">
        <f t="shared" si="22"/>
        <v>42963.208333333328</v>
      </c>
      <c r="P341" s="4" t="b">
        <v>0</v>
      </c>
      <c r="Q341" s="4" t="b">
        <v>0</v>
      </c>
      <c r="R341" s="4" t="s">
        <v>33</v>
      </c>
      <c r="S341" s="4" t="s">
        <v>2039</v>
      </c>
      <c r="T341" s="4" t="s">
        <v>2040</v>
      </c>
    </row>
    <row r="342" spans="1:20" x14ac:dyDescent="0.25">
      <c r="A342" s="4">
        <v>340</v>
      </c>
      <c r="B342" s="4" t="s">
        <v>732</v>
      </c>
      <c r="C342" s="11" t="s">
        <v>733</v>
      </c>
      <c r="D342" s="4">
        <v>37100</v>
      </c>
      <c r="E342" s="4">
        <v>34964</v>
      </c>
      <c r="F342" s="5">
        <f t="shared" si="24"/>
        <v>0.94242587601078165</v>
      </c>
      <c r="G342" s="4" t="s">
        <v>14</v>
      </c>
      <c r="H342" s="4">
        <v>393</v>
      </c>
      <c r="I342" s="12">
        <f t="shared" si="23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13">
        <f t="shared" si="21"/>
        <v>40889.25</v>
      </c>
      <c r="O342" s="13">
        <f t="shared" si="22"/>
        <v>40890.25</v>
      </c>
      <c r="P342" s="4" t="b">
        <v>0</v>
      </c>
      <c r="Q342" s="4" t="b">
        <v>0</v>
      </c>
      <c r="R342" s="4" t="s">
        <v>122</v>
      </c>
      <c r="S342" s="4" t="s">
        <v>2054</v>
      </c>
      <c r="T342" s="4" t="s">
        <v>2055</v>
      </c>
    </row>
    <row r="343" spans="1:20" x14ac:dyDescent="0.25">
      <c r="A343" s="4">
        <v>341</v>
      </c>
      <c r="B343" s="4" t="s">
        <v>734</v>
      </c>
      <c r="C343" s="11" t="s">
        <v>735</v>
      </c>
      <c r="D343" s="4">
        <v>114300</v>
      </c>
      <c r="E343" s="4">
        <v>96777</v>
      </c>
      <c r="F343" s="5">
        <f t="shared" si="24"/>
        <v>0.84669291338582675</v>
      </c>
      <c r="G343" s="4" t="s">
        <v>14</v>
      </c>
      <c r="H343" s="4">
        <v>1257</v>
      </c>
      <c r="I343" s="12">
        <f t="shared" si="23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13">
        <f t="shared" si="21"/>
        <v>42244.208333333328</v>
      </c>
      <c r="O343" s="13">
        <f t="shared" si="22"/>
        <v>42251.208333333328</v>
      </c>
      <c r="P343" s="4" t="b">
        <v>0</v>
      </c>
      <c r="Q343" s="4" t="b">
        <v>0</v>
      </c>
      <c r="R343" s="4" t="s">
        <v>60</v>
      </c>
      <c r="S343" s="4" t="s">
        <v>2035</v>
      </c>
      <c r="T343" s="4" t="s">
        <v>2045</v>
      </c>
    </row>
    <row r="344" spans="1:20" x14ac:dyDescent="0.25">
      <c r="A344" s="4">
        <v>342</v>
      </c>
      <c r="B344" s="4" t="s">
        <v>736</v>
      </c>
      <c r="C344" s="11" t="s">
        <v>737</v>
      </c>
      <c r="D344" s="4">
        <v>47900</v>
      </c>
      <c r="E344" s="4">
        <v>31864</v>
      </c>
      <c r="F344" s="5">
        <f t="shared" si="24"/>
        <v>0.66521920668058454</v>
      </c>
      <c r="G344" s="4" t="s">
        <v>14</v>
      </c>
      <c r="H344" s="4">
        <v>328</v>
      </c>
      <c r="I344" s="12">
        <f t="shared" si="23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13">
        <f t="shared" si="21"/>
        <v>41475.208333333336</v>
      </c>
      <c r="O344" s="13">
        <f t="shared" si="22"/>
        <v>41487.208333333336</v>
      </c>
      <c r="P344" s="4" t="b">
        <v>0</v>
      </c>
      <c r="Q344" s="4" t="b">
        <v>0</v>
      </c>
      <c r="R344" s="4" t="s">
        <v>33</v>
      </c>
      <c r="S344" s="4" t="s">
        <v>2039</v>
      </c>
      <c r="T344" s="4" t="s">
        <v>2040</v>
      </c>
    </row>
    <row r="345" spans="1:20" x14ac:dyDescent="0.25">
      <c r="A345" s="4">
        <v>343</v>
      </c>
      <c r="B345" s="4" t="s">
        <v>738</v>
      </c>
      <c r="C345" s="11" t="s">
        <v>739</v>
      </c>
      <c r="D345" s="4">
        <v>9000</v>
      </c>
      <c r="E345" s="4">
        <v>4853</v>
      </c>
      <c r="F345" s="5">
        <f t="shared" si="24"/>
        <v>0.53922222222222227</v>
      </c>
      <c r="G345" s="4" t="s">
        <v>14</v>
      </c>
      <c r="H345" s="4">
        <v>147</v>
      </c>
      <c r="I345" s="12">
        <f t="shared" si="23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13">
        <f t="shared" si="21"/>
        <v>41597.25</v>
      </c>
      <c r="O345" s="13">
        <f t="shared" si="22"/>
        <v>41650.25</v>
      </c>
      <c r="P345" s="4" t="b">
        <v>0</v>
      </c>
      <c r="Q345" s="4" t="b">
        <v>0</v>
      </c>
      <c r="R345" s="4" t="s">
        <v>33</v>
      </c>
      <c r="S345" s="4" t="s">
        <v>2039</v>
      </c>
      <c r="T345" s="4" t="s">
        <v>2040</v>
      </c>
    </row>
    <row r="346" spans="1:20" x14ac:dyDescent="0.25">
      <c r="A346" s="4">
        <v>344</v>
      </c>
      <c r="B346" s="4" t="s">
        <v>740</v>
      </c>
      <c r="C346" s="11" t="s">
        <v>741</v>
      </c>
      <c r="D346" s="4">
        <v>197600</v>
      </c>
      <c r="E346" s="4">
        <v>82959</v>
      </c>
      <c r="F346" s="5">
        <f t="shared" si="24"/>
        <v>0.41983299595141699</v>
      </c>
      <c r="G346" s="4" t="s">
        <v>14</v>
      </c>
      <c r="H346" s="4">
        <v>830</v>
      </c>
      <c r="I346" s="12">
        <f t="shared" si="23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13">
        <f t="shared" si="21"/>
        <v>43122.25</v>
      </c>
      <c r="O346" s="13">
        <f t="shared" si="22"/>
        <v>43162.25</v>
      </c>
      <c r="P346" s="4" t="b">
        <v>0</v>
      </c>
      <c r="Q346" s="4" t="b">
        <v>0</v>
      </c>
      <c r="R346" s="4" t="s">
        <v>89</v>
      </c>
      <c r="S346" s="4" t="s">
        <v>2050</v>
      </c>
      <c r="T346" s="4" t="s">
        <v>2051</v>
      </c>
    </row>
    <row r="347" spans="1:20" x14ac:dyDescent="0.25">
      <c r="A347" s="4">
        <v>345</v>
      </c>
      <c r="B347" s="4" t="s">
        <v>742</v>
      </c>
      <c r="C347" s="11" t="s">
        <v>743</v>
      </c>
      <c r="D347" s="4">
        <v>157600</v>
      </c>
      <c r="E347" s="4">
        <v>23159</v>
      </c>
      <c r="F347" s="5">
        <f t="shared" si="24"/>
        <v>0.14694796954314721</v>
      </c>
      <c r="G347" s="4" t="s">
        <v>14</v>
      </c>
      <c r="H347" s="4">
        <v>331</v>
      </c>
      <c r="I347" s="12">
        <f t="shared" si="23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13">
        <f t="shared" si="21"/>
        <v>42194.208333333328</v>
      </c>
      <c r="O347" s="13">
        <f t="shared" si="22"/>
        <v>42195.208333333328</v>
      </c>
      <c r="P347" s="4" t="b">
        <v>0</v>
      </c>
      <c r="Q347" s="4" t="b">
        <v>0</v>
      </c>
      <c r="R347" s="4" t="s">
        <v>53</v>
      </c>
      <c r="S347" s="4" t="s">
        <v>2041</v>
      </c>
      <c r="T347" s="4" t="s">
        <v>2044</v>
      </c>
    </row>
    <row r="348" spans="1:20" x14ac:dyDescent="0.25">
      <c r="A348" s="4">
        <v>346</v>
      </c>
      <c r="B348" s="4" t="s">
        <v>744</v>
      </c>
      <c r="C348" s="11" t="s">
        <v>745</v>
      </c>
      <c r="D348" s="4">
        <v>8000</v>
      </c>
      <c r="E348" s="4">
        <v>2758</v>
      </c>
      <c r="F348" s="5">
        <f t="shared" si="24"/>
        <v>0.34475</v>
      </c>
      <c r="G348" s="4" t="s">
        <v>14</v>
      </c>
      <c r="H348" s="4">
        <v>25</v>
      </c>
      <c r="I348" s="12">
        <f t="shared" si="23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13">
        <f t="shared" si="21"/>
        <v>42971.208333333328</v>
      </c>
      <c r="O348" s="13">
        <f t="shared" si="22"/>
        <v>43026.208333333328</v>
      </c>
      <c r="P348" s="4" t="b">
        <v>0</v>
      </c>
      <c r="Q348" s="4" t="b">
        <v>1</v>
      </c>
      <c r="R348" s="4" t="s">
        <v>60</v>
      </c>
      <c r="S348" s="4" t="s">
        <v>2035</v>
      </c>
      <c r="T348" s="4" t="s">
        <v>2045</v>
      </c>
    </row>
    <row r="349" spans="1:20" x14ac:dyDescent="0.25">
      <c r="A349" s="4">
        <v>347</v>
      </c>
      <c r="B349" s="4" t="s">
        <v>746</v>
      </c>
      <c r="C349" s="11" t="s">
        <v>747</v>
      </c>
      <c r="D349" s="4">
        <v>900</v>
      </c>
      <c r="E349" s="4">
        <v>12607</v>
      </c>
      <c r="F349" s="5">
        <f t="shared" si="24"/>
        <v>14.007777777777777</v>
      </c>
      <c r="G349" s="4" t="s">
        <v>20</v>
      </c>
      <c r="H349" s="4">
        <v>191</v>
      </c>
      <c r="I349" s="12">
        <f t="shared" si="23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13">
        <f t="shared" si="21"/>
        <v>42046.25</v>
      </c>
      <c r="O349" s="13">
        <f t="shared" si="22"/>
        <v>42070.25</v>
      </c>
      <c r="P349" s="4" t="b">
        <v>0</v>
      </c>
      <c r="Q349" s="4" t="b">
        <v>0</v>
      </c>
      <c r="R349" s="4" t="s">
        <v>28</v>
      </c>
      <c r="S349" s="4" t="s">
        <v>2037</v>
      </c>
      <c r="T349" s="4" t="s">
        <v>2038</v>
      </c>
    </row>
    <row r="350" spans="1:20" x14ac:dyDescent="0.25">
      <c r="A350" s="4">
        <v>348</v>
      </c>
      <c r="B350" s="4" t="s">
        <v>748</v>
      </c>
      <c r="C350" s="11" t="s">
        <v>749</v>
      </c>
      <c r="D350" s="4">
        <v>199000</v>
      </c>
      <c r="E350" s="4">
        <v>142823</v>
      </c>
      <c r="F350" s="5">
        <f t="shared" si="24"/>
        <v>0.71770351758793971</v>
      </c>
      <c r="G350" s="4" t="s">
        <v>14</v>
      </c>
      <c r="H350" s="4">
        <v>3483</v>
      </c>
      <c r="I350" s="12">
        <f t="shared" si="23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13">
        <f t="shared" si="21"/>
        <v>42782.25</v>
      </c>
      <c r="O350" s="13">
        <f t="shared" si="22"/>
        <v>42795.25</v>
      </c>
      <c r="P350" s="4" t="b">
        <v>0</v>
      </c>
      <c r="Q350" s="4" t="b">
        <v>0</v>
      </c>
      <c r="R350" s="4" t="s">
        <v>17</v>
      </c>
      <c r="S350" s="4" t="s">
        <v>2033</v>
      </c>
      <c r="T350" s="4" t="s">
        <v>2034</v>
      </c>
    </row>
    <row r="351" spans="1:20" x14ac:dyDescent="0.25">
      <c r="A351" s="4">
        <v>349</v>
      </c>
      <c r="B351" s="4" t="s">
        <v>750</v>
      </c>
      <c r="C351" s="11" t="s">
        <v>751</v>
      </c>
      <c r="D351" s="4">
        <v>180800</v>
      </c>
      <c r="E351" s="4">
        <v>95958</v>
      </c>
      <c r="F351" s="5">
        <f t="shared" si="24"/>
        <v>0.53074115044247783</v>
      </c>
      <c r="G351" s="4" t="s">
        <v>14</v>
      </c>
      <c r="H351" s="4">
        <v>923</v>
      </c>
      <c r="I351" s="12">
        <f t="shared" si="23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13">
        <f t="shared" si="21"/>
        <v>42930.208333333328</v>
      </c>
      <c r="O351" s="13">
        <f t="shared" si="22"/>
        <v>42960.208333333328</v>
      </c>
      <c r="P351" s="4" t="b">
        <v>0</v>
      </c>
      <c r="Q351" s="4" t="b">
        <v>0</v>
      </c>
      <c r="R351" s="4" t="s">
        <v>33</v>
      </c>
      <c r="S351" s="4" t="s">
        <v>2039</v>
      </c>
      <c r="T351" s="4" t="s">
        <v>2040</v>
      </c>
    </row>
    <row r="352" spans="1:20" x14ac:dyDescent="0.25">
      <c r="A352" s="4">
        <v>350</v>
      </c>
      <c r="B352" s="4" t="s">
        <v>752</v>
      </c>
      <c r="C352" s="11" t="s">
        <v>753</v>
      </c>
      <c r="D352" s="4">
        <v>100</v>
      </c>
      <c r="E352" s="4">
        <v>5</v>
      </c>
      <c r="F352" s="5">
        <f t="shared" si="24"/>
        <v>0.05</v>
      </c>
      <c r="G352" s="4" t="s">
        <v>14</v>
      </c>
      <c r="H352" s="4">
        <v>1</v>
      </c>
      <c r="I352" s="12">
        <f t="shared" si="23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13">
        <f t="shared" si="21"/>
        <v>42144.208333333328</v>
      </c>
      <c r="O352" s="13">
        <f t="shared" si="22"/>
        <v>42162.208333333328</v>
      </c>
      <c r="P352" s="4" t="b">
        <v>0</v>
      </c>
      <c r="Q352" s="4" t="b">
        <v>1</v>
      </c>
      <c r="R352" s="4" t="s">
        <v>159</v>
      </c>
      <c r="S352" s="4" t="s">
        <v>2035</v>
      </c>
      <c r="T352" s="4" t="s">
        <v>2058</v>
      </c>
    </row>
    <row r="353" spans="1:20" x14ac:dyDescent="0.25">
      <c r="A353" s="4">
        <v>351</v>
      </c>
      <c r="B353" s="4" t="s">
        <v>754</v>
      </c>
      <c r="C353" s="11" t="s">
        <v>755</v>
      </c>
      <c r="D353" s="4">
        <v>74100</v>
      </c>
      <c r="E353" s="4">
        <v>94631</v>
      </c>
      <c r="F353" s="5">
        <f t="shared" si="24"/>
        <v>1.2770715249662619</v>
      </c>
      <c r="G353" s="4" t="s">
        <v>20</v>
      </c>
      <c r="H353" s="4">
        <v>2013</v>
      </c>
      <c r="I353" s="12">
        <f t="shared" si="23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13">
        <f t="shared" si="21"/>
        <v>42240.208333333328</v>
      </c>
      <c r="O353" s="13">
        <f t="shared" si="22"/>
        <v>42254.208333333328</v>
      </c>
      <c r="P353" s="4" t="b">
        <v>0</v>
      </c>
      <c r="Q353" s="4" t="b">
        <v>0</v>
      </c>
      <c r="R353" s="4" t="s">
        <v>23</v>
      </c>
      <c r="S353" s="4" t="s">
        <v>2035</v>
      </c>
      <c r="T353" s="4" t="s">
        <v>2036</v>
      </c>
    </row>
    <row r="354" spans="1:20" x14ac:dyDescent="0.25">
      <c r="A354" s="4">
        <v>352</v>
      </c>
      <c r="B354" s="4" t="s">
        <v>756</v>
      </c>
      <c r="C354" s="11" t="s">
        <v>757</v>
      </c>
      <c r="D354" s="4">
        <v>2800</v>
      </c>
      <c r="E354" s="4">
        <v>977</v>
      </c>
      <c r="F354" s="5">
        <f t="shared" si="24"/>
        <v>0.34892857142857142</v>
      </c>
      <c r="G354" s="4" t="s">
        <v>14</v>
      </c>
      <c r="H354" s="4">
        <v>33</v>
      </c>
      <c r="I354" s="12">
        <f t="shared" si="23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13">
        <f t="shared" si="21"/>
        <v>42315.25</v>
      </c>
      <c r="O354" s="13">
        <f t="shared" si="22"/>
        <v>42323.25</v>
      </c>
      <c r="P354" s="4" t="b">
        <v>0</v>
      </c>
      <c r="Q354" s="4" t="b">
        <v>0</v>
      </c>
      <c r="R354" s="4" t="s">
        <v>33</v>
      </c>
      <c r="S354" s="4" t="s">
        <v>2039</v>
      </c>
      <c r="T354" s="4" t="s">
        <v>2040</v>
      </c>
    </row>
    <row r="355" spans="1:20" x14ac:dyDescent="0.25">
      <c r="A355" s="4">
        <v>353</v>
      </c>
      <c r="B355" s="4" t="s">
        <v>758</v>
      </c>
      <c r="C355" s="11" t="s">
        <v>759</v>
      </c>
      <c r="D355" s="4">
        <v>33600</v>
      </c>
      <c r="E355" s="4">
        <v>137961</v>
      </c>
      <c r="F355" s="5">
        <f t="shared" si="24"/>
        <v>4.105982142857143</v>
      </c>
      <c r="G355" s="4" t="s">
        <v>20</v>
      </c>
      <c r="H355" s="4">
        <v>1703</v>
      </c>
      <c r="I355" s="12">
        <f t="shared" si="23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13">
        <f t="shared" si="21"/>
        <v>43651.208333333328</v>
      </c>
      <c r="O355" s="13">
        <f t="shared" si="22"/>
        <v>43652.208333333328</v>
      </c>
      <c r="P355" s="4" t="b">
        <v>0</v>
      </c>
      <c r="Q355" s="4" t="b">
        <v>0</v>
      </c>
      <c r="R355" s="4" t="s">
        <v>33</v>
      </c>
      <c r="S355" s="4" t="s">
        <v>2039</v>
      </c>
      <c r="T355" s="4" t="s">
        <v>2040</v>
      </c>
    </row>
    <row r="356" spans="1:20" x14ac:dyDescent="0.25">
      <c r="A356" s="4">
        <v>354</v>
      </c>
      <c r="B356" s="4" t="s">
        <v>760</v>
      </c>
      <c r="C356" s="11" t="s">
        <v>761</v>
      </c>
      <c r="D356" s="4">
        <v>6100</v>
      </c>
      <c r="E356" s="4">
        <v>7548</v>
      </c>
      <c r="F356" s="5">
        <f t="shared" si="24"/>
        <v>1.2373770491803278</v>
      </c>
      <c r="G356" s="4" t="s">
        <v>20</v>
      </c>
      <c r="H356" s="4">
        <v>80</v>
      </c>
      <c r="I356" s="12">
        <f t="shared" si="23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13">
        <f t="shared" si="21"/>
        <v>41520.208333333336</v>
      </c>
      <c r="O356" s="13">
        <f t="shared" si="22"/>
        <v>41527.208333333336</v>
      </c>
      <c r="P356" s="4" t="b">
        <v>0</v>
      </c>
      <c r="Q356" s="4" t="b">
        <v>0</v>
      </c>
      <c r="R356" s="4" t="s">
        <v>42</v>
      </c>
      <c r="S356" s="4" t="s">
        <v>2041</v>
      </c>
      <c r="T356" s="4" t="s">
        <v>2042</v>
      </c>
    </row>
    <row r="357" spans="1:20" x14ac:dyDescent="0.25">
      <c r="A357" s="4">
        <v>355</v>
      </c>
      <c r="B357" s="4" t="s">
        <v>762</v>
      </c>
      <c r="C357" s="11" t="s">
        <v>763</v>
      </c>
      <c r="D357" s="4">
        <v>3800</v>
      </c>
      <c r="E357" s="4">
        <v>2241</v>
      </c>
      <c r="F357" s="5">
        <f t="shared" si="24"/>
        <v>0.58973684210526311</v>
      </c>
      <c r="G357" s="4" t="s">
        <v>47</v>
      </c>
      <c r="H357" s="4">
        <v>86</v>
      </c>
      <c r="I357" s="12">
        <f t="shared" si="23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13">
        <f t="shared" si="21"/>
        <v>42757.25</v>
      </c>
      <c r="O357" s="13">
        <f t="shared" si="22"/>
        <v>42797.25</v>
      </c>
      <c r="P357" s="4" t="b">
        <v>0</v>
      </c>
      <c r="Q357" s="4" t="b">
        <v>0</v>
      </c>
      <c r="R357" s="4" t="s">
        <v>65</v>
      </c>
      <c r="S357" s="4" t="s">
        <v>2037</v>
      </c>
      <c r="T357" s="4" t="s">
        <v>2046</v>
      </c>
    </row>
    <row r="358" spans="1:20" x14ac:dyDescent="0.25">
      <c r="A358" s="4">
        <v>356</v>
      </c>
      <c r="B358" s="4" t="s">
        <v>764</v>
      </c>
      <c r="C358" s="11" t="s">
        <v>765</v>
      </c>
      <c r="D358" s="4">
        <v>9300</v>
      </c>
      <c r="E358" s="4">
        <v>3431</v>
      </c>
      <c r="F358" s="5">
        <f t="shared" si="24"/>
        <v>0.36892473118279567</v>
      </c>
      <c r="G358" s="4" t="s">
        <v>14</v>
      </c>
      <c r="H358" s="4">
        <v>40</v>
      </c>
      <c r="I358" s="12">
        <f t="shared" si="23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13">
        <f t="shared" si="21"/>
        <v>40922.25</v>
      </c>
      <c r="O358" s="13">
        <f t="shared" si="22"/>
        <v>40931.25</v>
      </c>
      <c r="P358" s="4" t="b">
        <v>0</v>
      </c>
      <c r="Q358" s="4" t="b">
        <v>0</v>
      </c>
      <c r="R358" s="4" t="s">
        <v>33</v>
      </c>
      <c r="S358" s="4" t="s">
        <v>2039</v>
      </c>
      <c r="T358" s="4" t="s">
        <v>2040</v>
      </c>
    </row>
    <row r="359" spans="1:20" x14ac:dyDescent="0.25">
      <c r="A359" s="4">
        <v>357</v>
      </c>
      <c r="B359" s="4" t="s">
        <v>766</v>
      </c>
      <c r="C359" s="11" t="s">
        <v>767</v>
      </c>
      <c r="D359" s="4">
        <v>2300</v>
      </c>
      <c r="E359" s="4">
        <v>4253</v>
      </c>
      <c r="F359" s="5">
        <f t="shared" si="24"/>
        <v>1.8491304347826087</v>
      </c>
      <c r="G359" s="4" t="s">
        <v>20</v>
      </c>
      <c r="H359" s="4">
        <v>41</v>
      </c>
      <c r="I359" s="12">
        <f t="shared" si="23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13">
        <f t="shared" si="21"/>
        <v>42250.208333333328</v>
      </c>
      <c r="O359" s="13">
        <f t="shared" si="22"/>
        <v>42275.208333333328</v>
      </c>
      <c r="P359" s="4" t="b">
        <v>0</v>
      </c>
      <c r="Q359" s="4" t="b">
        <v>0</v>
      </c>
      <c r="R359" s="4" t="s">
        <v>89</v>
      </c>
      <c r="S359" s="4" t="s">
        <v>2050</v>
      </c>
      <c r="T359" s="4" t="s">
        <v>2051</v>
      </c>
    </row>
    <row r="360" spans="1:20" x14ac:dyDescent="0.25">
      <c r="A360" s="4">
        <v>358</v>
      </c>
      <c r="B360" s="4" t="s">
        <v>768</v>
      </c>
      <c r="C360" s="11" t="s">
        <v>769</v>
      </c>
      <c r="D360" s="4">
        <v>9700</v>
      </c>
      <c r="E360" s="4">
        <v>1146</v>
      </c>
      <c r="F360" s="5">
        <f t="shared" si="24"/>
        <v>0.11814432989690722</v>
      </c>
      <c r="G360" s="4" t="s">
        <v>14</v>
      </c>
      <c r="H360" s="4">
        <v>23</v>
      </c>
      <c r="I360" s="12">
        <f t="shared" si="23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13">
        <f t="shared" si="21"/>
        <v>43322.208333333328</v>
      </c>
      <c r="O360" s="13">
        <f t="shared" si="22"/>
        <v>43325.208333333328</v>
      </c>
      <c r="P360" s="4" t="b">
        <v>1</v>
      </c>
      <c r="Q360" s="4" t="b">
        <v>0</v>
      </c>
      <c r="R360" s="4" t="s">
        <v>122</v>
      </c>
      <c r="S360" s="4" t="s">
        <v>2054</v>
      </c>
      <c r="T360" s="4" t="s">
        <v>2055</v>
      </c>
    </row>
    <row r="361" spans="1:20" x14ac:dyDescent="0.25">
      <c r="A361" s="4">
        <v>359</v>
      </c>
      <c r="B361" s="4" t="s">
        <v>770</v>
      </c>
      <c r="C361" s="11" t="s">
        <v>771</v>
      </c>
      <c r="D361" s="4">
        <v>4000</v>
      </c>
      <c r="E361" s="4">
        <v>11948</v>
      </c>
      <c r="F361" s="5">
        <f t="shared" si="24"/>
        <v>2.9870000000000001</v>
      </c>
      <c r="G361" s="4" t="s">
        <v>20</v>
      </c>
      <c r="H361" s="4">
        <v>187</v>
      </c>
      <c r="I361" s="12">
        <f t="shared" si="23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13">
        <f t="shared" si="21"/>
        <v>40782.208333333336</v>
      </c>
      <c r="O361" s="13">
        <f t="shared" si="22"/>
        <v>40789.208333333336</v>
      </c>
      <c r="P361" s="4" t="b">
        <v>0</v>
      </c>
      <c r="Q361" s="4" t="b">
        <v>0</v>
      </c>
      <c r="R361" s="4" t="s">
        <v>71</v>
      </c>
      <c r="S361" s="4" t="s">
        <v>2041</v>
      </c>
      <c r="T361" s="4" t="s">
        <v>2049</v>
      </c>
    </row>
    <row r="362" spans="1:20" x14ac:dyDescent="0.25">
      <c r="A362" s="4">
        <v>360</v>
      </c>
      <c r="B362" s="4" t="s">
        <v>772</v>
      </c>
      <c r="C362" s="11" t="s">
        <v>773</v>
      </c>
      <c r="D362" s="4">
        <v>59700</v>
      </c>
      <c r="E362" s="4">
        <v>135132</v>
      </c>
      <c r="F362" s="5">
        <f t="shared" si="24"/>
        <v>2.2635175879396985</v>
      </c>
      <c r="G362" s="4" t="s">
        <v>20</v>
      </c>
      <c r="H362" s="4">
        <v>2875</v>
      </c>
      <c r="I362" s="12">
        <f t="shared" si="23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13">
        <f t="shared" si="21"/>
        <v>40544.25</v>
      </c>
      <c r="O362" s="13">
        <f t="shared" si="22"/>
        <v>40558.25</v>
      </c>
      <c r="P362" s="4" t="b">
        <v>0</v>
      </c>
      <c r="Q362" s="4" t="b">
        <v>1</v>
      </c>
      <c r="R362" s="4" t="s">
        <v>33</v>
      </c>
      <c r="S362" s="4" t="s">
        <v>2039</v>
      </c>
      <c r="T362" s="4" t="s">
        <v>2040</v>
      </c>
    </row>
    <row r="363" spans="1:20" x14ac:dyDescent="0.25">
      <c r="A363" s="4">
        <v>361</v>
      </c>
      <c r="B363" s="4" t="s">
        <v>774</v>
      </c>
      <c r="C363" s="11" t="s">
        <v>775</v>
      </c>
      <c r="D363" s="4">
        <v>5500</v>
      </c>
      <c r="E363" s="4">
        <v>9546</v>
      </c>
      <c r="F363" s="5">
        <f t="shared" si="24"/>
        <v>1.7356363636363636</v>
      </c>
      <c r="G363" s="4" t="s">
        <v>20</v>
      </c>
      <c r="H363" s="4">
        <v>88</v>
      </c>
      <c r="I363" s="12">
        <f t="shared" si="23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13">
        <f t="shared" si="21"/>
        <v>43015.208333333328</v>
      </c>
      <c r="O363" s="13">
        <f t="shared" si="22"/>
        <v>43039.208333333328</v>
      </c>
      <c r="P363" s="4" t="b">
        <v>0</v>
      </c>
      <c r="Q363" s="4" t="b">
        <v>0</v>
      </c>
      <c r="R363" s="4" t="s">
        <v>33</v>
      </c>
      <c r="S363" s="4" t="s">
        <v>2039</v>
      </c>
      <c r="T363" s="4" t="s">
        <v>2040</v>
      </c>
    </row>
    <row r="364" spans="1:20" x14ac:dyDescent="0.25">
      <c r="A364" s="4">
        <v>362</v>
      </c>
      <c r="B364" s="4" t="s">
        <v>776</v>
      </c>
      <c r="C364" s="11" t="s">
        <v>777</v>
      </c>
      <c r="D364" s="4">
        <v>3700</v>
      </c>
      <c r="E364" s="4">
        <v>13755</v>
      </c>
      <c r="F364" s="5">
        <f t="shared" si="24"/>
        <v>3.7175675675675675</v>
      </c>
      <c r="G364" s="4" t="s">
        <v>20</v>
      </c>
      <c r="H364" s="4">
        <v>191</v>
      </c>
      <c r="I364" s="12">
        <f t="shared" si="23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13">
        <f t="shared" si="21"/>
        <v>40570.25</v>
      </c>
      <c r="O364" s="13">
        <f t="shared" si="22"/>
        <v>40608.25</v>
      </c>
      <c r="P364" s="4" t="b">
        <v>0</v>
      </c>
      <c r="Q364" s="4" t="b">
        <v>0</v>
      </c>
      <c r="R364" s="4" t="s">
        <v>23</v>
      </c>
      <c r="S364" s="4" t="s">
        <v>2035</v>
      </c>
      <c r="T364" s="4" t="s">
        <v>2036</v>
      </c>
    </row>
    <row r="365" spans="1:20" x14ac:dyDescent="0.25">
      <c r="A365" s="4">
        <v>363</v>
      </c>
      <c r="B365" s="4" t="s">
        <v>778</v>
      </c>
      <c r="C365" s="11" t="s">
        <v>779</v>
      </c>
      <c r="D365" s="4">
        <v>5200</v>
      </c>
      <c r="E365" s="4">
        <v>8330</v>
      </c>
      <c r="F365" s="5">
        <f t="shared" si="24"/>
        <v>1.601923076923077</v>
      </c>
      <c r="G365" s="4" t="s">
        <v>20</v>
      </c>
      <c r="H365" s="4">
        <v>139</v>
      </c>
      <c r="I365" s="12">
        <f t="shared" si="23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13">
        <f t="shared" si="21"/>
        <v>40904.25</v>
      </c>
      <c r="O365" s="13">
        <f t="shared" si="22"/>
        <v>40905.25</v>
      </c>
      <c r="P365" s="4" t="b">
        <v>0</v>
      </c>
      <c r="Q365" s="4" t="b">
        <v>0</v>
      </c>
      <c r="R365" s="4" t="s">
        <v>23</v>
      </c>
      <c r="S365" s="4" t="s">
        <v>2035</v>
      </c>
      <c r="T365" s="4" t="s">
        <v>2036</v>
      </c>
    </row>
    <row r="366" spans="1:20" x14ac:dyDescent="0.25">
      <c r="A366" s="4">
        <v>364</v>
      </c>
      <c r="B366" s="4" t="s">
        <v>780</v>
      </c>
      <c r="C366" s="11" t="s">
        <v>781</v>
      </c>
      <c r="D366" s="4">
        <v>900</v>
      </c>
      <c r="E366" s="4">
        <v>14547</v>
      </c>
      <c r="F366" s="5">
        <f t="shared" si="24"/>
        <v>16.163333333333334</v>
      </c>
      <c r="G366" s="4" t="s">
        <v>20</v>
      </c>
      <c r="H366" s="4">
        <v>186</v>
      </c>
      <c r="I366" s="12">
        <f t="shared" si="23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13">
        <f t="shared" si="21"/>
        <v>43164.25</v>
      </c>
      <c r="O366" s="13">
        <f t="shared" si="22"/>
        <v>43194.208333333328</v>
      </c>
      <c r="P366" s="4" t="b">
        <v>0</v>
      </c>
      <c r="Q366" s="4" t="b">
        <v>0</v>
      </c>
      <c r="R366" s="4" t="s">
        <v>60</v>
      </c>
      <c r="S366" s="4" t="s">
        <v>2035</v>
      </c>
      <c r="T366" s="4" t="s">
        <v>2045</v>
      </c>
    </row>
    <row r="367" spans="1:20" x14ac:dyDescent="0.25">
      <c r="A367" s="4">
        <v>365</v>
      </c>
      <c r="B367" s="4" t="s">
        <v>782</v>
      </c>
      <c r="C367" s="11" t="s">
        <v>783</v>
      </c>
      <c r="D367" s="4">
        <v>1600</v>
      </c>
      <c r="E367" s="4">
        <v>11735</v>
      </c>
      <c r="F367" s="5">
        <f t="shared" si="24"/>
        <v>7.3343749999999996</v>
      </c>
      <c r="G367" s="4" t="s">
        <v>20</v>
      </c>
      <c r="H367" s="4">
        <v>112</v>
      </c>
      <c r="I367" s="12">
        <f t="shared" si="23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13">
        <f t="shared" si="21"/>
        <v>42733.25</v>
      </c>
      <c r="O367" s="13">
        <f t="shared" si="22"/>
        <v>42760.25</v>
      </c>
      <c r="P367" s="4" t="b">
        <v>0</v>
      </c>
      <c r="Q367" s="4" t="b">
        <v>0</v>
      </c>
      <c r="R367" s="4" t="s">
        <v>33</v>
      </c>
      <c r="S367" s="4" t="s">
        <v>2039</v>
      </c>
      <c r="T367" s="4" t="s">
        <v>2040</v>
      </c>
    </row>
    <row r="368" spans="1:20" x14ac:dyDescent="0.25">
      <c r="A368" s="4">
        <v>366</v>
      </c>
      <c r="B368" s="4" t="s">
        <v>784</v>
      </c>
      <c r="C368" s="11" t="s">
        <v>785</v>
      </c>
      <c r="D368" s="4">
        <v>1800</v>
      </c>
      <c r="E368" s="4">
        <v>10658</v>
      </c>
      <c r="F368" s="5">
        <f t="shared" si="24"/>
        <v>5.9211111111111112</v>
      </c>
      <c r="G368" s="4" t="s">
        <v>20</v>
      </c>
      <c r="H368" s="4">
        <v>101</v>
      </c>
      <c r="I368" s="12">
        <f t="shared" si="23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13">
        <f t="shared" si="21"/>
        <v>40546.25</v>
      </c>
      <c r="O368" s="13">
        <f t="shared" si="22"/>
        <v>40547.25</v>
      </c>
      <c r="P368" s="4" t="b">
        <v>0</v>
      </c>
      <c r="Q368" s="4" t="b">
        <v>1</v>
      </c>
      <c r="R368" s="4" t="s">
        <v>33</v>
      </c>
      <c r="S368" s="4" t="s">
        <v>2039</v>
      </c>
      <c r="T368" s="4" t="s">
        <v>2040</v>
      </c>
    </row>
    <row r="369" spans="1:20" x14ac:dyDescent="0.25">
      <c r="A369" s="4">
        <v>367</v>
      </c>
      <c r="B369" s="4" t="s">
        <v>786</v>
      </c>
      <c r="C369" s="11" t="s">
        <v>787</v>
      </c>
      <c r="D369" s="4">
        <v>9900</v>
      </c>
      <c r="E369" s="4">
        <v>1870</v>
      </c>
      <c r="F369" s="5">
        <f t="shared" si="24"/>
        <v>0.18888888888888888</v>
      </c>
      <c r="G369" s="4" t="s">
        <v>14</v>
      </c>
      <c r="H369" s="4">
        <v>75</v>
      </c>
      <c r="I369" s="12">
        <f t="shared" si="23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13">
        <f t="shared" si="21"/>
        <v>41930.208333333336</v>
      </c>
      <c r="O369" s="13">
        <f t="shared" si="22"/>
        <v>41954.25</v>
      </c>
      <c r="P369" s="4" t="b">
        <v>0</v>
      </c>
      <c r="Q369" s="4" t="b">
        <v>1</v>
      </c>
      <c r="R369" s="4" t="s">
        <v>33</v>
      </c>
      <c r="S369" s="4" t="s">
        <v>2039</v>
      </c>
      <c r="T369" s="4" t="s">
        <v>2040</v>
      </c>
    </row>
    <row r="370" spans="1:20" x14ac:dyDescent="0.25">
      <c r="A370" s="4">
        <v>368</v>
      </c>
      <c r="B370" s="4" t="s">
        <v>788</v>
      </c>
      <c r="C370" s="11" t="s">
        <v>789</v>
      </c>
      <c r="D370" s="4">
        <v>5200</v>
      </c>
      <c r="E370" s="4">
        <v>14394</v>
      </c>
      <c r="F370" s="5">
        <f t="shared" si="24"/>
        <v>2.7680769230769231</v>
      </c>
      <c r="G370" s="4" t="s">
        <v>20</v>
      </c>
      <c r="H370" s="4">
        <v>206</v>
      </c>
      <c r="I370" s="12">
        <f t="shared" si="23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13">
        <f t="shared" si="21"/>
        <v>40464.208333333336</v>
      </c>
      <c r="O370" s="13">
        <f t="shared" si="22"/>
        <v>40487.208333333336</v>
      </c>
      <c r="P370" s="4" t="b">
        <v>0</v>
      </c>
      <c r="Q370" s="4" t="b">
        <v>1</v>
      </c>
      <c r="R370" s="4" t="s">
        <v>42</v>
      </c>
      <c r="S370" s="4" t="s">
        <v>2041</v>
      </c>
      <c r="T370" s="4" t="s">
        <v>2042</v>
      </c>
    </row>
    <row r="371" spans="1:20" x14ac:dyDescent="0.25">
      <c r="A371" s="4">
        <v>369</v>
      </c>
      <c r="B371" s="4" t="s">
        <v>790</v>
      </c>
      <c r="C371" s="11" t="s">
        <v>791</v>
      </c>
      <c r="D371" s="4">
        <v>5400</v>
      </c>
      <c r="E371" s="4">
        <v>14743</v>
      </c>
      <c r="F371" s="5">
        <f t="shared" si="24"/>
        <v>2.730185185185185</v>
      </c>
      <c r="G371" s="4" t="s">
        <v>20</v>
      </c>
      <c r="H371" s="4">
        <v>154</v>
      </c>
      <c r="I371" s="12">
        <f t="shared" si="23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13">
        <f t="shared" si="21"/>
        <v>41308.25</v>
      </c>
      <c r="O371" s="13">
        <f t="shared" si="22"/>
        <v>41347.208333333336</v>
      </c>
      <c r="P371" s="4" t="b">
        <v>0</v>
      </c>
      <c r="Q371" s="4" t="b">
        <v>1</v>
      </c>
      <c r="R371" s="4" t="s">
        <v>269</v>
      </c>
      <c r="S371" s="4" t="s">
        <v>2041</v>
      </c>
      <c r="T371" s="4" t="s">
        <v>2060</v>
      </c>
    </row>
    <row r="372" spans="1:20" x14ac:dyDescent="0.25">
      <c r="A372" s="4">
        <v>370</v>
      </c>
      <c r="B372" s="4" t="s">
        <v>792</v>
      </c>
      <c r="C372" s="11" t="s">
        <v>793</v>
      </c>
      <c r="D372" s="4">
        <v>112300</v>
      </c>
      <c r="E372" s="4">
        <v>178965</v>
      </c>
      <c r="F372" s="5">
        <f t="shared" si="24"/>
        <v>1.593633125556545</v>
      </c>
      <c r="G372" s="4" t="s">
        <v>20</v>
      </c>
      <c r="H372" s="4">
        <v>5966</v>
      </c>
      <c r="I372" s="12">
        <f t="shared" si="23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13">
        <f t="shared" si="21"/>
        <v>43570.208333333328</v>
      </c>
      <c r="O372" s="13">
        <f t="shared" si="22"/>
        <v>43576.208333333328</v>
      </c>
      <c r="P372" s="4" t="b">
        <v>0</v>
      </c>
      <c r="Q372" s="4" t="b">
        <v>0</v>
      </c>
      <c r="R372" s="4" t="s">
        <v>33</v>
      </c>
      <c r="S372" s="4" t="s">
        <v>2039</v>
      </c>
      <c r="T372" s="4" t="s">
        <v>2040</v>
      </c>
    </row>
    <row r="373" spans="1:20" x14ac:dyDescent="0.25">
      <c r="A373" s="4">
        <v>371</v>
      </c>
      <c r="B373" s="4" t="s">
        <v>794</v>
      </c>
      <c r="C373" s="11" t="s">
        <v>795</v>
      </c>
      <c r="D373" s="4">
        <v>189200</v>
      </c>
      <c r="E373" s="4">
        <v>128410</v>
      </c>
      <c r="F373" s="5">
        <f t="shared" si="24"/>
        <v>0.67869978858350954</v>
      </c>
      <c r="G373" s="4" t="s">
        <v>14</v>
      </c>
      <c r="H373" s="4">
        <v>2176</v>
      </c>
      <c r="I373" s="12">
        <f t="shared" si="23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13">
        <f t="shared" si="21"/>
        <v>42043.25</v>
      </c>
      <c r="O373" s="13">
        <f t="shared" si="22"/>
        <v>42094.208333333328</v>
      </c>
      <c r="P373" s="4" t="b">
        <v>0</v>
      </c>
      <c r="Q373" s="4" t="b">
        <v>0</v>
      </c>
      <c r="R373" s="4" t="s">
        <v>33</v>
      </c>
      <c r="S373" s="4" t="s">
        <v>2039</v>
      </c>
      <c r="T373" s="4" t="s">
        <v>2040</v>
      </c>
    </row>
    <row r="374" spans="1:20" ht="31.5" x14ac:dyDescent="0.25">
      <c r="A374" s="4">
        <v>372</v>
      </c>
      <c r="B374" s="4" t="s">
        <v>796</v>
      </c>
      <c r="C374" s="11" t="s">
        <v>797</v>
      </c>
      <c r="D374" s="4">
        <v>900</v>
      </c>
      <c r="E374" s="4">
        <v>14324</v>
      </c>
      <c r="F374" s="5">
        <f t="shared" si="24"/>
        <v>15.915555555555555</v>
      </c>
      <c r="G374" s="4" t="s">
        <v>20</v>
      </c>
      <c r="H374" s="4">
        <v>169</v>
      </c>
      <c r="I374" s="12">
        <f t="shared" si="23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13">
        <f t="shared" si="21"/>
        <v>42012.25</v>
      </c>
      <c r="O374" s="13">
        <f t="shared" si="22"/>
        <v>42032.25</v>
      </c>
      <c r="P374" s="4" t="b">
        <v>0</v>
      </c>
      <c r="Q374" s="4" t="b">
        <v>1</v>
      </c>
      <c r="R374" s="4" t="s">
        <v>42</v>
      </c>
      <c r="S374" s="4" t="s">
        <v>2041</v>
      </c>
      <c r="T374" s="4" t="s">
        <v>2042</v>
      </c>
    </row>
    <row r="375" spans="1:20" x14ac:dyDescent="0.25">
      <c r="A375" s="4">
        <v>373</v>
      </c>
      <c r="B375" s="4" t="s">
        <v>798</v>
      </c>
      <c r="C375" s="11" t="s">
        <v>799</v>
      </c>
      <c r="D375" s="4">
        <v>22500</v>
      </c>
      <c r="E375" s="4">
        <v>164291</v>
      </c>
      <c r="F375" s="5">
        <f t="shared" si="24"/>
        <v>7.3018222222222224</v>
      </c>
      <c r="G375" s="4" t="s">
        <v>20</v>
      </c>
      <c r="H375" s="4">
        <v>2106</v>
      </c>
      <c r="I375" s="12">
        <f t="shared" si="23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13">
        <f t="shared" si="21"/>
        <v>42964.208333333328</v>
      </c>
      <c r="O375" s="13">
        <f t="shared" si="22"/>
        <v>42972.208333333328</v>
      </c>
      <c r="P375" s="4" t="b">
        <v>0</v>
      </c>
      <c r="Q375" s="4" t="b">
        <v>0</v>
      </c>
      <c r="R375" s="4" t="s">
        <v>33</v>
      </c>
      <c r="S375" s="4" t="s">
        <v>2039</v>
      </c>
      <c r="T375" s="4" t="s">
        <v>2040</v>
      </c>
    </row>
    <row r="376" spans="1:20" ht="31.5" x14ac:dyDescent="0.25">
      <c r="A376" s="4">
        <v>374</v>
      </c>
      <c r="B376" s="4" t="s">
        <v>800</v>
      </c>
      <c r="C376" s="11" t="s">
        <v>801</v>
      </c>
      <c r="D376" s="4">
        <v>167400</v>
      </c>
      <c r="E376" s="4">
        <v>22073</v>
      </c>
      <c r="F376" s="5">
        <f t="shared" si="24"/>
        <v>0.13185782556750297</v>
      </c>
      <c r="G376" s="4" t="s">
        <v>14</v>
      </c>
      <c r="H376" s="4">
        <v>441</v>
      </c>
      <c r="I376" s="12">
        <f t="shared" si="23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13">
        <f t="shared" si="21"/>
        <v>43476.25</v>
      </c>
      <c r="O376" s="13">
        <f t="shared" si="22"/>
        <v>43481.25</v>
      </c>
      <c r="P376" s="4" t="b">
        <v>0</v>
      </c>
      <c r="Q376" s="4" t="b">
        <v>1</v>
      </c>
      <c r="R376" s="4" t="s">
        <v>42</v>
      </c>
      <c r="S376" s="4" t="s">
        <v>2041</v>
      </c>
      <c r="T376" s="4" t="s">
        <v>2042</v>
      </c>
    </row>
    <row r="377" spans="1:20" ht="31.5" x14ac:dyDescent="0.25">
      <c r="A377" s="4">
        <v>375</v>
      </c>
      <c r="B377" s="4" t="s">
        <v>802</v>
      </c>
      <c r="C377" s="11" t="s">
        <v>803</v>
      </c>
      <c r="D377" s="4">
        <v>2700</v>
      </c>
      <c r="E377" s="4">
        <v>1479</v>
      </c>
      <c r="F377" s="5">
        <f t="shared" si="24"/>
        <v>0.54777777777777781</v>
      </c>
      <c r="G377" s="4" t="s">
        <v>14</v>
      </c>
      <c r="H377" s="4">
        <v>25</v>
      </c>
      <c r="I377" s="12">
        <f t="shared" si="23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13">
        <f t="shared" si="21"/>
        <v>42293.208333333328</v>
      </c>
      <c r="O377" s="13">
        <f t="shared" si="22"/>
        <v>42350.25</v>
      </c>
      <c r="P377" s="4" t="b">
        <v>0</v>
      </c>
      <c r="Q377" s="4" t="b">
        <v>0</v>
      </c>
      <c r="R377" s="4" t="s">
        <v>60</v>
      </c>
      <c r="S377" s="4" t="s">
        <v>2035</v>
      </c>
      <c r="T377" s="4" t="s">
        <v>2045</v>
      </c>
    </row>
    <row r="378" spans="1:20" x14ac:dyDescent="0.25">
      <c r="A378" s="4">
        <v>376</v>
      </c>
      <c r="B378" s="4" t="s">
        <v>804</v>
      </c>
      <c r="C378" s="11" t="s">
        <v>805</v>
      </c>
      <c r="D378" s="4">
        <v>3400</v>
      </c>
      <c r="E378" s="4">
        <v>12275</v>
      </c>
      <c r="F378" s="5">
        <f t="shared" si="24"/>
        <v>3.6102941176470589</v>
      </c>
      <c r="G378" s="4" t="s">
        <v>20</v>
      </c>
      <c r="H378" s="4">
        <v>131</v>
      </c>
      <c r="I378" s="12">
        <f t="shared" si="23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13">
        <f t="shared" si="21"/>
        <v>41826.208333333336</v>
      </c>
      <c r="O378" s="13">
        <f t="shared" si="22"/>
        <v>41832.208333333336</v>
      </c>
      <c r="P378" s="4" t="b">
        <v>0</v>
      </c>
      <c r="Q378" s="4" t="b">
        <v>0</v>
      </c>
      <c r="R378" s="4" t="s">
        <v>23</v>
      </c>
      <c r="S378" s="4" t="s">
        <v>2035</v>
      </c>
      <c r="T378" s="4" t="s">
        <v>2036</v>
      </c>
    </row>
    <row r="379" spans="1:20" x14ac:dyDescent="0.25">
      <c r="A379" s="4">
        <v>377</v>
      </c>
      <c r="B379" s="4" t="s">
        <v>806</v>
      </c>
      <c r="C379" s="11" t="s">
        <v>807</v>
      </c>
      <c r="D379" s="4">
        <v>49700</v>
      </c>
      <c r="E379" s="4">
        <v>5098</v>
      </c>
      <c r="F379" s="5">
        <f t="shared" si="24"/>
        <v>0.10257545271629778</v>
      </c>
      <c r="G379" s="4" t="s">
        <v>14</v>
      </c>
      <c r="H379" s="4">
        <v>127</v>
      </c>
      <c r="I379" s="12">
        <f t="shared" si="23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13">
        <f t="shared" si="21"/>
        <v>43760.208333333328</v>
      </c>
      <c r="O379" s="13">
        <f t="shared" si="22"/>
        <v>43774.25</v>
      </c>
      <c r="P379" s="4" t="b">
        <v>0</v>
      </c>
      <c r="Q379" s="4" t="b">
        <v>0</v>
      </c>
      <c r="R379" s="4" t="s">
        <v>33</v>
      </c>
      <c r="S379" s="4" t="s">
        <v>2039</v>
      </c>
      <c r="T379" s="4" t="s">
        <v>2040</v>
      </c>
    </row>
    <row r="380" spans="1:20" x14ac:dyDescent="0.25">
      <c r="A380" s="4">
        <v>378</v>
      </c>
      <c r="B380" s="4" t="s">
        <v>808</v>
      </c>
      <c r="C380" s="11" t="s">
        <v>809</v>
      </c>
      <c r="D380" s="4">
        <v>178200</v>
      </c>
      <c r="E380" s="4">
        <v>24882</v>
      </c>
      <c r="F380" s="5">
        <f t="shared" si="24"/>
        <v>0.13962962962962963</v>
      </c>
      <c r="G380" s="4" t="s">
        <v>14</v>
      </c>
      <c r="H380" s="4">
        <v>355</v>
      </c>
      <c r="I380" s="12">
        <f t="shared" si="23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13">
        <f t="shared" si="21"/>
        <v>43241.208333333328</v>
      </c>
      <c r="O380" s="13">
        <f t="shared" si="22"/>
        <v>43279.208333333328</v>
      </c>
      <c r="P380" s="4" t="b">
        <v>0</v>
      </c>
      <c r="Q380" s="4" t="b">
        <v>0</v>
      </c>
      <c r="R380" s="4" t="s">
        <v>42</v>
      </c>
      <c r="S380" s="4" t="s">
        <v>2041</v>
      </c>
      <c r="T380" s="4" t="s">
        <v>2042</v>
      </c>
    </row>
    <row r="381" spans="1:20" x14ac:dyDescent="0.25">
      <c r="A381" s="4">
        <v>379</v>
      </c>
      <c r="B381" s="4" t="s">
        <v>810</v>
      </c>
      <c r="C381" s="11" t="s">
        <v>811</v>
      </c>
      <c r="D381" s="4">
        <v>7200</v>
      </c>
      <c r="E381" s="4">
        <v>2912</v>
      </c>
      <c r="F381" s="5">
        <f t="shared" si="24"/>
        <v>0.40444444444444444</v>
      </c>
      <c r="G381" s="4" t="s">
        <v>14</v>
      </c>
      <c r="H381" s="4">
        <v>44</v>
      </c>
      <c r="I381" s="12">
        <f t="shared" si="23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13">
        <f t="shared" si="21"/>
        <v>40843.208333333336</v>
      </c>
      <c r="O381" s="13">
        <f t="shared" si="22"/>
        <v>40857.25</v>
      </c>
      <c r="P381" s="4" t="b">
        <v>0</v>
      </c>
      <c r="Q381" s="4" t="b">
        <v>0</v>
      </c>
      <c r="R381" s="4" t="s">
        <v>33</v>
      </c>
      <c r="S381" s="4" t="s">
        <v>2039</v>
      </c>
      <c r="T381" s="4" t="s">
        <v>2040</v>
      </c>
    </row>
    <row r="382" spans="1:20" ht="31.5" x14ac:dyDescent="0.25">
      <c r="A382" s="4">
        <v>380</v>
      </c>
      <c r="B382" s="4" t="s">
        <v>812</v>
      </c>
      <c r="C382" s="11" t="s">
        <v>813</v>
      </c>
      <c r="D382" s="4">
        <v>2500</v>
      </c>
      <c r="E382" s="4">
        <v>4008</v>
      </c>
      <c r="F382" s="5">
        <f t="shared" si="24"/>
        <v>1.6032</v>
      </c>
      <c r="G382" s="4" t="s">
        <v>20</v>
      </c>
      <c r="H382" s="4">
        <v>84</v>
      </c>
      <c r="I382" s="12">
        <f t="shared" si="23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13">
        <f t="shared" si="21"/>
        <v>41448.208333333336</v>
      </c>
      <c r="O382" s="13">
        <f t="shared" si="22"/>
        <v>41453.208333333336</v>
      </c>
      <c r="P382" s="4" t="b">
        <v>0</v>
      </c>
      <c r="Q382" s="4" t="b">
        <v>0</v>
      </c>
      <c r="R382" s="4" t="s">
        <v>33</v>
      </c>
      <c r="S382" s="4" t="s">
        <v>2039</v>
      </c>
      <c r="T382" s="4" t="s">
        <v>2040</v>
      </c>
    </row>
    <row r="383" spans="1:20" x14ac:dyDescent="0.25">
      <c r="A383" s="4">
        <v>381</v>
      </c>
      <c r="B383" s="4" t="s">
        <v>814</v>
      </c>
      <c r="C383" s="11" t="s">
        <v>815</v>
      </c>
      <c r="D383" s="4">
        <v>5300</v>
      </c>
      <c r="E383" s="4">
        <v>9749</v>
      </c>
      <c r="F383" s="5">
        <f t="shared" si="24"/>
        <v>1.8394339622641509</v>
      </c>
      <c r="G383" s="4" t="s">
        <v>20</v>
      </c>
      <c r="H383" s="4">
        <v>155</v>
      </c>
      <c r="I383" s="12">
        <f t="shared" si="23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13">
        <f t="shared" si="21"/>
        <v>42163.208333333328</v>
      </c>
      <c r="O383" s="13">
        <f t="shared" si="22"/>
        <v>42209.208333333328</v>
      </c>
      <c r="P383" s="4" t="b">
        <v>0</v>
      </c>
      <c r="Q383" s="4" t="b">
        <v>0</v>
      </c>
      <c r="R383" s="4" t="s">
        <v>33</v>
      </c>
      <c r="S383" s="4" t="s">
        <v>2039</v>
      </c>
      <c r="T383" s="4" t="s">
        <v>2040</v>
      </c>
    </row>
    <row r="384" spans="1:20" ht="31.5" x14ac:dyDescent="0.25">
      <c r="A384" s="4">
        <v>382</v>
      </c>
      <c r="B384" s="4" t="s">
        <v>816</v>
      </c>
      <c r="C384" s="11" t="s">
        <v>817</v>
      </c>
      <c r="D384" s="4">
        <v>9100</v>
      </c>
      <c r="E384" s="4">
        <v>5803</v>
      </c>
      <c r="F384" s="5">
        <f t="shared" si="24"/>
        <v>0.63769230769230767</v>
      </c>
      <c r="G384" s="4" t="s">
        <v>14</v>
      </c>
      <c r="H384" s="4">
        <v>67</v>
      </c>
      <c r="I384" s="12">
        <f t="shared" si="23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13">
        <f t="shared" si="21"/>
        <v>43024.208333333328</v>
      </c>
      <c r="O384" s="13">
        <f t="shared" si="22"/>
        <v>43043.208333333328</v>
      </c>
      <c r="P384" s="4" t="b">
        <v>0</v>
      </c>
      <c r="Q384" s="4" t="b">
        <v>0</v>
      </c>
      <c r="R384" s="4" t="s">
        <v>122</v>
      </c>
      <c r="S384" s="4" t="s">
        <v>2054</v>
      </c>
      <c r="T384" s="4" t="s">
        <v>2055</v>
      </c>
    </row>
    <row r="385" spans="1:20" x14ac:dyDescent="0.25">
      <c r="A385" s="4">
        <v>383</v>
      </c>
      <c r="B385" s="4" t="s">
        <v>818</v>
      </c>
      <c r="C385" s="11" t="s">
        <v>819</v>
      </c>
      <c r="D385" s="4">
        <v>6300</v>
      </c>
      <c r="E385" s="4">
        <v>14199</v>
      </c>
      <c r="F385" s="5">
        <f t="shared" si="24"/>
        <v>2.2538095238095237</v>
      </c>
      <c r="G385" s="4" t="s">
        <v>20</v>
      </c>
      <c r="H385" s="4">
        <v>189</v>
      </c>
      <c r="I385" s="12">
        <f t="shared" si="23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13">
        <f t="shared" si="21"/>
        <v>43509.25</v>
      </c>
      <c r="O385" s="13">
        <f t="shared" si="22"/>
        <v>43515.25</v>
      </c>
      <c r="P385" s="4" t="b">
        <v>0</v>
      </c>
      <c r="Q385" s="4" t="b">
        <v>1</v>
      </c>
      <c r="R385" s="4" t="s">
        <v>17</v>
      </c>
      <c r="S385" s="4" t="s">
        <v>2033</v>
      </c>
      <c r="T385" s="4" t="s">
        <v>2034</v>
      </c>
    </row>
    <row r="386" spans="1:20" x14ac:dyDescent="0.25">
      <c r="A386" s="4">
        <v>384</v>
      </c>
      <c r="B386" s="4" t="s">
        <v>820</v>
      </c>
      <c r="C386" s="11" t="s">
        <v>821</v>
      </c>
      <c r="D386" s="4">
        <v>114400</v>
      </c>
      <c r="E386" s="4">
        <v>196779</v>
      </c>
      <c r="F386" s="5">
        <f t="shared" si="24"/>
        <v>1.7200961538461539</v>
      </c>
      <c r="G386" s="4" t="s">
        <v>20</v>
      </c>
      <c r="H386" s="4">
        <v>4799</v>
      </c>
      <c r="I386" s="12">
        <f t="shared" si="23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13">
        <f t="shared" si="21"/>
        <v>42776.25</v>
      </c>
      <c r="O386" s="13">
        <f t="shared" si="22"/>
        <v>42803.25</v>
      </c>
      <c r="P386" s="4" t="b">
        <v>1</v>
      </c>
      <c r="Q386" s="4" t="b">
        <v>1</v>
      </c>
      <c r="R386" s="4" t="s">
        <v>42</v>
      </c>
      <c r="S386" s="4" t="s">
        <v>2041</v>
      </c>
      <c r="T386" s="4" t="s">
        <v>2042</v>
      </c>
    </row>
    <row r="387" spans="1:20" ht="31.5" x14ac:dyDescent="0.25">
      <c r="A387" s="4">
        <v>385</v>
      </c>
      <c r="B387" s="4" t="s">
        <v>822</v>
      </c>
      <c r="C387" s="11" t="s">
        <v>823</v>
      </c>
      <c r="D387" s="4">
        <v>38900</v>
      </c>
      <c r="E387" s="4">
        <v>56859</v>
      </c>
      <c r="F387" s="5">
        <f t="shared" si="24"/>
        <v>1.4616709511568124</v>
      </c>
      <c r="G387" s="4" t="s">
        <v>20</v>
      </c>
      <c r="H387" s="4">
        <v>1137</v>
      </c>
      <c r="I387" s="12">
        <f t="shared" si="23"/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13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s="4" t="b">
        <v>0</v>
      </c>
      <c r="Q387" s="4" t="b">
        <v>0</v>
      </c>
      <c r="R387" s="4" t="s">
        <v>68</v>
      </c>
      <c r="S387" s="4" t="s">
        <v>2047</v>
      </c>
      <c r="T387" s="4" t="s">
        <v>2048</v>
      </c>
    </row>
    <row r="388" spans="1:20" ht="31.5" x14ac:dyDescent="0.25">
      <c r="A388" s="4">
        <v>386</v>
      </c>
      <c r="B388" s="4" t="s">
        <v>824</v>
      </c>
      <c r="C388" s="11" t="s">
        <v>825</v>
      </c>
      <c r="D388" s="4">
        <v>135500</v>
      </c>
      <c r="E388" s="4">
        <v>103554</v>
      </c>
      <c r="F388" s="5">
        <f t="shared" si="24"/>
        <v>0.76423616236162362</v>
      </c>
      <c r="G388" s="4" t="s">
        <v>14</v>
      </c>
      <c r="H388" s="4">
        <v>1068</v>
      </c>
      <c r="I388" s="12">
        <f t="shared" ref="I388:I451" si="27">E388/H388</f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13">
        <f t="shared" si="25"/>
        <v>40355.208333333336</v>
      </c>
      <c r="O388" s="13">
        <f t="shared" si="26"/>
        <v>40367.208333333336</v>
      </c>
      <c r="P388" s="4" t="b">
        <v>0</v>
      </c>
      <c r="Q388" s="4" t="b">
        <v>0</v>
      </c>
      <c r="R388" s="4" t="s">
        <v>33</v>
      </c>
      <c r="S388" s="4" t="s">
        <v>2039</v>
      </c>
      <c r="T388" s="4" t="s">
        <v>2040</v>
      </c>
    </row>
    <row r="389" spans="1:20" x14ac:dyDescent="0.25">
      <c r="A389" s="4">
        <v>387</v>
      </c>
      <c r="B389" s="4" t="s">
        <v>826</v>
      </c>
      <c r="C389" s="11" t="s">
        <v>827</v>
      </c>
      <c r="D389" s="4">
        <v>109000</v>
      </c>
      <c r="E389" s="4">
        <v>42795</v>
      </c>
      <c r="F389" s="5">
        <f t="shared" ref="F389:F452" si="28">E389/D389</f>
        <v>0.39261467889908258</v>
      </c>
      <c r="G389" s="4" t="s">
        <v>14</v>
      </c>
      <c r="H389" s="4">
        <v>424</v>
      </c>
      <c r="I389" s="12">
        <f t="shared" si="27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13">
        <f t="shared" si="25"/>
        <v>41072.208333333336</v>
      </c>
      <c r="O389" s="13">
        <f t="shared" si="26"/>
        <v>41077.208333333336</v>
      </c>
      <c r="P389" s="4" t="b">
        <v>0</v>
      </c>
      <c r="Q389" s="4" t="b">
        <v>0</v>
      </c>
      <c r="R389" s="4" t="s">
        <v>65</v>
      </c>
      <c r="S389" s="4" t="s">
        <v>2037</v>
      </c>
      <c r="T389" s="4" t="s">
        <v>2046</v>
      </c>
    </row>
    <row r="390" spans="1:20" x14ac:dyDescent="0.25">
      <c r="A390" s="4">
        <v>388</v>
      </c>
      <c r="B390" s="4" t="s">
        <v>828</v>
      </c>
      <c r="C390" s="11" t="s">
        <v>829</v>
      </c>
      <c r="D390" s="4">
        <v>114800</v>
      </c>
      <c r="E390" s="4">
        <v>12938</v>
      </c>
      <c r="F390" s="5">
        <f t="shared" si="28"/>
        <v>0.11270034843205574</v>
      </c>
      <c r="G390" s="4" t="s">
        <v>74</v>
      </c>
      <c r="H390" s="4">
        <v>145</v>
      </c>
      <c r="I390" s="12">
        <f t="shared" si="27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13">
        <f t="shared" si="25"/>
        <v>40912.25</v>
      </c>
      <c r="O390" s="13">
        <f t="shared" si="26"/>
        <v>40914.25</v>
      </c>
      <c r="P390" s="4" t="b">
        <v>0</v>
      </c>
      <c r="Q390" s="4" t="b">
        <v>0</v>
      </c>
      <c r="R390" s="4" t="s">
        <v>60</v>
      </c>
      <c r="S390" s="4" t="s">
        <v>2035</v>
      </c>
      <c r="T390" s="4" t="s">
        <v>2045</v>
      </c>
    </row>
    <row r="391" spans="1:20" x14ac:dyDescent="0.25">
      <c r="A391" s="4">
        <v>389</v>
      </c>
      <c r="B391" s="4" t="s">
        <v>830</v>
      </c>
      <c r="C391" s="11" t="s">
        <v>831</v>
      </c>
      <c r="D391" s="4">
        <v>83000</v>
      </c>
      <c r="E391" s="4">
        <v>101352</v>
      </c>
      <c r="F391" s="5">
        <f t="shared" si="28"/>
        <v>1.2211084337349398</v>
      </c>
      <c r="G391" s="4" t="s">
        <v>20</v>
      </c>
      <c r="H391" s="4">
        <v>1152</v>
      </c>
      <c r="I391" s="12">
        <f t="shared" si="27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13">
        <f t="shared" si="25"/>
        <v>40479.208333333336</v>
      </c>
      <c r="O391" s="13">
        <f t="shared" si="26"/>
        <v>40506.25</v>
      </c>
      <c r="P391" s="4" t="b">
        <v>0</v>
      </c>
      <c r="Q391" s="4" t="b">
        <v>0</v>
      </c>
      <c r="R391" s="4" t="s">
        <v>33</v>
      </c>
      <c r="S391" s="4" t="s">
        <v>2039</v>
      </c>
      <c r="T391" s="4" t="s">
        <v>2040</v>
      </c>
    </row>
    <row r="392" spans="1:20" x14ac:dyDescent="0.25">
      <c r="A392" s="4">
        <v>390</v>
      </c>
      <c r="B392" s="4" t="s">
        <v>832</v>
      </c>
      <c r="C392" s="11" t="s">
        <v>833</v>
      </c>
      <c r="D392" s="4">
        <v>2400</v>
      </c>
      <c r="E392" s="4">
        <v>4477</v>
      </c>
      <c r="F392" s="5">
        <f t="shared" si="28"/>
        <v>1.8654166666666667</v>
      </c>
      <c r="G392" s="4" t="s">
        <v>20</v>
      </c>
      <c r="H392" s="4">
        <v>50</v>
      </c>
      <c r="I392" s="12">
        <f t="shared" si="27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13">
        <f t="shared" si="25"/>
        <v>41530.208333333336</v>
      </c>
      <c r="O392" s="13">
        <f t="shared" si="26"/>
        <v>41545.208333333336</v>
      </c>
      <c r="P392" s="4" t="b">
        <v>0</v>
      </c>
      <c r="Q392" s="4" t="b">
        <v>0</v>
      </c>
      <c r="R392" s="4" t="s">
        <v>122</v>
      </c>
      <c r="S392" s="4" t="s">
        <v>2054</v>
      </c>
      <c r="T392" s="4" t="s">
        <v>2055</v>
      </c>
    </row>
    <row r="393" spans="1:20" x14ac:dyDescent="0.25">
      <c r="A393" s="4">
        <v>391</v>
      </c>
      <c r="B393" s="4" t="s">
        <v>834</v>
      </c>
      <c r="C393" s="11" t="s">
        <v>835</v>
      </c>
      <c r="D393" s="4">
        <v>60400</v>
      </c>
      <c r="E393" s="4">
        <v>4393</v>
      </c>
      <c r="F393" s="5">
        <f t="shared" si="28"/>
        <v>7.27317880794702E-2</v>
      </c>
      <c r="G393" s="4" t="s">
        <v>14</v>
      </c>
      <c r="H393" s="4">
        <v>151</v>
      </c>
      <c r="I393" s="12">
        <f t="shared" si="27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13">
        <f t="shared" si="25"/>
        <v>41653.25</v>
      </c>
      <c r="O393" s="13">
        <f t="shared" si="26"/>
        <v>41655.25</v>
      </c>
      <c r="P393" s="4" t="b">
        <v>0</v>
      </c>
      <c r="Q393" s="4" t="b">
        <v>0</v>
      </c>
      <c r="R393" s="4" t="s">
        <v>68</v>
      </c>
      <c r="S393" s="4" t="s">
        <v>2047</v>
      </c>
      <c r="T393" s="4" t="s">
        <v>2048</v>
      </c>
    </row>
    <row r="394" spans="1:20" ht="31.5" x14ac:dyDescent="0.25">
      <c r="A394" s="4">
        <v>392</v>
      </c>
      <c r="B394" s="4" t="s">
        <v>836</v>
      </c>
      <c r="C394" s="11" t="s">
        <v>837</v>
      </c>
      <c r="D394" s="4">
        <v>102900</v>
      </c>
      <c r="E394" s="4">
        <v>67546</v>
      </c>
      <c r="F394" s="5">
        <f t="shared" si="28"/>
        <v>0.65642371234207963</v>
      </c>
      <c r="G394" s="4" t="s">
        <v>14</v>
      </c>
      <c r="H394" s="4">
        <v>1608</v>
      </c>
      <c r="I394" s="12">
        <f t="shared" si="27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13">
        <f t="shared" si="25"/>
        <v>40549.25</v>
      </c>
      <c r="O394" s="13">
        <f t="shared" si="26"/>
        <v>40551.25</v>
      </c>
      <c r="P394" s="4" t="b">
        <v>0</v>
      </c>
      <c r="Q394" s="4" t="b">
        <v>0</v>
      </c>
      <c r="R394" s="4" t="s">
        <v>65</v>
      </c>
      <c r="S394" s="4" t="s">
        <v>2037</v>
      </c>
      <c r="T394" s="4" t="s">
        <v>2046</v>
      </c>
    </row>
    <row r="395" spans="1:20" x14ac:dyDescent="0.25">
      <c r="A395" s="4">
        <v>393</v>
      </c>
      <c r="B395" s="4" t="s">
        <v>838</v>
      </c>
      <c r="C395" s="11" t="s">
        <v>839</v>
      </c>
      <c r="D395" s="4">
        <v>62800</v>
      </c>
      <c r="E395" s="4">
        <v>143788</v>
      </c>
      <c r="F395" s="5">
        <f t="shared" si="28"/>
        <v>2.2896178343949045</v>
      </c>
      <c r="G395" s="4" t="s">
        <v>20</v>
      </c>
      <c r="H395" s="4">
        <v>3059</v>
      </c>
      <c r="I395" s="12">
        <f t="shared" si="27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13">
        <f t="shared" si="25"/>
        <v>42933.208333333328</v>
      </c>
      <c r="O395" s="13">
        <f t="shared" si="26"/>
        <v>42934.208333333328</v>
      </c>
      <c r="P395" s="4" t="b">
        <v>0</v>
      </c>
      <c r="Q395" s="4" t="b">
        <v>0</v>
      </c>
      <c r="R395" s="4" t="s">
        <v>159</v>
      </c>
      <c r="S395" s="4" t="s">
        <v>2035</v>
      </c>
      <c r="T395" s="4" t="s">
        <v>2058</v>
      </c>
    </row>
    <row r="396" spans="1:20" x14ac:dyDescent="0.25">
      <c r="A396" s="4">
        <v>394</v>
      </c>
      <c r="B396" s="4" t="s">
        <v>840</v>
      </c>
      <c r="C396" s="11" t="s">
        <v>841</v>
      </c>
      <c r="D396" s="4">
        <v>800</v>
      </c>
      <c r="E396" s="4">
        <v>3755</v>
      </c>
      <c r="F396" s="5">
        <f t="shared" si="28"/>
        <v>4.6937499999999996</v>
      </c>
      <c r="G396" s="4" t="s">
        <v>20</v>
      </c>
      <c r="H396" s="4">
        <v>34</v>
      </c>
      <c r="I396" s="12">
        <f t="shared" si="27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13">
        <f t="shared" si="25"/>
        <v>41484.208333333336</v>
      </c>
      <c r="O396" s="13">
        <f t="shared" si="26"/>
        <v>41494.208333333336</v>
      </c>
      <c r="P396" s="4" t="b">
        <v>0</v>
      </c>
      <c r="Q396" s="4" t="b">
        <v>1</v>
      </c>
      <c r="R396" s="4" t="s">
        <v>42</v>
      </c>
      <c r="S396" s="4" t="s">
        <v>2041</v>
      </c>
      <c r="T396" s="4" t="s">
        <v>2042</v>
      </c>
    </row>
    <row r="397" spans="1:20" ht="31.5" x14ac:dyDescent="0.25">
      <c r="A397" s="4">
        <v>395</v>
      </c>
      <c r="B397" s="4" t="s">
        <v>295</v>
      </c>
      <c r="C397" s="11" t="s">
        <v>842</v>
      </c>
      <c r="D397" s="4">
        <v>7100</v>
      </c>
      <c r="E397" s="4">
        <v>9238</v>
      </c>
      <c r="F397" s="5">
        <f t="shared" si="28"/>
        <v>1.3011267605633803</v>
      </c>
      <c r="G397" s="4" t="s">
        <v>20</v>
      </c>
      <c r="H397" s="4">
        <v>220</v>
      </c>
      <c r="I397" s="12">
        <f t="shared" si="27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13">
        <f t="shared" si="25"/>
        <v>40885.25</v>
      </c>
      <c r="O397" s="13">
        <f t="shared" si="26"/>
        <v>40886.25</v>
      </c>
      <c r="P397" s="4" t="b">
        <v>1</v>
      </c>
      <c r="Q397" s="4" t="b">
        <v>0</v>
      </c>
      <c r="R397" s="4" t="s">
        <v>33</v>
      </c>
      <c r="S397" s="4" t="s">
        <v>2039</v>
      </c>
      <c r="T397" s="4" t="s">
        <v>2040</v>
      </c>
    </row>
    <row r="398" spans="1:20" x14ac:dyDescent="0.25">
      <c r="A398" s="4">
        <v>396</v>
      </c>
      <c r="B398" s="4" t="s">
        <v>843</v>
      </c>
      <c r="C398" s="11" t="s">
        <v>844</v>
      </c>
      <c r="D398" s="4">
        <v>46100</v>
      </c>
      <c r="E398" s="4">
        <v>77012</v>
      </c>
      <c r="F398" s="5">
        <f t="shared" si="28"/>
        <v>1.6705422993492407</v>
      </c>
      <c r="G398" s="4" t="s">
        <v>20</v>
      </c>
      <c r="H398" s="4">
        <v>1604</v>
      </c>
      <c r="I398" s="12">
        <f t="shared" si="27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13">
        <f t="shared" si="25"/>
        <v>43378.208333333328</v>
      </c>
      <c r="O398" s="13">
        <f t="shared" si="26"/>
        <v>43386.208333333328</v>
      </c>
      <c r="P398" s="4" t="b">
        <v>0</v>
      </c>
      <c r="Q398" s="4" t="b">
        <v>0</v>
      </c>
      <c r="R398" s="4" t="s">
        <v>53</v>
      </c>
      <c r="S398" s="4" t="s">
        <v>2041</v>
      </c>
      <c r="T398" s="4" t="s">
        <v>2044</v>
      </c>
    </row>
    <row r="399" spans="1:20" x14ac:dyDescent="0.25">
      <c r="A399" s="4">
        <v>397</v>
      </c>
      <c r="B399" s="4" t="s">
        <v>845</v>
      </c>
      <c r="C399" s="11" t="s">
        <v>846</v>
      </c>
      <c r="D399" s="4">
        <v>8100</v>
      </c>
      <c r="E399" s="4">
        <v>14083</v>
      </c>
      <c r="F399" s="5">
        <f t="shared" si="28"/>
        <v>1.738641975308642</v>
      </c>
      <c r="G399" s="4" t="s">
        <v>20</v>
      </c>
      <c r="H399" s="4">
        <v>454</v>
      </c>
      <c r="I399" s="12">
        <f t="shared" si="27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13">
        <f t="shared" si="25"/>
        <v>41417.208333333336</v>
      </c>
      <c r="O399" s="13">
        <f t="shared" si="26"/>
        <v>41423.208333333336</v>
      </c>
      <c r="P399" s="4" t="b">
        <v>0</v>
      </c>
      <c r="Q399" s="4" t="b">
        <v>0</v>
      </c>
      <c r="R399" s="4" t="s">
        <v>23</v>
      </c>
      <c r="S399" s="4" t="s">
        <v>2035</v>
      </c>
      <c r="T399" s="4" t="s">
        <v>2036</v>
      </c>
    </row>
    <row r="400" spans="1:20" x14ac:dyDescent="0.25">
      <c r="A400" s="4">
        <v>398</v>
      </c>
      <c r="B400" s="4" t="s">
        <v>847</v>
      </c>
      <c r="C400" s="11" t="s">
        <v>848</v>
      </c>
      <c r="D400" s="4">
        <v>1700</v>
      </c>
      <c r="E400" s="4">
        <v>12202</v>
      </c>
      <c r="F400" s="5">
        <f t="shared" si="28"/>
        <v>7.1776470588235295</v>
      </c>
      <c r="G400" s="4" t="s">
        <v>20</v>
      </c>
      <c r="H400" s="4">
        <v>123</v>
      </c>
      <c r="I400" s="12">
        <f t="shared" si="27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13">
        <f t="shared" si="25"/>
        <v>43228.208333333328</v>
      </c>
      <c r="O400" s="13">
        <f t="shared" si="26"/>
        <v>43230.208333333328</v>
      </c>
      <c r="P400" s="4" t="b">
        <v>0</v>
      </c>
      <c r="Q400" s="4" t="b">
        <v>1</v>
      </c>
      <c r="R400" s="4" t="s">
        <v>71</v>
      </c>
      <c r="S400" s="4" t="s">
        <v>2041</v>
      </c>
      <c r="T400" s="4" t="s">
        <v>2049</v>
      </c>
    </row>
    <row r="401" spans="1:20" x14ac:dyDescent="0.25">
      <c r="A401" s="4">
        <v>399</v>
      </c>
      <c r="B401" s="4" t="s">
        <v>849</v>
      </c>
      <c r="C401" s="11" t="s">
        <v>850</v>
      </c>
      <c r="D401" s="4">
        <v>97300</v>
      </c>
      <c r="E401" s="4">
        <v>62127</v>
      </c>
      <c r="F401" s="5">
        <f t="shared" si="28"/>
        <v>0.63850976361767731</v>
      </c>
      <c r="G401" s="4" t="s">
        <v>14</v>
      </c>
      <c r="H401" s="4">
        <v>941</v>
      </c>
      <c r="I401" s="12">
        <f t="shared" si="27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13">
        <f t="shared" si="25"/>
        <v>40576.25</v>
      </c>
      <c r="O401" s="13">
        <f t="shared" si="26"/>
        <v>40583.25</v>
      </c>
      <c r="P401" s="4" t="b">
        <v>0</v>
      </c>
      <c r="Q401" s="4" t="b">
        <v>0</v>
      </c>
      <c r="R401" s="4" t="s">
        <v>60</v>
      </c>
      <c r="S401" s="4" t="s">
        <v>2035</v>
      </c>
      <c r="T401" s="4" t="s">
        <v>2045</v>
      </c>
    </row>
    <row r="402" spans="1:20" ht="31.5" x14ac:dyDescent="0.25">
      <c r="A402" s="4">
        <v>400</v>
      </c>
      <c r="B402" s="4" t="s">
        <v>851</v>
      </c>
      <c r="C402" s="11" t="s">
        <v>852</v>
      </c>
      <c r="D402" s="4">
        <v>100</v>
      </c>
      <c r="E402" s="4">
        <v>2</v>
      </c>
      <c r="F402" s="5">
        <f t="shared" si="28"/>
        <v>0.02</v>
      </c>
      <c r="G402" s="4" t="s">
        <v>14</v>
      </c>
      <c r="H402" s="4">
        <v>1</v>
      </c>
      <c r="I402" s="12">
        <f t="shared" si="27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13">
        <f t="shared" si="25"/>
        <v>41502.208333333336</v>
      </c>
      <c r="O402" s="13">
        <f t="shared" si="26"/>
        <v>41524.208333333336</v>
      </c>
      <c r="P402" s="4" t="b">
        <v>0</v>
      </c>
      <c r="Q402" s="4" t="b">
        <v>1</v>
      </c>
      <c r="R402" s="4" t="s">
        <v>122</v>
      </c>
      <c r="S402" s="4" t="s">
        <v>2054</v>
      </c>
      <c r="T402" s="4" t="s">
        <v>2055</v>
      </c>
    </row>
    <row r="403" spans="1:20" x14ac:dyDescent="0.25">
      <c r="A403" s="4">
        <v>401</v>
      </c>
      <c r="B403" s="4" t="s">
        <v>853</v>
      </c>
      <c r="C403" s="11" t="s">
        <v>854</v>
      </c>
      <c r="D403" s="4">
        <v>900</v>
      </c>
      <c r="E403" s="4">
        <v>13772</v>
      </c>
      <c r="F403" s="5">
        <f t="shared" si="28"/>
        <v>15.302222222222222</v>
      </c>
      <c r="G403" s="4" t="s">
        <v>20</v>
      </c>
      <c r="H403" s="4">
        <v>299</v>
      </c>
      <c r="I403" s="12">
        <f t="shared" si="27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13">
        <f t="shared" si="25"/>
        <v>43765.208333333328</v>
      </c>
      <c r="O403" s="13">
        <f t="shared" si="26"/>
        <v>43765.208333333328</v>
      </c>
      <c r="P403" s="4" t="b">
        <v>0</v>
      </c>
      <c r="Q403" s="4" t="b">
        <v>0</v>
      </c>
      <c r="R403" s="4" t="s">
        <v>33</v>
      </c>
      <c r="S403" s="4" t="s">
        <v>2039</v>
      </c>
      <c r="T403" s="4" t="s">
        <v>2040</v>
      </c>
    </row>
    <row r="404" spans="1:20" x14ac:dyDescent="0.25">
      <c r="A404" s="4">
        <v>402</v>
      </c>
      <c r="B404" s="4" t="s">
        <v>855</v>
      </c>
      <c r="C404" s="11" t="s">
        <v>856</v>
      </c>
      <c r="D404" s="4">
        <v>7300</v>
      </c>
      <c r="E404" s="4">
        <v>2946</v>
      </c>
      <c r="F404" s="5">
        <f t="shared" si="28"/>
        <v>0.40356164383561643</v>
      </c>
      <c r="G404" s="4" t="s">
        <v>14</v>
      </c>
      <c r="H404" s="4">
        <v>40</v>
      </c>
      <c r="I404" s="12">
        <f t="shared" si="27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13">
        <f t="shared" si="25"/>
        <v>40914.25</v>
      </c>
      <c r="O404" s="13">
        <f t="shared" si="26"/>
        <v>40961.25</v>
      </c>
      <c r="P404" s="4" t="b">
        <v>0</v>
      </c>
      <c r="Q404" s="4" t="b">
        <v>1</v>
      </c>
      <c r="R404" s="4" t="s">
        <v>100</v>
      </c>
      <c r="S404" s="4" t="s">
        <v>2041</v>
      </c>
      <c r="T404" s="4" t="s">
        <v>2052</v>
      </c>
    </row>
    <row r="405" spans="1:20" x14ac:dyDescent="0.25">
      <c r="A405" s="4">
        <v>403</v>
      </c>
      <c r="B405" s="4" t="s">
        <v>857</v>
      </c>
      <c r="C405" s="11" t="s">
        <v>858</v>
      </c>
      <c r="D405" s="4">
        <v>195800</v>
      </c>
      <c r="E405" s="4">
        <v>168820</v>
      </c>
      <c r="F405" s="5">
        <f t="shared" si="28"/>
        <v>0.86220633299284988</v>
      </c>
      <c r="G405" s="4" t="s">
        <v>14</v>
      </c>
      <c r="H405" s="4">
        <v>3015</v>
      </c>
      <c r="I405" s="12">
        <f t="shared" si="27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13">
        <f t="shared" si="25"/>
        <v>40310.208333333336</v>
      </c>
      <c r="O405" s="13">
        <f t="shared" si="26"/>
        <v>40346.208333333336</v>
      </c>
      <c r="P405" s="4" t="b">
        <v>0</v>
      </c>
      <c r="Q405" s="4" t="b">
        <v>1</v>
      </c>
      <c r="R405" s="4" t="s">
        <v>33</v>
      </c>
      <c r="S405" s="4" t="s">
        <v>2039</v>
      </c>
      <c r="T405" s="4" t="s">
        <v>2040</v>
      </c>
    </row>
    <row r="406" spans="1:20" x14ac:dyDescent="0.25">
      <c r="A406" s="4">
        <v>404</v>
      </c>
      <c r="B406" s="4" t="s">
        <v>859</v>
      </c>
      <c r="C406" s="11" t="s">
        <v>860</v>
      </c>
      <c r="D406" s="4">
        <v>48900</v>
      </c>
      <c r="E406" s="4">
        <v>154321</v>
      </c>
      <c r="F406" s="5">
        <f t="shared" si="28"/>
        <v>3.1558486707566464</v>
      </c>
      <c r="G406" s="4" t="s">
        <v>20</v>
      </c>
      <c r="H406" s="4">
        <v>2237</v>
      </c>
      <c r="I406" s="12">
        <f t="shared" si="27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13">
        <f t="shared" si="25"/>
        <v>43053.25</v>
      </c>
      <c r="O406" s="13">
        <f t="shared" si="26"/>
        <v>43056.25</v>
      </c>
      <c r="P406" s="4" t="b">
        <v>0</v>
      </c>
      <c r="Q406" s="4" t="b">
        <v>0</v>
      </c>
      <c r="R406" s="4" t="s">
        <v>33</v>
      </c>
      <c r="S406" s="4" t="s">
        <v>2039</v>
      </c>
      <c r="T406" s="4" t="s">
        <v>2040</v>
      </c>
    </row>
    <row r="407" spans="1:20" x14ac:dyDescent="0.25">
      <c r="A407" s="4">
        <v>405</v>
      </c>
      <c r="B407" s="4" t="s">
        <v>861</v>
      </c>
      <c r="C407" s="11" t="s">
        <v>862</v>
      </c>
      <c r="D407" s="4">
        <v>29600</v>
      </c>
      <c r="E407" s="4">
        <v>26527</v>
      </c>
      <c r="F407" s="5">
        <f t="shared" si="28"/>
        <v>0.89618243243243245</v>
      </c>
      <c r="G407" s="4" t="s">
        <v>14</v>
      </c>
      <c r="H407" s="4">
        <v>435</v>
      </c>
      <c r="I407" s="12">
        <f t="shared" si="27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13">
        <f t="shared" si="25"/>
        <v>43255.208333333328</v>
      </c>
      <c r="O407" s="13">
        <f t="shared" si="26"/>
        <v>43305.208333333328</v>
      </c>
      <c r="P407" s="4" t="b">
        <v>0</v>
      </c>
      <c r="Q407" s="4" t="b">
        <v>0</v>
      </c>
      <c r="R407" s="4" t="s">
        <v>33</v>
      </c>
      <c r="S407" s="4" t="s">
        <v>2039</v>
      </c>
      <c r="T407" s="4" t="s">
        <v>2040</v>
      </c>
    </row>
    <row r="408" spans="1:20" x14ac:dyDescent="0.25">
      <c r="A408" s="4">
        <v>406</v>
      </c>
      <c r="B408" s="4" t="s">
        <v>863</v>
      </c>
      <c r="C408" s="11" t="s">
        <v>864</v>
      </c>
      <c r="D408" s="4">
        <v>39300</v>
      </c>
      <c r="E408" s="4">
        <v>71583</v>
      </c>
      <c r="F408" s="5">
        <f t="shared" si="28"/>
        <v>1.8214503816793892</v>
      </c>
      <c r="G408" s="4" t="s">
        <v>20</v>
      </c>
      <c r="H408" s="4">
        <v>645</v>
      </c>
      <c r="I408" s="12">
        <f t="shared" si="27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13">
        <f t="shared" si="25"/>
        <v>41304.25</v>
      </c>
      <c r="O408" s="13">
        <f t="shared" si="26"/>
        <v>41316.25</v>
      </c>
      <c r="P408" s="4" t="b">
        <v>1</v>
      </c>
      <c r="Q408" s="4" t="b">
        <v>0</v>
      </c>
      <c r="R408" s="4" t="s">
        <v>42</v>
      </c>
      <c r="S408" s="4" t="s">
        <v>2041</v>
      </c>
      <c r="T408" s="4" t="s">
        <v>2042</v>
      </c>
    </row>
    <row r="409" spans="1:20" x14ac:dyDescent="0.25">
      <c r="A409" s="4">
        <v>407</v>
      </c>
      <c r="B409" s="4" t="s">
        <v>865</v>
      </c>
      <c r="C409" s="11" t="s">
        <v>866</v>
      </c>
      <c r="D409" s="4">
        <v>3400</v>
      </c>
      <c r="E409" s="4">
        <v>12100</v>
      </c>
      <c r="F409" s="5">
        <f t="shared" si="28"/>
        <v>3.5588235294117645</v>
      </c>
      <c r="G409" s="4" t="s">
        <v>20</v>
      </c>
      <c r="H409" s="4">
        <v>484</v>
      </c>
      <c r="I409" s="12">
        <f t="shared" si="27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13">
        <f t="shared" si="25"/>
        <v>43751.208333333328</v>
      </c>
      <c r="O409" s="13">
        <f t="shared" si="26"/>
        <v>43758.208333333328</v>
      </c>
      <c r="P409" s="4" t="b">
        <v>0</v>
      </c>
      <c r="Q409" s="4" t="b">
        <v>0</v>
      </c>
      <c r="R409" s="4" t="s">
        <v>33</v>
      </c>
      <c r="S409" s="4" t="s">
        <v>2039</v>
      </c>
      <c r="T409" s="4" t="s">
        <v>2040</v>
      </c>
    </row>
    <row r="410" spans="1:20" x14ac:dyDescent="0.25">
      <c r="A410" s="4">
        <v>408</v>
      </c>
      <c r="B410" s="4" t="s">
        <v>867</v>
      </c>
      <c r="C410" s="11" t="s">
        <v>868</v>
      </c>
      <c r="D410" s="4">
        <v>9200</v>
      </c>
      <c r="E410" s="4">
        <v>12129</v>
      </c>
      <c r="F410" s="5">
        <f t="shared" si="28"/>
        <v>1.3183695652173912</v>
      </c>
      <c r="G410" s="4" t="s">
        <v>20</v>
      </c>
      <c r="H410" s="4">
        <v>154</v>
      </c>
      <c r="I410" s="12">
        <f t="shared" si="27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13">
        <f t="shared" si="25"/>
        <v>42541.208333333328</v>
      </c>
      <c r="O410" s="13">
        <f t="shared" si="26"/>
        <v>42561.208333333328</v>
      </c>
      <c r="P410" s="4" t="b">
        <v>0</v>
      </c>
      <c r="Q410" s="4" t="b">
        <v>0</v>
      </c>
      <c r="R410" s="4" t="s">
        <v>42</v>
      </c>
      <c r="S410" s="4" t="s">
        <v>2041</v>
      </c>
      <c r="T410" s="4" t="s">
        <v>2042</v>
      </c>
    </row>
    <row r="411" spans="1:20" x14ac:dyDescent="0.25">
      <c r="A411" s="4">
        <v>409</v>
      </c>
      <c r="B411" s="4" t="s">
        <v>243</v>
      </c>
      <c r="C411" s="11" t="s">
        <v>869</v>
      </c>
      <c r="D411" s="4">
        <v>135600</v>
      </c>
      <c r="E411" s="4">
        <v>62804</v>
      </c>
      <c r="F411" s="5">
        <f t="shared" si="28"/>
        <v>0.46315634218289087</v>
      </c>
      <c r="G411" s="4" t="s">
        <v>14</v>
      </c>
      <c r="H411" s="4">
        <v>714</v>
      </c>
      <c r="I411" s="12">
        <f t="shared" si="27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13">
        <f t="shared" si="25"/>
        <v>42843.208333333328</v>
      </c>
      <c r="O411" s="13">
        <f t="shared" si="26"/>
        <v>42847.208333333328</v>
      </c>
      <c r="P411" s="4" t="b">
        <v>0</v>
      </c>
      <c r="Q411" s="4" t="b">
        <v>0</v>
      </c>
      <c r="R411" s="4" t="s">
        <v>23</v>
      </c>
      <c r="S411" s="4" t="s">
        <v>2035</v>
      </c>
      <c r="T411" s="4" t="s">
        <v>2036</v>
      </c>
    </row>
    <row r="412" spans="1:20" x14ac:dyDescent="0.25">
      <c r="A412" s="4">
        <v>410</v>
      </c>
      <c r="B412" s="4" t="s">
        <v>870</v>
      </c>
      <c r="C412" s="11" t="s">
        <v>871</v>
      </c>
      <c r="D412" s="4">
        <v>153700</v>
      </c>
      <c r="E412" s="4">
        <v>55536</v>
      </c>
      <c r="F412" s="5">
        <f t="shared" si="28"/>
        <v>0.36132726089785294</v>
      </c>
      <c r="G412" s="4" t="s">
        <v>47</v>
      </c>
      <c r="H412" s="4">
        <v>1111</v>
      </c>
      <c r="I412" s="12">
        <f t="shared" si="27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13">
        <f t="shared" si="25"/>
        <v>42122.208333333328</v>
      </c>
      <c r="O412" s="13">
        <f t="shared" si="26"/>
        <v>42122.208333333328</v>
      </c>
      <c r="P412" s="4" t="b">
        <v>0</v>
      </c>
      <c r="Q412" s="4" t="b">
        <v>0</v>
      </c>
      <c r="R412" s="4" t="s">
        <v>292</v>
      </c>
      <c r="S412" s="4" t="s">
        <v>2050</v>
      </c>
      <c r="T412" s="4" t="s">
        <v>2061</v>
      </c>
    </row>
    <row r="413" spans="1:20" x14ac:dyDescent="0.25">
      <c r="A413" s="4">
        <v>411</v>
      </c>
      <c r="B413" s="4" t="s">
        <v>872</v>
      </c>
      <c r="C413" s="11" t="s">
        <v>873</v>
      </c>
      <c r="D413" s="4">
        <v>7800</v>
      </c>
      <c r="E413" s="4">
        <v>8161</v>
      </c>
      <c r="F413" s="5">
        <f t="shared" si="28"/>
        <v>1.0462820512820512</v>
      </c>
      <c r="G413" s="4" t="s">
        <v>20</v>
      </c>
      <c r="H413" s="4">
        <v>82</v>
      </c>
      <c r="I413" s="12">
        <f t="shared" si="27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13">
        <f t="shared" si="25"/>
        <v>42884.208333333328</v>
      </c>
      <c r="O413" s="13">
        <f t="shared" si="26"/>
        <v>42886.208333333328</v>
      </c>
      <c r="P413" s="4" t="b">
        <v>0</v>
      </c>
      <c r="Q413" s="4" t="b">
        <v>0</v>
      </c>
      <c r="R413" s="4" t="s">
        <v>33</v>
      </c>
      <c r="S413" s="4" t="s">
        <v>2039</v>
      </c>
      <c r="T413" s="4" t="s">
        <v>2040</v>
      </c>
    </row>
    <row r="414" spans="1:20" x14ac:dyDescent="0.25">
      <c r="A414" s="4">
        <v>412</v>
      </c>
      <c r="B414" s="4" t="s">
        <v>874</v>
      </c>
      <c r="C414" s="11" t="s">
        <v>875</v>
      </c>
      <c r="D414" s="4">
        <v>2100</v>
      </c>
      <c r="E414" s="4">
        <v>14046</v>
      </c>
      <c r="F414" s="5">
        <f t="shared" si="28"/>
        <v>6.6885714285714286</v>
      </c>
      <c r="G414" s="4" t="s">
        <v>20</v>
      </c>
      <c r="H414" s="4">
        <v>134</v>
      </c>
      <c r="I414" s="12">
        <f t="shared" si="27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13">
        <f t="shared" si="25"/>
        <v>41642.25</v>
      </c>
      <c r="O414" s="13">
        <f t="shared" si="26"/>
        <v>41652.25</v>
      </c>
      <c r="P414" s="4" t="b">
        <v>0</v>
      </c>
      <c r="Q414" s="4" t="b">
        <v>0</v>
      </c>
      <c r="R414" s="4" t="s">
        <v>119</v>
      </c>
      <c r="S414" s="4" t="s">
        <v>2047</v>
      </c>
      <c r="T414" s="4" t="s">
        <v>2053</v>
      </c>
    </row>
    <row r="415" spans="1:20" x14ac:dyDescent="0.25">
      <c r="A415" s="4">
        <v>413</v>
      </c>
      <c r="B415" s="4" t="s">
        <v>876</v>
      </c>
      <c r="C415" s="11" t="s">
        <v>877</v>
      </c>
      <c r="D415" s="4">
        <v>189500</v>
      </c>
      <c r="E415" s="4">
        <v>117628</v>
      </c>
      <c r="F415" s="5">
        <f t="shared" si="28"/>
        <v>0.62072823218997364</v>
      </c>
      <c r="G415" s="4" t="s">
        <v>47</v>
      </c>
      <c r="H415" s="4">
        <v>1089</v>
      </c>
      <c r="I415" s="12">
        <f t="shared" si="27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13">
        <f t="shared" si="25"/>
        <v>43431.25</v>
      </c>
      <c r="O415" s="13">
        <f t="shared" si="26"/>
        <v>43458.25</v>
      </c>
      <c r="P415" s="4" t="b">
        <v>0</v>
      </c>
      <c r="Q415" s="4" t="b">
        <v>0</v>
      </c>
      <c r="R415" s="4" t="s">
        <v>71</v>
      </c>
      <c r="S415" s="4" t="s">
        <v>2041</v>
      </c>
      <c r="T415" s="4" t="s">
        <v>2049</v>
      </c>
    </row>
    <row r="416" spans="1:20" x14ac:dyDescent="0.25">
      <c r="A416" s="4">
        <v>414</v>
      </c>
      <c r="B416" s="4" t="s">
        <v>878</v>
      </c>
      <c r="C416" s="11" t="s">
        <v>879</v>
      </c>
      <c r="D416" s="4">
        <v>188200</v>
      </c>
      <c r="E416" s="4">
        <v>159405</v>
      </c>
      <c r="F416" s="5">
        <f t="shared" si="28"/>
        <v>0.84699787460148779</v>
      </c>
      <c r="G416" s="4" t="s">
        <v>14</v>
      </c>
      <c r="H416" s="4">
        <v>5497</v>
      </c>
      <c r="I416" s="12">
        <f t="shared" si="27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13">
        <f t="shared" si="25"/>
        <v>40288.208333333336</v>
      </c>
      <c r="O416" s="13">
        <f t="shared" si="26"/>
        <v>40296.208333333336</v>
      </c>
      <c r="P416" s="4" t="b">
        <v>0</v>
      </c>
      <c r="Q416" s="4" t="b">
        <v>1</v>
      </c>
      <c r="R416" s="4" t="s">
        <v>17</v>
      </c>
      <c r="S416" s="4" t="s">
        <v>2033</v>
      </c>
      <c r="T416" s="4" t="s">
        <v>2034</v>
      </c>
    </row>
    <row r="417" spans="1:20" x14ac:dyDescent="0.25">
      <c r="A417" s="4">
        <v>415</v>
      </c>
      <c r="B417" s="4" t="s">
        <v>880</v>
      </c>
      <c r="C417" s="11" t="s">
        <v>881</v>
      </c>
      <c r="D417" s="4">
        <v>113500</v>
      </c>
      <c r="E417" s="4">
        <v>12552</v>
      </c>
      <c r="F417" s="5">
        <f t="shared" si="28"/>
        <v>0.11059030837004405</v>
      </c>
      <c r="G417" s="4" t="s">
        <v>14</v>
      </c>
      <c r="H417" s="4">
        <v>418</v>
      </c>
      <c r="I417" s="12">
        <f t="shared" si="27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13">
        <f t="shared" si="25"/>
        <v>40921.25</v>
      </c>
      <c r="O417" s="13">
        <f t="shared" si="26"/>
        <v>40938.25</v>
      </c>
      <c r="P417" s="4" t="b">
        <v>0</v>
      </c>
      <c r="Q417" s="4" t="b">
        <v>0</v>
      </c>
      <c r="R417" s="4" t="s">
        <v>33</v>
      </c>
      <c r="S417" s="4" t="s">
        <v>2039</v>
      </c>
      <c r="T417" s="4" t="s">
        <v>2040</v>
      </c>
    </row>
    <row r="418" spans="1:20" ht="31.5" x14ac:dyDescent="0.25">
      <c r="A418" s="4">
        <v>416</v>
      </c>
      <c r="B418" s="4" t="s">
        <v>882</v>
      </c>
      <c r="C418" s="11" t="s">
        <v>883</v>
      </c>
      <c r="D418" s="4">
        <v>134600</v>
      </c>
      <c r="E418" s="4">
        <v>59007</v>
      </c>
      <c r="F418" s="5">
        <f t="shared" si="28"/>
        <v>0.43838781575037145</v>
      </c>
      <c r="G418" s="4" t="s">
        <v>14</v>
      </c>
      <c r="H418" s="4">
        <v>1439</v>
      </c>
      <c r="I418" s="12">
        <f t="shared" si="27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13">
        <f t="shared" si="25"/>
        <v>40560.25</v>
      </c>
      <c r="O418" s="13">
        <f t="shared" si="26"/>
        <v>40569.25</v>
      </c>
      <c r="P418" s="4" t="b">
        <v>0</v>
      </c>
      <c r="Q418" s="4" t="b">
        <v>1</v>
      </c>
      <c r="R418" s="4" t="s">
        <v>42</v>
      </c>
      <c r="S418" s="4" t="s">
        <v>2041</v>
      </c>
      <c r="T418" s="4" t="s">
        <v>2042</v>
      </c>
    </row>
    <row r="419" spans="1:20" x14ac:dyDescent="0.25">
      <c r="A419" s="4">
        <v>417</v>
      </c>
      <c r="B419" s="4" t="s">
        <v>884</v>
      </c>
      <c r="C419" s="11" t="s">
        <v>885</v>
      </c>
      <c r="D419" s="4">
        <v>1700</v>
      </c>
      <c r="E419" s="4">
        <v>943</v>
      </c>
      <c r="F419" s="5">
        <f t="shared" si="28"/>
        <v>0.55470588235294116</v>
      </c>
      <c r="G419" s="4" t="s">
        <v>14</v>
      </c>
      <c r="H419" s="4">
        <v>15</v>
      </c>
      <c r="I419" s="12">
        <f t="shared" si="27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13">
        <f t="shared" si="25"/>
        <v>43407.208333333328</v>
      </c>
      <c r="O419" s="13">
        <f t="shared" si="26"/>
        <v>43431.25</v>
      </c>
      <c r="P419" s="4" t="b">
        <v>0</v>
      </c>
      <c r="Q419" s="4" t="b">
        <v>0</v>
      </c>
      <c r="R419" s="4" t="s">
        <v>33</v>
      </c>
      <c r="S419" s="4" t="s">
        <v>2039</v>
      </c>
      <c r="T419" s="4" t="s">
        <v>2040</v>
      </c>
    </row>
    <row r="420" spans="1:20" x14ac:dyDescent="0.25">
      <c r="A420" s="4">
        <v>418</v>
      </c>
      <c r="B420" s="4" t="s">
        <v>105</v>
      </c>
      <c r="C420" s="11" t="s">
        <v>886</v>
      </c>
      <c r="D420" s="4">
        <v>163700</v>
      </c>
      <c r="E420" s="4">
        <v>93963</v>
      </c>
      <c r="F420" s="5">
        <f t="shared" si="28"/>
        <v>0.57399511301160655</v>
      </c>
      <c r="G420" s="4" t="s">
        <v>14</v>
      </c>
      <c r="H420" s="4">
        <v>1999</v>
      </c>
      <c r="I420" s="12">
        <f t="shared" si="27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13">
        <f t="shared" si="25"/>
        <v>41035.208333333336</v>
      </c>
      <c r="O420" s="13">
        <f t="shared" si="26"/>
        <v>41036.208333333336</v>
      </c>
      <c r="P420" s="4" t="b">
        <v>0</v>
      </c>
      <c r="Q420" s="4" t="b">
        <v>0</v>
      </c>
      <c r="R420" s="4" t="s">
        <v>42</v>
      </c>
      <c r="S420" s="4" t="s">
        <v>2041</v>
      </c>
      <c r="T420" s="4" t="s">
        <v>2042</v>
      </c>
    </row>
    <row r="421" spans="1:20" x14ac:dyDescent="0.25">
      <c r="A421" s="4">
        <v>419</v>
      </c>
      <c r="B421" s="4" t="s">
        <v>887</v>
      </c>
      <c r="C421" s="11" t="s">
        <v>888</v>
      </c>
      <c r="D421" s="4">
        <v>113800</v>
      </c>
      <c r="E421" s="4">
        <v>140469</v>
      </c>
      <c r="F421" s="5">
        <f t="shared" si="28"/>
        <v>1.2343497363796134</v>
      </c>
      <c r="G421" s="4" t="s">
        <v>20</v>
      </c>
      <c r="H421" s="4">
        <v>5203</v>
      </c>
      <c r="I421" s="12">
        <f t="shared" si="27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13">
        <f t="shared" si="25"/>
        <v>40899.25</v>
      </c>
      <c r="O421" s="13">
        <f t="shared" si="26"/>
        <v>40905.25</v>
      </c>
      <c r="P421" s="4" t="b">
        <v>0</v>
      </c>
      <c r="Q421" s="4" t="b">
        <v>0</v>
      </c>
      <c r="R421" s="4" t="s">
        <v>28</v>
      </c>
      <c r="S421" s="4" t="s">
        <v>2037</v>
      </c>
      <c r="T421" s="4" t="s">
        <v>2038</v>
      </c>
    </row>
    <row r="422" spans="1:20" x14ac:dyDescent="0.25">
      <c r="A422" s="4">
        <v>420</v>
      </c>
      <c r="B422" s="4" t="s">
        <v>889</v>
      </c>
      <c r="C422" s="11" t="s">
        <v>890</v>
      </c>
      <c r="D422" s="4">
        <v>5000</v>
      </c>
      <c r="E422" s="4">
        <v>6423</v>
      </c>
      <c r="F422" s="5">
        <f t="shared" si="28"/>
        <v>1.2846</v>
      </c>
      <c r="G422" s="4" t="s">
        <v>20</v>
      </c>
      <c r="H422" s="4">
        <v>94</v>
      </c>
      <c r="I422" s="12">
        <f t="shared" si="27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13">
        <f t="shared" si="25"/>
        <v>42911.208333333328</v>
      </c>
      <c r="O422" s="13">
        <f t="shared" si="26"/>
        <v>42925.208333333328</v>
      </c>
      <c r="P422" s="4" t="b">
        <v>0</v>
      </c>
      <c r="Q422" s="4" t="b">
        <v>0</v>
      </c>
      <c r="R422" s="4" t="s">
        <v>33</v>
      </c>
      <c r="S422" s="4" t="s">
        <v>2039</v>
      </c>
      <c r="T422" s="4" t="s">
        <v>2040</v>
      </c>
    </row>
    <row r="423" spans="1:20" x14ac:dyDescent="0.25">
      <c r="A423" s="4">
        <v>421</v>
      </c>
      <c r="B423" s="4" t="s">
        <v>891</v>
      </c>
      <c r="C423" s="11" t="s">
        <v>892</v>
      </c>
      <c r="D423" s="4">
        <v>9400</v>
      </c>
      <c r="E423" s="4">
        <v>6015</v>
      </c>
      <c r="F423" s="5">
        <f t="shared" si="28"/>
        <v>0.63989361702127656</v>
      </c>
      <c r="G423" s="4" t="s">
        <v>14</v>
      </c>
      <c r="H423" s="4">
        <v>118</v>
      </c>
      <c r="I423" s="12">
        <f t="shared" si="27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13">
        <f t="shared" si="25"/>
        <v>42915.208333333328</v>
      </c>
      <c r="O423" s="13">
        <f t="shared" si="26"/>
        <v>42945.208333333328</v>
      </c>
      <c r="P423" s="4" t="b">
        <v>0</v>
      </c>
      <c r="Q423" s="4" t="b">
        <v>1</v>
      </c>
      <c r="R423" s="4" t="s">
        <v>65</v>
      </c>
      <c r="S423" s="4" t="s">
        <v>2037</v>
      </c>
      <c r="T423" s="4" t="s">
        <v>2046</v>
      </c>
    </row>
    <row r="424" spans="1:20" ht="31.5" x14ac:dyDescent="0.25">
      <c r="A424" s="4">
        <v>422</v>
      </c>
      <c r="B424" s="4" t="s">
        <v>893</v>
      </c>
      <c r="C424" s="11" t="s">
        <v>894</v>
      </c>
      <c r="D424" s="4">
        <v>8700</v>
      </c>
      <c r="E424" s="4">
        <v>11075</v>
      </c>
      <c r="F424" s="5">
        <f t="shared" si="28"/>
        <v>1.2729885057471264</v>
      </c>
      <c r="G424" s="4" t="s">
        <v>20</v>
      </c>
      <c r="H424" s="4">
        <v>205</v>
      </c>
      <c r="I424" s="12">
        <f t="shared" si="27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13">
        <f t="shared" si="25"/>
        <v>40285.208333333336</v>
      </c>
      <c r="O424" s="13">
        <f t="shared" si="26"/>
        <v>40305.208333333336</v>
      </c>
      <c r="P424" s="4" t="b">
        <v>0</v>
      </c>
      <c r="Q424" s="4" t="b">
        <v>1</v>
      </c>
      <c r="R424" s="4" t="s">
        <v>33</v>
      </c>
      <c r="S424" s="4" t="s">
        <v>2039</v>
      </c>
      <c r="T424" s="4" t="s">
        <v>2040</v>
      </c>
    </row>
    <row r="425" spans="1:20" x14ac:dyDescent="0.25">
      <c r="A425" s="4">
        <v>423</v>
      </c>
      <c r="B425" s="4" t="s">
        <v>895</v>
      </c>
      <c r="C425" s="11" t="s">
        <v>896</v>
      </c>
      <c r="D425" s="4">
        <v>147800</v>
      </c>
      <c r="E425" s="4">
        <v>15723</v>
      </c>
      <c r="F425" s="5">
        <f t="shared" si="28"/>
        <v>0.10638024357239513</v>
      </c>
      <c r="G425" s="4" t="s">
        <v>14</v>
      </c>
      <c r="H425" s="4">
        <v>162</v>
      </c>
      <c r="I425" s="12">
        <f t="shared" si="27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13">
        <f t="shared" si="25"/>
        <v>40808.208333333336</v>
      </c>
      <c r="O425" s="13">
        <f t="shared" si="26"/>
        <v>40810.208333333336</v>
      </c>
      <c r="P425" s="4" t="b">
        <v>0</v>
      </c>
      <c r="Q425" s="4" t="b">
        <v>1</v>
      </c>
      <c r="R425" s="4" t="s">
        <v>17</v>
      </c>
      <c r="S425" s="4" t="s">
        <v>2033</v>
      </c>
      <c r="T425" s="4" t="s">
        <v>2034</v>
      </c>
    </row>
    <row r="426" spans="1:20" x14ac:dyDescent="0.25">
      <c r="A426" s="4">
        <v>424</v>
      </c>
      <c r="B426" s="4" t="s">
        <v>897</v>
      </c>
      <c r="C426" s="11" t="s">
        <v>898</v>
      </c>
      <c r="D426" s="4">
        <v>5100</v>
      </c>
      <c r="E426" s="4">
        <v>2064</v>
      </c>
      <c r="F426" s="5">
        <f t="shared" si="28"/>
        <v>0.40470588235294119</v>
      </c>
      <c r="G426" s="4" t="s">
        <v>14</v>
      </c>
      <c r="H426" s="4">
        <v>83</v>
      </c>
      <c r="I426" s="12">
        <f t="shared" si="27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13">
        <f t="shared" si="25"/>
        <v>43208.208333333328</v>
      </c>
      <c r="O426" s="13">
        <f t="shared" si="26"/>
        <v>43214.208333333328</v>
      </c>
      <c r="P426" s="4" t="b">
        <v>0</v>
      </c>
      <c r="Q426" s="4" t="b">
        <v>0</v>
      </c>
      <c r="R426" s="4" t="s">
        <v>60</v>
      </c>
      <c r="S426" s="4" t="s">
        <v>2035</v>
      </c>
      <c r="T426" s="4" t="s">
        <v>2045</v>
      </c>
    </row>
    <row r="427" spans="1:20" x14ac:dyDescent="0.25">
      <c r="A427" s="4">
        <v>425</v>
      </c>
      <c r="B427" s="4" t="s">
        <v>899</v>
      </c>
      <c r="C427" s="11" t="s">
        <v>900</v>
      </c>
      <c r="D427" s="4">
        <v>2700</v>
      </c>
      <c r="E427" s="4">
        <v>7767</v>
      </c>
      <c r="F427" s="5">
        <f t="shared" si="28"/>
        <v>2.8766666666666665</v>
      </c>
      <c r="G427" s="4" t="s">
        <v>20</v>
      </c>
      <c r="H427" s="4">
        <v>92</v>
      </c>
      <c r="I427" s="12">
        <f t="shared" si="27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13">
        <f t="shared" si="25"/>
        <v>42213.208333333328</v>
      </c>
      <c r="O427" s="13">
        <f t="shared" si="26"/>
        <v>42219.208333333328</v>
      </c>
      <c r="P427" s="4" t="b">
        <v>0</v>
      </c>
      <c r="Q427" s="4" t="b">
        <v>0</v>
      </c>
      <c r="R427" s="4" t="s">
        <v>122</v>
      </c>
      <c r="S427" s="4" t="s">
        <v>2054</v>
      </c>
      <c r="T427" s="4" t="s">
        <v>2055</v>
      </c>
    </row>
    <row r="428" spans="1:20" x14ac:dyDescent="0.25">
      <c r="A428" s="4">
        <v>426</v>
      </c>
      <c r="B428" s="4" t="s">
        <v>901</v>
      </c>
      <c r="C428" s="11" t="s">
        <v>902</v>
      </c>
      <c r="D428" s="4">
        <v>1800</v>
      </c>
      <c r="E428" s="4">
        <v>10313</v>
      </c>
      <c r="F428" s="5">
        <f t="shared" si="28"/>
        <v>5.7294444444444448</v>
      </c>
      <c r="G428" s="4" t="s">
        <v>20</v>
      </c>
      <c r="H428" s="4">
        <v>219</v>
      </c>
      <c r="I428" s="12">
        <f t="shared" si="27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13">
        <f t="shared" si="25"/>
        <v>41332.25</v>
      </c>
      <c r="O428" s="13">
        <f t="shared" si="26"/>
        <v>41339.25</v>
      </c>
      <c r="P428" s="4" t="b">
        <v>0</v>
      </c>
      <c r="Q428" s="4" t="b">
        <v>0</v>
      </c>
      <c r="R428" s="4" t="s">
        <v>33</v>
      </c>
      <c r="S428" s="4" t="s">
        <v>2039</v>
      </c>
      <c r="T428" s="4" t="s">
        <v>2040</v>
      </c>
    </row>
    <row r="429" spans="1:20" x14ac:dyDescent="0.25">
      <c r="A429" s="4">
        <v>427</v>
      </c>
      <c r="B429" s="4" t="s">
        <v>903</v>
      </c>
      <c r="C429" s="11" t="s">
        <v>904</v>
      </c>
      <c r="D429" s="4">
        <v>174500</v>
      </c>
      <c r="E429" s="4">
        <v>197018</v>
      </c>
      <c r="F429" s="5">
        <f t="shared" si="28"/>
        <v>1.1290429799426933</v>
      </c>
      <c r="G429" s="4" t="s">
        <v>20</v>
      </c>
      <c r="H429" s="4">
        <v>2526</v>
      </c>
      <c r="I429" s="12">
        <f t="shared" si="27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13">
        <f t="shared" si="25"/>
        <v>41895.208333333336</v>
      </c>
      <c r="O429" s="13">
        <f t="shared" si="26"/>
        <v>41927.208333333336</v>
      </c>
      <c r="P429" s="4" t="b">
        <v>0</v>
      </c>
      <c r="Q429" s="4" t="b">
        <v>1</v>
      </c>
      <c r="R429" s="4" t="s">
        <v>33</v>
      </c>
      <c r="S429" s="4" t="s">
        <v>2039</v>
      </c>
      <c r="T429" s="4" t="s">
        <v>2040</v>
      </c>
    </row>
    <row r="430" spans="1:20" x14ac:dyDescent="0.25">
      <c r="A430" s="4">
        <v>428</v>
      </c>
      <c r="B430" s="4" t="s">
        <v>905</v>
      </c>
      <c r="C430" s="11" t="s">
        <v>906</v>
      </c>
      <c r="D430" s="4">
        <v>101400</v>
      </c>
      <c r="E430" s="4">
        <v>47037</v>
      </c>
      <c r="F430" s="5">
        <f t="shared" si="28"/>
        <v>0.46387573964497042</v>
      </c>
      <c r="G430" s="4" t="s">
        <v>14</v>
      </c>
      <c r="H430" s="4">
        <v>747</v>
      </c>
      <c r="I430" s="12">
        <f t="shared" si="27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13">
        <f t="shared" si="25"/>
        <v>40585.25</v>
      </c>
      <c r="O430" s="13">
        <f t="shared" si="26"/>
        <v>40592.25</v>
      </c>
      <c r="P430" s="4" t="b">
        <v>0</v>
      </c>
      <c r="Q430" s="4" t="b">
        <v>0</v>
      </c>
      <c r="R430" s="4" t="s">
        <v>71</v>
      </c>
      <c r="S430" s="4" t="s">
        <v>2041</v>
      </c>
      <c r="T430" s="4" t="s">
        <v>2049</v>
      </c>
    </row>
    <row r="431" spans="1:20" x14ac:dyDescent="0.25">
      <c r="A431" s="4">
        <v>429</v>
      </c>
      <c r="B431" s="4" t="s">
        <v>907</v>
      </c>
      <c r="C431" s="11" t="s">
        <v>908</v>
      </c>
      <c r="D431" s="4">
        <v>191000</v>
      </c>
      <c r="E431" s="4">
        <v>173191</v>
      </c>
      <c r="F431" s="5">
        <f t="shared" si="28"/>
        <v>0.90675916230366493</v>
      </c>
      <c r="G431" s="4" t="s">
        <v>74</v>
      </c>
      <c r="H431" s="4">
        <v>2138</v>
      </c>
      <c r="I431" s="12">
        <f t="shared" si="27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13">
        <f t="shared" si="25"/>
        <v>41680.25</v>
      </c>
      <c r="O431" s="13">
        <f t="shared" si="26"/>
        <v>41708.208333333336</v>
      </c>
      <c r="P431" s="4" t="b">
        <v>0</v>
      </c>
      <c r="Q431" s="4" t="b">
        <v>1</v>
      </c>
      <c r="R431" s="4" t="s">
        <v>122</v>
      </c>
      <c r="S431" s="4" t="s">
        <v>2054</v>
      </c>
      <c r="T431" s="4" t="s">
        <v>2055</v>
      </c>
    </row>
    <row r="432" spans="1:20" x14ac:dyDescent="0.25">
      <c r="A432" s="4">
        <v>430</v>
      </c>
      <c r="B432" s="4" t="s">
        <v>909</v>
      </c>
      <c r="C432" s="11" t="s">
        <v>910</v>
      </c>
      <c r="D432" s="4">
        <v>8100</v>
      </c>
      <c r="E432" s="4">
        <v>5487</v>
      </c>
      <c r="F432" s="5">
        <f t="shared" si="28"/>
        <v>0.67740740740740746</v>
      </c>
      <c r="G432" s="4" t="s">
        <v>14</v>
      </c>
      <c r="H432" s="4">
        <v>84</v>
      </c>
      <c r="I432" s="12">
        <f t="shared" si="27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13">
        <f t="shared" si="25"/>
        <v>43737.208333333328</v>
      </c>
      <c r="O432" s="13">
        <f t="shared" si="26"/>
        <v>43771.208333333328</v>
      </c>
      <c r="P432" s="4" t="b">
        <v>0</v>
      </c>
      <c r="Q432" s="4" t="b">
        <v>0</v>
      </c>
      <c r="R432" s="4" t="s">
        <v>33</v>
      </c>
      <c r="S432" s="4" t="s">
        <v>2039</v>
      </c>
      <c r="T432" s="4" t="s">
        <v>2040</v>
      </c>
    </row>
    <row r="433" spans="1:20" x14ac:dyDescent="0.25">
      <c r="A433" s="4">
        <v>431</v>
      </c>
      <c r="B433" s="4" t="s">
        <v>911</v>
      </c>
      <c r="C433" s="11" t="s">
        <v>912</v>
      </c>
      <c r="D433" s="4">
        <v>5100</v>
      </c>
      <c r="E433" s="4">
        <v>9817</v>
      </c>
      <c r="F433" s="5">
        <f t="shared" si="28"/>
        <v>1.9249019607843136</v>
      </c>
      <c r="G433" s="4" t="s">
        <v>20</v>
      </c>
      <c r="H433" s="4">
        <v>94</v>
      </c>
      <c r="I433" s="12">
        <f t="shared" si="27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13">
        <f t="shared" si="25"/>
        <v>43273.208333333328</v>
      </c>
      <c r="O433" s="13">
        <f t="shared" si="26"/>
        <v>43290.208333333328</v>
      </c>
      <c r="P433" s="4" t="b">
        <v>1</v>
      </c>
      <c r="Q433" s="4" t="b">
        <v>0</v>
      </c>
      <c r="R433" s="4" t="s">
        <v>33</v>
      </c>
      <c r="S433" s="4" t="s">
        <v>2039</v>
      </c>
      <c r="T433" s="4" t="s">
        <v>2040</v>
      </c>
    </row>
    <row r="434" spans="1:20" x14ac:dyDescent="0.25">
      <c r="A434" s="4">
        <v>432</v>
      </c>
      <c r="B434" s="4" t="s">
        <v>913</v>
      </c>
      <c r="C434" s="11" t="s">
        <v>914</v>
      </c>
      <c r="D434" s="4">
        <v>7700</v>
      </c>
      <c r="E434" s="4">
        <v>6369</v>
      </c>
      <c r="F434" s="5">
        <f t="shared" si="28"/>
        <v>0.82714285714285718</v>
      </c>
      <c r="G434" s="4" t="s">
        <v>14</v>
      </c>
      <c r="H434" s="4">
        <v>91</v>
      </c>
      <c r="I434" s="12">
        <f t="shared" si="27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13">
        <f t="shared" si="25"/>
        <v>41761.208333333336</v>
      </c>
      <c r="O434" s="13">
        <f t="shared" si="26"/>
        <v>41781.208333333336</v>
      </c>
      <c r="P434" s="4" t="b">
        <v>0</v>
      </c>
      <c r="Q434" s="4" t="b">
        <v>0</v>
      </c>
      <c r="R434" s="4" t="s">
        <v>33</v>
      </c>
      <c r="S434" s="4" t="s">
        <v>2039</v>
      </c>
      <c r="T434" s="4" t="s">
        <v>2040</v>
      </c>
    </row>
    <row r="435" spans="1:20" x14ac:dyDescent="0.25">
      <c r="A435" s="4">
        <v>433</v>
      </c>
      <c r="B435" s="4" t="s">
        <v>915</v>
      </c>
      <c r="C435" s="11" t="s">
        <v>916</v>
      </c>
      <c r="D435" s="4">
        <v>121400</v>
      </c>
      <c r="E435" s="4">
        <v>65755</v>
      </c>
      <c r="F435" s="5">
        <f t="shared" si="28"/>
        <v>0.54163920922570019</v>
      </c>
      <c r="G435" s="4" t="s">
        <v>14</v>
      </c>
      <c r="H435" s="4">
        <v>792</v>
      </c>
      <c r="I435" s="12">
        <f t="shared" si="27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13">
        <f t="shared" si="25"/>
        <v>41603.25</v>
      </c>
      <c r="O435" s="13">
        <f t="shared" si="26"/>
        <v>41619.25</v>
      </c>
      <c r="P435" s="4" t="b">
        <v>0</v>
      </c>
      <c r="Q435" s="4" t="b">
        <v>1</v>
      </c>
      <c r="R435" s="4" t="s">
        <v>42</v>
      </c>
      <c r="S435" s="4" t="s">
        <v>2041</v>
      </c>
      <c r="T435" s="4" t="s">
        <v>2042</v>
      </c>
    </row>
    <row r="436" spans="1:20" x14ac:dyDescent="0.25">
      <c r="A436" s="4">
        <v>434</v>
      </c>
      <c r="B436" s="4" t="s">
        <v>917</v>
      </c>
      <c r="C436" s="11" t="s">
        <v>918</v>
      </c>
      <c r="D436" s="4">
        <v>5400</v>
      </c>
      <c r="E436" s="4">
        <v>903</v>
      </c>
      <c r="F436" s="5">
        <f t="shared" si="28"/>
        <v>0.16722222222222222</v>
      </c>
      <c r="G436" s="4" t="s">
        <v>74</v>
      </c>
      <c r="H436" s="4">
        <v>10</v>
      </c>
      <c r="I436" s="12">
        <f t="shared" si="27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13">
        <f t="shared" si="25"/>
        <v>42705.25</v>
      </c>
      <c r="O436" s="13">
        <f t="shared" si="26"/>
        <v>42719.25</v>
      </c>
      <c r="P436" s="4" t="b">
        <v>1</v>
      </c>
      <c r="Q436" s="4" t="b">
        <v>0</v>
      </c>
      <c r="R436" s="4" t="s">
        <v>33</v>
      </c>
      <c r="S436" s="4" t="s">
        <v>2039</v>
      </c>
      <c r="T436" s="4" t="s">
        <v>2040</v>
      </c>
    </row>
    <row r="437" spans="1:20" x14ac:dyDescent="0.25">
      <c r="A437" s="4">
        <v>435</v>
      </c>
      <c r="B437" s="4" t="s">
        <v>919</v>
      </c>
      <c r="C437" s="11" t="s">
        <v>920</v>
      </c>
      <c r="D437" s="4">
        <v>152400</v>
      </c>
      <c r="E437" s="4">
        <v>178120</v>
      </c>
      <c r="F437" s="5">
        <f t="shared" si="28"/>
        <v>1.168766404199475</v>
      </c>
      <c r="G437" s="4" t="s">
        <v>20</v>
      </c>
      <c r="H437" s="4">
        <v>1713</v>
      </c>
      <c r="I437" s="12">
        <f t="shared" si="27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13">
        <f t="shared" si="25"/>
        <v>41988.25</v>
      </c>
      <c r="O437" s="13">
        <f t="shared" si="26"/>
        <v>42000.25</v>
      </c>
      <c r="P437" s="4" t="b">
        <v>0</v>
      </c>
      <c r="Q437" s="4" t="b">
        <v>1</v>
      </c>
      <c r="R437" s="4" t="s">
        <v>33</v>
      </c>
      <c r="S437" s="4" t="s">
        <v>2039</v>
      </c>
      <c r="T437" s="4" t="s">
        <v>2040</v>
      </c>
    </row>
    <row r="438" spans="1:20" x14ac:dyDescent="0.25">
      <c r="A438" s="4">
        <v>436</v>
      </c>
      <c r="B438" s="4" t="s">
        <v>921</v>
      </c>
      <c r="C438" s="11" t="s">
        <v>922</v>
      </c>
      <c r="D438" s="4">
        <v>1300</v>
      </c>
      <c r="E438" s="4">
        <v>13678</v>
      </c>
      <c r="F438" s="5">
        <f t="shared" si="28"/>
        <v>10.521538461538462</v>
      </c>
      <c r="G438" s="4" t="s">
        <v>20</v>
      </c>
      <c r="H438" s="4">
        <v>249</v>
      </c>
      <c r="I438" s="12">
        <f t="shared" si="27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13">
        <f t="shared" si="25"/>
        <v>43575.208333333328</v>
      </c>
      <c r="O438" s="13">
        <f t="shared" si="26"/>
        <v>43576.208333333328</v>
      </c>
      <c r="P438" s="4" t="b">
        <v>0</v>
      </c>
      <c r="Q438" s="4" t="b">
        <v>0</v>
      </c>
      <c r="R438" s="4" t="s">
        <v>159</v>
      </c>
      <c r="S438" s="4" t="s">
        <v>2035</v>
      </c>
      <c r="T438" s="4" t="s">
        <v>2058</v>
      </c>
    </row>
    <row r="439" spans="1:20" x14ac:dyDescent="0.25">
      <c r="A439" s="4">
        <v>437</v>
      </c>
      <c r="B439" s="4" t="s">
        <v>923</v>
      </c>
      <c r="C439" s="11" t="s">
        <v>924</v>
      </c>
      <c r="D439" s="4">
        <v>8100</v>
      </c>
      <c r="E439" s="4">
        <v>9969</v>
      </c>
      <c r="F439" s="5">
        <f t="shared" si="28"/>
        <v>1.2307407407407407</v>
      </c>
      <c r="G439" s="4" t="s">
        <v>20</v>
      </c>
      <c r="H439" s="4">
        <v>192</v>
      </c>
      <c r="I439" s="12">
        <f t="shared" si="27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13">
        <f t="shared" si="25"/>
        <v>42260.208333333328</v>
      </c>
      <c r="O439" s="13">
        <f t="shared" si="26"/>
        <v>42263.208333333328</v>
      </c>
      <c r="P439" s="4" t="b">
        <v>0</v>
      </c>
      <c r="Q439" s="4" t="b">
        <v>1</v>
      </c>
      <c r="R439" s="4" t="s">
        <v>71</v>
      </c>
      <c r="S439" s="4" t="s">
        <v>2041</v>
      </c>
      <c r="T439" s="4" t="s">
        <v>2049</v>
      </c>
    </row>
    <row r="440" spans="1:20" ht="31.5" x14ac:dyDescent="0.25">
      <c r="A440" s="4">
        <v>438</v>
      </c>
      <c r="B440" s="4" t="s">
        <v>925</v>
      </c>
      <c r="C440" s="11" t="s">
        <v>926</v>
      </c>
      <c r="D440" s="4">
        <v>8300</v>
      </c>
      <c r="E440" s="4">
        <v>14827</v>
      </c>
      <c r="F440" s="5">
        <f t="shared" si="28"/>
        <v>1.7863855421686747</v>
      </c>
      <c r="G440" s="4" t="s">
        <v>20</v>
      </c>
      <c r="H440" s="4">
        <v>247</v>
      </c>
      <c r="I440" s="12">
        <f t="shared" si="27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13">
        <f t="shared" si="25"/>
        <v>41337.25</v>
      </c>
      <c r="O440" s="13">
        <f t="shared" si="26"/>
        <v>41367.208333333336</v>
      </c>
      <c r="P440" s="4" t="b">
        <v>0</v>
      </c>
      <c r="Q440" s="4" t="b">
        <v>0</v>
      </c>
      <c r="R440" s="4" t="s">
        <v>33</v>
      </c>
      <c r="S440" s="4" t="s">
        <v>2039</v>
      </c>
      <c r="T440" s="4" t="s">
        <v>2040</v>
      </c>
    </row>
    <row r="441" spans="1:20" x14ac:dyDescent="0.25">
      <c r="A441" s="4">
        <v>439</v>
      </c>
      <c r="B441" s="4" t="s">
        <v>927</v>
      </c>
      <c r="C441" s="11" t="s">
        <v>928</v>
      </c>
      <c r="D441" s="4">
        <v>28400</v>
      </c>
      <c r="E441" s="4">
        <v>100900</v>
      </c>
      <c r="F441" s="5">
        <f t="shared" si="28"/>
        <v>3.5528169014084505</v>
      </c>
      <c r="G441" s="4" t="s">
        <v>20</v>
      </c>
      <c r="H441" s="4">
        <v>2293</v>
      </c>
      <c r="I441" s="12">
        <f t="shared" si="27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13">
        <f t="shared" si="25"/>
        <v>42680.208333333328</v>
      </c>
      <c r="O441" s="13">
        <f t="shared" si="26"/>
        <v>42687.25</v>
      </c>
      <c r="P441" s="4" t="b">
        <v>0</v>
      </c>
      <c r="Q441" s="4" t="b">
        <v>0</v>
      </c>
      <c r="R441" s="4" t="s">
        <v>474</v>
      </c>
      <c r="S441" s="4" t="s">
        <v>2041</v>
      </c>
      <c r="T441" s="4" t="s">
        <v>2063</v>
      </c>
    </row>
    <row r="442" spans="1:20" x14ac:dyDescent="0.25">
      <c r="A442" s="4">
        <v>440</v>
      </c>
      <c r="B442" s="4" t="s">
        <v>929</v>
      </c>
      <c r="C442" s="11" t="s">
        <v>930</v>
      </c>
      <c r="D442" s="4">
        <v>102500</v>
      </c>
      <c r="E442" s="4">
        <v>165954</v>
      </c>
      <c r="F442" s="5">
        <f t="shared" si="28"/>
        <v>1.6190634146341463</v>
      </c>
      <c r="G442" s="4" t="s">
        <v>20</v>
      </c>
      <c r="H442" s="4">
        <v>3131</v>
      </c>
      <c r="I442" s="12">
        <f t="shared" si="27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13">
        <f t="shared" si="25"/>
        <v>42916.208333333328</v>
      </c>
      <c r="O442" s="13">
        <f t="shared" si="26"/>
        <v>42926.208333333328</v>
      </c>
      <c r="P442" s="4" t="b">
        <v>0</v>
      </c>
      <c r="Q442" s="4" t="b">
        <v>0</v>
      </c>
      <c r="R442" s="4" t="s">
        <v>269</v>
      </c>
      <c r="S442" s="4" t="s">
        <v>2041</v>
      </c>
      <c r="T442" s="4" t="s">
        <v>2060</v>
      </c>
    </row>
    <row r="443" spans="1:20" x14ac:dyDescent="0.25">
      <c r="A443" s="4">
        <v>441</v>
      </c>
      <c r="B443" s="4" t="s">
        <v>931</v>
      </c>
      <c r="C443" s="11" t="s">
        <v>932</v>
      </c>
      <c r="D443" s="4">
        <v>7000</v>
      </c>
      <c r="E443" s="4">
        <v>1744</v>
      </c>
      <c r="F443" s="5">
        <f t="shared" si="28"/>
        <v>0.24914285714285714</v>
      </c>
      <c r="G443" s="4" t="s">
        <v>14</v>
      </c>
      <c r="H443" s="4">
        <v>32</v>
      </c>
      <c r="I443" s="12">
        <f t="shared" si="27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13">
        <f t="shared" si="25"/>
        <v>41025.208333333336</v>
      </c>
      <c r="O443" s="13">
        <f t="shared" si="26"/>
        <v>41053.208333333336</v>
      </c>
      <c r="P443" s="4" t="b">
        <v>0</v>
      </c>
      <c r="Q443" s="4" t="b">
        <v>0</v>
      </c>
      <c r="R443" s="4" t="s">
        <v>65</v>
      </c>
      <c r="S443" s="4" t="s">
        <v>2037</v>
      </c>
      <c r="T443" s="4" t="s">
        <v>2046</v>
      </c>
    </row>
    <row r="444" spans="1:20" x14ac:dyDescent="0.25">
      <c r="A444" s="4">
        <v>442</v>
      </c>
      <c r="B444" s="4" t="s">
        <v>933</v>
      </c>
      <c r="C444" s="11" t="s">
        <v>934</v>
      </c>
      <c r="D444" s="4">
        <v>5400</v>
      </c>
      <c r="E444" s="4">
        <v>10731</v>
      </c>
      <c r="F444" s="5">
        <f t="shared" si="28"/>
        <v>1.9872222222222222</v>
      </c>
      <c r="G444" s="4" t="s">
        <v>20</v>
      </c>
      <c r="H444" s="4">
        <v>143</v>
      </c>
      <c r="I444" s="12">
        <f t="shared" si="27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13">
        <f t="shared" si="25"/>
        <v>42980.208333333328</v>
      </c>
      <c r="O444" s="13">
        <f t="shared" si="26"/>
        <v>42996.208333333328</v>
      </c>
      <c r="P444" s="4" t="b">
        <v>0</v>
      </c>
      <c r="Q444" s="4" t="b">
        <v>0</v>
      </c>
      <c r="R444" s="4" t="s">
        <v>33</v>
      </c>
      <c r="S444" s="4" t="s">
        <v>2039</v>
      </c>
      <c r="T444" s="4" t="s">
        <v>2040</v>
      </c>
    </row>
    <row r="445" spans="1:20" x14ac:dyDescent="0.25">
      <c r="A445" s="4">
        <v>443</v>
      </c>
      <c r="B445" s="4" t="s">
        <v>935</v>
      </c>
      <c r="C445" s="11" t="s">
        <v>936</v>
      </c>
      <c r="D445" s="4">
        <v>9300</v>
      </c>
      <c r="E445" s="4">
        <v>3232</v>
      </c>
      <c r="F445" s="5">
        <f t="shared" si="28"/>
        <v>0.34752688172043011</v>
      </c>
      <c r="G445" s="4" t="s">
        <v>74</v>
      </c>
      <c r="H445" s="4">
        <v>90</v>
      </c>
      <c r="I445" s="12">
        <f t="shared" si="27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13">
        <f t="shared" si="25"/>
        <v>40451.208333333336</v>
      </c>
      <c r="O445" s="13">
        <f t="shared" si="26"/>
        <v>40470.208333333336</v>
      </c>
      <c r="P445" s="4" t="b">
        <v>0</v>
      </c>
      <c r="Q445" s="4" t="b">
        <v>0</v>
      </c>
      <c r="R445" s="4" t="s">
        <v>33</v>
      </c>
      <c r="S445" s="4" t="s">
        <v>2039</v>
      </c>
      <c r="T445" s="4" t="s">
        <v>2040</v>
      </c>
    </row>
    <row r="446" spans="1:20" x14ac:dyDescent="0.25">
      <c r="A446" s="4">
        <v>444</v>
      </c>
      <c r="B446" s="4" t="s">
        <v>748</v>
      </c>
      <c r="C446" s="11" t="s">
        <v>937</v>
      </c>
      <c r="D446" s="4">
        <v>6200</v>
      </c>
      <c r="E446" s="4">
        <v>10938</v>
      </c>
      <c r="F446" s="5">
        <f t="shared" si="28"/>
        <v>1.7641935483870967</v>
      </c>
      <c r="G446" s="4" t="s">
        <v>20</v>
      </c>
      <c r="H446" s="4">
        <v>296</v>
      </c>
      <c r="I446" s="12">
        <f t="shared" si="27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13">
        <f t="shared" si="25"/>
        <v>40748.208333333336</v>
      </c>
      <c r="O446" s="13">
        <f t="shared" si="26"/>
        <v>40750.208333333336</v>
      </c>
      <c r="P446" s="4" t="b">
        <v>0</v>
      </c>
      <c r="Q446" s="4" t="b">
        <v>1</v>
      </c>
      <c r="R446" s="4" t="s">
        <v>60</v>
      </c>
      <c r="S446" s="4" t="s">
        <v>2035</v>
      </c>
      <c r="T446" s="4" t="s">
        <v>2045</v>
      </c>
    </row>
    <row r="447" spans="1:20" ht="31.5" x14ac:dyDescent="0.25">
      <c r="A447" s="4">
        <v>445</v>
      </c>
      <c r="B447" s="4" t="s">
        <v>938</v>
      </c>
      <c r="C447" s="11" t="s">
        <v>939</v>
      </c>
      <c r="D447" s="4">
        <v>2100</v>
      </c>
      <c r="E447" s="4">
        <v>10739</v>
      </c>
      <c r="F447" s="5">
        <f t="shared" si="28"/>
        <v>5.1138095238095236</v>
      </c>
      <c r="G447" s="4" t="s">
        <v>20</v>
      </c>
      <c r="H447" s="4">
        <v>170</v>
      </c>
      <c r="I447" s="12">
        <f t="shared" si="27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13">
        <f t="shared" si="25"/>
        <v>40515.25</v>
      </c>
      <c r="O447" s="13">
        <f t="shared" si="26"/>
        <v>40536.25</v>
      </c>
      <c r="P447" s="4" t="b">
        <v>0</v>
      </c>
      <c r="Q447" s="4" t="b">
        <v>1</v>
      </c>
      <c r="R447" s="4" t="s">
        <v>33</v>
      </c>
      <c r="S447" s="4" t="s">
        <v>2039</v>
      </c>
      <c r="T447" s="4" t="s">
        <v>2040</v>
      </c>
    </row>
    <row r="448" spans="1:20" x14ac:dyDescent="0.25">
      <c r="A448" s="4">
        <v>446</v>
      </c>
      <c r="B448" s="4" t="s">
        <v>940</v>
      </c>
      <c r="C448" s="11" t="s">
        <v>941</v>
      </c>
      <c r="D448" s="4">
        <v>6800</v>
      </c>
      <c r="E448" s="4">
        <v>5579</v>
      </c>
      <c r="F448" s="5">
        <f t="shared" si="28"/>
        <v>0.82044117647058823</v>
      </c>
      <c r="G448" s="4" t="s">
        <v>14</v>
      </c>
      <c r="H448" s="4">
        <v>186</v>
      </c>
      <c r="I448" s="12">
        <f t="shared" si="27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13">
        <f t="shared" si="25"/>
        <v>41261.25</v>
      </c>
      <c r="O448" s="13">
        <f t="shared" si="26"/>
        <v>41263.25</v>
      </c>
      <c r="P448" s="4" t="b">
        <v>0</v>
      </c>
      <c r="Q448" s="4" t="b">
        <v>0</v>
      </c>
      <c r="R448" s="4" t="s">
        <v>65</v>
      </c>
      <c r="S448" s="4" t="s">
        <v>2037</v>
      </c>
      <c r="T448" s="4" t="s">
        <v>2046</v>
      </c>
    </row>
    <row r="449" spans="1:20" ht="31.5" x14ac:dyDescent="0.25">
      <c r="A449" s="4">
        <v>447</v>
      </c>
      <c r="B449" s="4" t="s">
        <v>942</v>
      </c>
      <c r="C449" s="11" t="s">
        <v>943</v>
      </c>
      <c r="D449" s="4">
        <v>155200</v>
      </c>
      <c r="E449" s="4">
        <v>37754</v>
      </c>
      <c r="F449" s="5">
        <f t="shared" si="28"/>
        <v>0.24326030927835052</v>
      </c>
      <c r="G449" s="4" t="s">
        <v>74</v>
      </c>
      <c r="H449" s="4">
        <v>439</v>
      </c>
      <c r="I449" s="12">
        <f t="shared" si="27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13">
        <f t="shared" si="25"/>
        <v>43088.25</v>
      </c>
      <c r="O449" s="13">
        <f t="shared" si="26"/>
        <v>43104.25</v>
      </c>
      <c r="P449" s="4" t="b">
        <v>0</v>
      </c>
      <c r="Q449" s="4" t="b">
        <v>0</v>
      </c>
      <c r="R449" s="4" t="s">
        <v>269</v>
      </c>
      <c r="S449" s="4" t="s">
        <v>2041</v>
      </c>
      <c r="T449" s="4" t="s">
        <v>2060</v>
      </c>
    </row>
    <row r="450" spans="1:20" x14ac:dyDescent="0.25">
      <c r="A450" s="4">
        <v>448</v>
      </c>
      <c r="B450" s="4" t="s">
        <v>944</v>
      </c>
      <c r="C450" s="11" t="s">
        <v>945</v>
      </c>
      <c r="D450" s="4">
        <v>89900</v>
      </c>
      <c r="E450" s="4">
        <v>45384</v>
      </c>
      <c r="F450" s="5">
        <f t="shared" si="28"/>
        <v>0.50482758620689661</v>
      </c>
      <c r="G450" s="4" t="s">
        <v>14</v>
      </c>
      <c r="H450" s="4">
        <v>605</v>
      </c>
      <c r="I450" s="12">
        <f t="shared" si="27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13">
        <f t="shared" si="25"/>
        <v>41378.208333333336</v>
      </c>
      <c r="O450" s="13">
        <f t="shared" si="26"/>
        <v>41380.208333333336</v>
      </c>
      <c r="P450" s="4" t="b">
        <v>0</v>
      </c>
      <c r="Q450" s="4" t="b">
        <v>1</v>
      </c>
      <c r="R450" s="4" t="s">
        <v>89</v>
      </c>
      <c r="S450" s="4" t="s">
        <v>2050</v>
      </c>
      <c r="T450" s="4" t="s">
        <v>2051</v>
      </c>
    </row>
    <row r="451" spans="1:20" x14ac:dyDescent="0.25">
      <c r="A451" s="4">
        <v>449</v>
      </c>
      <c r="B451" s="4" t="s">
        <v>946</v>
      </c>
      <c r="C451" s="11" t="s">
        <v>947</v>
      </c>
      <c r="D451" s="4">
        <v>900</v>
      </c>
      <c r="E451" s="4">
        <v>8703</v>
      </c>
      <c r="F451" s="5">
        <f t="shared" si="28"/>
        <v>9.67</v>
      </c>
      <c r="G451" s="4" t="s">
        <v>20</v>
      </c>
      <c r="H451" s="4">
        <v>86</v>
      </c>
      <c r="I451" s="12">
        <f t="shared" si="27"/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13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s="4" t="b">
        <v>0</v>
      </c>
      <c r="Q451" s="4" t="b">
        <v>0</v>
      </c>
      <c r="R451" s="4" t="s">
        <v>89</v>
      </c>
      <c r="S451" s="4" t="s">
        <v>2050</v>
      </c>
      <c r="T451" s="4" t="s">
        <v>2051</v>
      </c>
    </row>
    <row r="452" spans="1:20" x14ac:dyDescent="0.25">
      <c r="A452" s="4">
        <v>450</v>
      </c>
      <c r="B452" s="4" t="s">
        <v>948</v>
      </c>
      <c r="C452" s="11" t="s">
        <v>949</v>
      </c>
      <c r="D452" s="4">
        <v>100</v>
      </c>
      <c r="E452" s="4">
        <v>4</v>
      </c>
      <c r="F452" s="5">
        <f t="shared" si="28"/>
        <v>0.04</v>
      </c>
      <c r="G452" s="4" t="s">
        <v>14</v>
      </c>
      <c r="H452" s="4">
        <v>1</v>
      </c>
      <c r="I452" s="12">
        <f t="shared" ref="I452:I515" si="31">E452/H452</f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13">
        <f t="shared" si="29"/>
        <v>43394.208333333328</v>
      </c>
      <c r="O452" s="13">
        <f t="shared" si="30"/>
        <v>43417.25</v>
      </c>
      <c r="P452" s="4" t="b">
        <v>0</v>
      </c>
      <c r="Q452" s="4" t="b">
        <v>0</v>
      </c>
      <c r="R452" s="4" t="s">
        <v>71</v>
      </c>
      <c r="S452" s="4" t="s">
        <v>2041</v>
      </c>
      <c r="T452" s="4" t="s">
        <v>2049</v>
      </c>
    </row>
    <row r="453" spans="1:20" x14ac:dyDescent="0.25">
      <c r="A453" s="4">
        <v>451</v>
      </c>
      <c r="B453" s="4" t="s">
        <v>950</v>
      </c>
      <c r="C453" s="11" t="s">
        <v>951</v>
      </c>
      <c r="D453" s="4">
        <v>148400</v>
      </c>
      <c r="E453" s="4">
        <v>182302</v>
      </c>
      <c r="F453" s="5">
        <f t="shared" ref="F453:F516" si="32">E453/D453</f>
        <v>1.2284501347708894</v>
      </c>
      <c r="G453" s="4" t="s">
        <v>20</v>
      </c>
      <c r="H453" s="4">
        <v>6286</v>
      </c>
      <c r="I453" s="12">
        <f t="shared" si="31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13">
        <f t="shared" si="29"/>
        <v>42935.208333333328</v>
      </c>
      <c r="O453" s="13">
        <f t="shared" si="30"/>
        <v>42966.208333333328</v>
      </c>
      <c r="P453" s="4" t="b">
        <v>0</v>
      </c>
      <c r="Q453" s="4" t="b">
        <v>0</v>
      </c>
      <c r="R453" s="4" t="s">
        <v>23</v>
      </c>
      <c r="S453" s="4" t="s">
        <v>2035</v>
      </c>
      <c r="T453" s="4" t="s">
        <v>2036</v>
      </c>
    </row>
    <row r="454" spans="1:20" ht="31.5" x14ac:dyDescent="0.25">
      <c r="A454" s="4">
        <v>452</v>
      </c>
      <c r="B454" s="4" t="s">
        <v>952</v>
      </c>
      <c r="C454" s="11" t="s">
        <v>953</v>
      </c>
      <c r="D454" s="4">
        <v>4800</v>
      </c>
      <c r="E454" s="4">
        <v>3045</v>
      </c>
      <c r="F454" s="5">
        <f t="shared" si="32"/>
        <v>0.63437500000000002</v>
      </c>
      <c r="G454" s="4" t="s">
        <v>14</v>
      </c>
      <c r="H454" s="4">
        <v>31</v>
      </c>
      <c r="I454" s="12">
        <f t="shared" si="31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13">
        <f t="shared" si="29"/>
        <v>40365.208333333336</v>
      </c>
      <c r="O454" s="13">
        <f t="shared" si="30"/>
        <v>40366.208333333336</v>
      </c>
      <c r="P454" s="4" t="b">
        <v>0</v>
      </c>
      <c r="Q454" s="4" t="b">
        <v>0</v>
      </c>
      <c r="R454" s="4" t="s">
        <v>53</v>
      </c>
      <c r="S454" s="4" t="s">
        <v>2041</v>
      </c>
      <c r="T454" s="4" t="s">
        <v>2044</v>
      </c>
    </row>
    <row r="455" spans="1:20" ht="31.5" x14ac:dyDescent="0.25">
      <c r="A455" s="4">
        <v>453</v>
      </c>
      <c r="B455" s="4" t="s">
        <v>954</v>
      </c>
      <c r="C455" s="11" t="s">
        <v>955</v>
      </c>
      <c r="D455" s="4">
        <v>182400</v>
      </c>
      <c r="E455" s="4">
        <v>102749</v>
      </c>
      <c r="F455" s="5">
        <f t="shared" si="32"/>
        <v>0.56331688596491225</v>
      </c>
      <c r="G455" s="4" t="s">
        <v>14</v>
      </c>
      <c r="H455" s="4">
        <v>1181</v>
      </c>
      <c r="I455" s="12">
        <f t="shared" si="31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13">
        <f t="shared" si="29"/>
        <v>42705.25</v>
      </c>
      <c r="O455" s="13">
        <f t="shared" si="30"/>
        <v>42746.25</v>
      </c>
      <c r="P455" s="4" t="b">
        <v>0</v>
      </c>
      <c r="Q455" s="4" t="b">
        <v>0</v>
      </c>
      <c r="R455" s="4" t="s">
        <v>474</v>
      </c>
      <c r="S455" s="4" t="s">
        <v>2041</v>
      </c>
      <c r="T455" s="4" t="s">
        <v>2063</v>
      </c>
    </row>
    <row r="456" spans="1:20" x14ac:dyDescent="0.25">
      <c r="A456" s="4">
        <v>454</v>
      </c>
      <c r="B456" s="4" t="s">
        <v>956</v>
      </c>
      <c r="C456" s="11" t="s">
        <v>957</v>
      </c>
      <c r="D456" s="4">
        <v>4000</v>
      </c>
      <c r="E456" s="4">
        <v>1763</v>
      </c>
      <c r="F456" s="5">
        <f t="shared" si="32"/>
        <v>0.44074999999999998</v>
      </c>
      <c r="G456" s="4" t="s">
        <v>14</v>
      </c>
      <c r="H456" s="4">
        <v>39</v>
      </c>
      <c r="I456" s="12">
        <f t="shared" si="31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13">
        <f t="shared" si="29"/>
        <v>41568.208333333336</v>
      </c>
      <c r="O456" s="13">
        <f t="shared" si="30"/>
        <v>41604.25</v>
      </c>
      <c r="P456" s="4" t="b">
        <v>0</v>
      </c>
      <c r="Q456" s="4" t="b">
        <v>1</v>
      </c>
      <c r="R456" s="4" t="s">
        <v>53</v>
      </c>
      <c r="S456" s="4" t="s">
        <v>2041</v>
      </c>
      <c r="T456" s="4" t="s">
        <v>2044</v>
      </c>
    </row>
    <row r="457" spans="1:20" x14ac:dyDescent="0.25">
      <c r="A457" s="4">
        <v>455</v>
      </c>
      <c r="B457" s="4" t="s">
        <v>958</v>
      </c>
      <c r="C457" s="11" t="s">
        <v>959</v>
      </c>
      <c r="D457" s="4">
        <v>116500</v>
      </c>
      <c r="E457" s="4">
        <v>137904</v>
      </c>
      <c r="F457" s="5">
        <f t="shared" si="32"/>
        <v>1.1837253218884121</v>
      </c>
      <c r="G457" s="4" t="s">
        <v>20</v>
      </c>
      <c r="H457" s="4">
        <v>3727</v>
      </c>
      <c r="I457" s="12">
        <f t="shared" si="31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13">
        <f t="shared" si="29"/>
        <v>40809.208333333336</v>
      </c>
      <c r="O457" s="13">
        <f t="shared" si="30"/>
        <v>40832.208333333336</v>
      </c>
      <c r="P457" s="4" t="b">
        <v>0</v>
      </c>
      <c r="Q457" s="4" t="b">
        <v>0</v>
      </c>
      <c r="R457" s="4" t="s">
        <v>33</v>
      </c>
      <c r="S457" s="4" t="s">
        <v>2039</v>
      </c>
      <c r="T457" s="4" t="s">
        <v>2040</v>
      </c>
    </row>
    <row r="458" spans="1:20" ht="31.5" x14ac:dyDescent="0.25">
      <c r="A458" s="4">
        <v>456</v>
      </c>
      <c r="B458" s="4" t="s">
        <v>960</v>
      </c>
      <c r="C458" s="11" t="s">
        <v>961</v>
      </c>
      <c r="D458" s="4">
        <v>146400</v>
      </c>
      <c r="E458" s="4">
        <v>152438</v>
      </c>
      <c r="F458" s="5">
        <f t="shared" si="32"/>
        <v>1.041243169398907</v>
      </c>
      <c r="G458" s="4" t="s">
        <v>20</v>
      </c>
      <c r="H458" s="4">
        <v>1605</v>
      </c>
      <c r="I458" s="12">
        <f t="shared" si="31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13">
        <f t="shared" si="29"/>
        <v>43141.25</v>
      </c>
      <c r="O458" s="13">
        <f t="shared" si="30"/>
        <v>43141.25</v>
      </c>
      <c r="P458" s="4" t="b">
        <v>0</v>
      </c>
      <c r="Q458" s="4" t="b">
        <v>1</v>
      </c>
      <c r="R458" s="4" t="s">
        <v>60</v>
      </c>
      <c r="S458" s="4" t="s">
        <v>2035</v>
      </c>
      <c r="T458" s="4" t="s">
        <v>2045</v>
      </c>
    </row>
    <row r="459" spans="1:20" x14ac:dyDescent="0.25">
      <c r="A459" s="4">
        <v>457</v>
      </c>
      <c r="B459" s="4" t="s">
        <v>962</v>
      </c>
      <c r="C459" s="11" t="s">
        <v>963</v>
      </c>
      <c r="D459" s="4">
        <v>5000</v>
      </c>
      <c r="E459" s="4">
        <v>1332</v>
      </c>
      <c r="F459" s="5">
        <f t="shared" si="32"/>
        <v>0.26640000000000003</v>
      </c>
      <c r="G459" s="4" t="s">
        <v>14</v>
      </c>
      <c r="H459" s="4">
        <v>46</v>
      </c>
      <c r="I459" s="12">
        <f t="shared" si="31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13">
        <f t="shared" si="29"/>
        <v>42657.208333333328</v>
      </c>
      <c r="O459" s="13">
        <f t="shared" si="30"/>
        <v>42659.208333333328</v>
      </c>
      <c r="P459" s="4" t="b">
        <v>0</v>
      </c>
      <c r="Q459" s="4" t="b">
        <v>0</v>
      </c>
      <c r="R459" s="4" t="s">
        <v>33</v>
      </c>
      <c r="S459" s="4" t="s">
        <v>2039</v>
      </c>
      <c r="T459" s="4" t="s">
        <v>2040</v>
      </c>
    </row>
    <row r="460" spans="1:20" x14ac:dyDescent="0.25">
      <c r="A460" s="4">
        <v>458</v>
      </c>
      <c r="B460" s="4" t="s">
        <v>964</v>
      </c>
      <c r="C460" s="11" t="s">
        <v>965</v>
      </c>
      <c r="D460" s="4">
        <v>33800</v>
      </c>
      <c r="E460" s="4">
        <v>118706</v>
      </c>
      <c r="F460" s="5">
        <f t="shared" si="32"/>
        <v>3.5120118343195266</v>
      </c>
      <c r="G460" s="4" t="s">
        <v>20</v>
      </c>
      <c r="H460" s="4">
        <v>2120</v>
      </c>
      <c r="I460" s="12">
        <f t="shared" si="31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13">
        <f t="shared" si="29"/>
        <v>40265.208333333336</v>
      </c>
      <c r="O460" s="13">
        <f t="shared" si="30"/>
        <v>40309.208333333336</v>
      </c>
      <c r="P460" s="4" t="b">
        <v>0</v>
      </c>
      <c r="Q460" s="4" t="b">
        <v>0</v>
      </c>
      <c r="R460" s="4" t="s">
        <v>33</v>
      </c>
      <c r="S460" s="4" t="s">
        <v>2039</v>
      </c>
      <c r="T460" s="4" t="s">
        <v>2040</v>
      </c>
    </row>
    <row r="461" spans="1:20" x14ac:dyDescent="0.25">
      <c r="A461" s="4">
        <v>459</v>
      </c>
      <c r="B461" s="4" t="s">
        <v>966</v>
      </c>
      <c r="C461" s="11" t="s">
        <v>967</v>
      </c>
      <c r="D461" s="4">
        <v>6300</v>
      </c>
      <c r="E461" s="4">
        <v>5674</v>
      </c>
      <c r="F461" s="5">
        <f t="shared" si="32"/>
        <v>0.90063492063492068</v>
      </c>
      <c r="G461" s="4" t="s">
        <v>14</v>
      </c>
      <c r="H461" s="4">
        <v>105</v>
      </c>
      <c r="I461" s="12">
        <f t="shared" si="31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13">
        <f t="shared" si="29"/>
        <v>42001.25</v>
      </c>
      <c r="O461" s="13">
        <f t="shared" si="30"/>
        <v>42026.25</v>
      </c>
      <c r="P461" s="4" t="b">
        <v>0</v>
      </c>
      <c r="Q461" s="4" t="b">
        <v>0</v>
      </c>
      <c r="R461" s="4" t="s">
        <v>42</v>
      </c>
      <c r="S461" s="4" t="s">
        <v>2041</v>
      </c>
      <c r="T461" s="4" t="s">
        <v>2042</v>
      </c>
    </row>
    <row r="462" spans="1:20" x14ac:dyDescent="0.25">
      <c r="A462" s="4">
        <v>460</v>
      </c>
      <c r="B462" s="4" t="s">
        <v>968</v>
      </c>
      <c r="C462" s="11" t="s">
        <v>969</v>
      </c>
      <c r="D462" s="4">
        <v>2400</v>
      </c>
      <c r="E462" s="4">
        <v>4119</v>
      </c>
      <c r="F462" s="5">
        <f t="shared" si="32"/>
        <v>1.7162500000000001</v>
      </c>
      <c r="G462" s="4" t="s">
        <v>20</v>
      </c>
      <c r="H462" s="4">
        <v>50</v>
      </c>
      <c r="I462" s="12">
        <f t="shared" si="31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13">
        <f t="shared" si="29"/>
        <v>40399.208333333336</v>
      </c>
      <c r="O462" s="13">
        <f t="shared" si="30"/>
        <v>40402.208333333336</v>
      </c>
      <c r="P462" s="4" t="b">
        <v>0</v>
      </c>
      <c r="Q462" s="4" t="b">
        <v>0</v>
      </c>
      <c r="R462" s="4" t="s">
        <v>33</v>
      </c>
      <c r="S462" s="4" t="s">
        <v>2039</v>
      </c>
      <c r="T462" s="4" t="s">
        <v>2040</v>
      </c>
    </row>
    <row r="463" spans="1:20" x14ac:dyDescent="0.25">
      <c r="A463" s="4">
        <v>461</v>
      </c>
      <c r="B463" s="4" t="s">
        <v>970</v>
      </c>
      <c r="C463" s="11" t="s">
        <v>971</v>
      </c>
      <c r="D463" s="4">
        <v>98800</v>
      </c>
      <c r="E463" s="4">
        <v>139354</v>
      </c>
      <c r="F463" s="5">
        <f t="shared" si="32"/>
        <v>1.4104655870445344</v>
      </c>
      <c r="G463" s="4" t="s">
        <v>20</v>
      </c>
      <c r="H463" s="4">
        <v>2080</v>
      </c>
      <c r="I463" s="12">
        <f t="shared" si="31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13">
        <f t="shared" si="29"/>
        <v>41757.208333333336</v>
      </c>
      <c r="O463" s="13">
        <f t="shared" si="30"/>
        <v>41777.208333333336</v>
      </c>
      <c r="P463" s="4" t="b">
        <v>0</v>
      </c>
      <c r="Q463" s="4" t="b">
        <v>0</v>
      </c>
      <c r="R463" s="4" t="s">
        <v>53</v>
      </c>
      <c r="S463" s="4" t="s">
        <v>2041</v>
      </c>
      <c r="T463" s="4" t="s">
        <v>2044</v>
      </c>
    </row>
    <row r="464" spans="1:20" x14ac:dyDescent="0.25">
      <c r="A464" s="4">
        <v>462</v>
      </c>
      <c r="B464" s="4" t="s">
        <v>972</v>
      </c>
      <c r="C464" s="11" t="s">
        <v>973</v>
      </c>
      <c r="D464" s="4">
        <v>188800</v>
      </c>
      <c r="E464" s="4">
        <v>57734</v>
      </c>
      <c r="F464" s="5">
        <f t="shared" si="32"/>
        <v>0.30579449152542371</v>
      </c>
      <c r="G464" s="4" t="s">
        <v>14</v>
      </c>
      <c r="H464" s="4">
        <v>535</v>
      </c>
      <c r="I464" s="12">
        <f t="shared" si="31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13">
        <f t="shared" si="29"/>
        <v>41304.25</v>
      </c>
      <c r="O464" s="13">
        <f t="shared" si="30"/>
        <v>41342.25</v>
      </c>
      <c r="P464" s="4" t="b">
        <v>0</v>
      </c>
      <c r="Q464" s="4" t="b">
        <v>0</v>
      </c>
      <c r="R464" s="4" t="s">
        <v>292</v>
      </c>
      <c r="S464" s="4" t="s">
        <v>2050</v>
      </c>
      <c r="T464" s="4" t="s">
        <v>2061</v>
      </c>
    </row>
    <row r="465" spans="1:20" ht="31.5" x14ac:dyDescent="0.25">
      <c r="A465" s="4">
        <v>463</v>
      </c>
      <c r="B465" s="4" t="s">
        <v>974</v>
      </c>
      <c r="C465" s="11" t="s">
        <v>975</v>
      </c>
      <c r="D465" s="4">
        <v>134300</v>
      </c>
      <c r="E465" s="4">
        <v>145265</v>
      </c>
      <c r="F465" s="5">
        <f t="shared" si="32"/>
        <v>1.0816455696202532</v>
      </c>
      <c r="G465" s="4" t="s">
        <v>20</v>
      </c>
      <c r="H465" s="4">
        <v>2105</v>
      </c>
      <c r="I465" s="12">
        <f t="shared" si="31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13">
        <f t="shared" si="29"/>
        <v>41639.25</v>
      </c>
      <c r="O465" s="13">
        <f t="shared" si="30"/>
        <v>41643.25</v>
      </c>
      <c r="P465" s="4" t="b">
        <v>0</v>
      </c>
      <c r="Q465" s="4" t="b">
        <v>0</v>
      </c>
      <c r="R465" s="4" t="s">
        <v>71</v>
      </c>
      <c r="S465" s="4" t="s">
        <v>2041</v>
      </c>
      <c r="T465" s="4" t="s">
        <v>2049</v>
      </c>
    </row>
    <row r="466" spans="1:20" x14ac:dyDescent="0.25">
      <c r="A466" s="4">
        <v>464</v>
      </c>
      <c r="B466" s="4" t="s">
        <v>976</v>
      </c>
      <c r="C466" s="11" t="s">
        <v>977</v>
      </c>
      <c r="D466" s="4">
        <v>71200</v>
      </c>
      <c r="E466" s="4">
        <v>95020</v>
      </c>
      <c r="F466" s="5">
        <f t="shared" si="32"/>
        <v>1.3345505617977529</v>
      </c>
      <c r="G466" s="4" t="s">
        <v>20</v>
      </c>
      <c r="H466" s="4">
        <v>2436</v>
      </c>
      <c r="I466" s="12">
        <f t="shared" si="31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13">
        <f t="shared" si="29"/>
        <v>43142.25</v>
      </c>
      <c r="O466" s="13">
        <f t="shared" si="30"/>
        <v>43156.25</v>
      </c>
      <c r="P466" s="4" t="b">
        <v>0</v>
      </c>
      <c r="Q466" s="4" t="b">
        <v>0</v>
      </c>
      <c r="R466" s="4" t="s">
        <v>33</v>
      </c>
      <c r="S466" s="4" t="s">
        <v>2039</v>
      </c>
      <c r="T466" s="4" t="s">
        <v>2040</v>
      </c>
    </row>
    <row r="467" spans="1:20" x14ac:dyDescent="0.25">
      <c r="A467" s="4">
        <v>465</v>
      </c>
      <c r="B467" s="4" t="s">
        <v>978</v>
      </c>
      <c r="C467" s="11" t="s">
        <v>979</v>
      </c>
      <c r="D467" s="4">
        <v>4700</v>
      </c>
      <c r="E467" s="4">
        <v>8829</v>
      </c>
      <c r="F467" s="5">
        <f t="shared" si="32"/>
        <v>1.8785106382978722</v>
      </c>
      <c r="G467" s="4" t="s">
        <v>20</v>
      </c>
      <c r="H467" s="4">
        <v>80</v>
      </c>
      <c r="I467" s="12">
        <f t="shared" si="31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13">
        <f t="shared" si="29"/>
        <v>43127.25</v>
      </c>
      <c r="O467" s="13">
        <f t="shared" si="30"/>
        <v>43136.25</v>
      </c>
      <c r="P467" s="4" t="b">
        <v>0</v>
      </c>
      <c r="Q467" s="4" t="b">
        <v>0</v>
      </c>
      <c r="R467" s="4" t="s">
        <v>206</v>
      </c>
      <c r="S467" s="4" t="s">
        <v>2047</v>
      </c>
      <c r="T467" s="4" t="s">
        <v>2059</v>
      </c>
    </row>
    <row r="468" spans="1:20" x14ac:dyDescent="0.25">
      <c r="A468" s="4">
        <v>466</v>
      </c>
      <c r="B468" s="4" t="s">
        <v>980</v>
      </c>
      <c r="C468" s="11" t="s">
        <v>981</v>
      </c>
      <c r="D468" s="4">
        <v>1200</v>
      </c>
      <c r="E468" s="4">
        <v>3984</v>
      </c>
      <c r="F468" s="5">
        <f t="shared" si="32"/>
        <v>3.32</v>
      </c>
      <c r="G468" s="4" t="s">
        <v>20</v>
      </c>
      <c r="H468" s="4">
        <v>42</v>
      </c>
      <c r="I468" s="12">
        <f t="shared" si="31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13">
        <f t="shared" si="29"/>
        <v>41409.208333333336</v>
      </c>
      <c r="O468" s="13">
        <f t="shared" si="30"/>
        <v>41432.208333333336</v>
      </c>
      <c r="P468" s="4" t="b">
        <v>0</v>
      </c>
      <c r="Q468" s="4" t="b">
        <v>1</v>
      </c>
      <c r="R468" s="4" t="s">
        <v>65</v>
      </c>
      <c r="S468" s="4" t="s">
        <v>2037</v>
      </c>
      <c r="T468" s="4" t="s">
        <v>2046</v>
      </c>
    </row>
    <row r="469" spans="1:20" ht="31.5" x14ac:dyDescent="0.25">
      <c r="A469" s="4">
        <v>467</v>
      </c>
      <c r="B469" s="4" t="s">
        <v>982</v>
      </c>
      <c r="C469" s="11" t="s">
        <v>983</v>
      </c>
      <c r="D469" s="4">
        <v>1400</v>
      </c>
      <c r="E469" s="4">
        <v>8053</v>
      </c>
      <c r="F469" s="5">
        <f t="shared" si="32"/>
        <v>5.7521428571428572</v>
      </c>
      <c r="G469" s="4" t="s">
        <v>20</v>
      </c>
      <c r="H469" s="4">
        <v>139</v>
      </c>
      <c r="I469" s="12">
        <f t="shared" si="31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13">
        <f t="shared" si="29"/>
        <v>42331.25</v>
      </c>
      <c r="O469" s="13">
        <f t="shared" si="30"/>
        <v>42338.25</v>
      </c>
      <c r="P469" s="4" t="b">
        <v>0</v>
      </c>
      <c r="Q469" s="4" t="b">
        <v>1</v>
      </c>
      <c r="R469" s="4" t="s">
        <v>28</v>
      </c>
      <c r="S469" s="4" t="s">
        <v>2037</v>
      </c>
      <c r="T469" s="4" t="s">
        <v>2038</v>
      </c>
    </row>
    <row r="470" spans="1:20" x14ac:dyDescent="0.25">
      <c r="A470" s="4">
        <v>468</v>
      </c>
      <c r="B470" s="4" t="s">
        <v>984</v>
      </c>
      <c r="C470" s="11" t="s">
        <v>985</v>
      </c>
      <c r="D470" s="4">
        <v>4000</v>
      </c>
      <c r="E470" s="4">
        <v>1620</v>
      </c>
      <c r="F470" s="5">
        <f t="shared" si="32"/>
        <v>0.40500000000000003</v>
      </c>
      <c r="G470" s="4" t="s">
        <v>14</v>
      </c>
      <c r="H470" s="4">
        <v>16</v>
      </c>
      <c r="I470" s="12">
        <f t="shared" si="31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13">
        <f t="shared" si="29"/>
        <v>43569.208333333328</v>
      </c>
      <c r="O470" s="13">
        <f t="shared" si="30"/>
        <v>43585.208333333328</v>
      </c>
      <c r="P470" s="4" t="b">
        <v>0</v>
      </c>
      <c r="Q470" s="4" t="b">
        <v>0</v>
      </c>
      <c r="R470" s="4" t="s">
        <v>33</v>
      </c>
      <c r="S470" s="4" t="s">
        <v>2039</v>
      </c>
      <c r="T470" s="4" t="s">
        <v>2040</v>
      </c>
    </row>
    <row r="471" spans="1:20" x14ac:dyDescent="0.25">
      <c r="A471" s="4">
        <v>469</v>
      </c>
      <c r="B471" s="4" t="s">
        <v>986</v>
      </c>
      <c r="C471" s="11" t="s">
        <v>987</v>
      </c>
      <c r="D471" s="4">
        <v>5600</v>
      </c>
      <c r="E471" s="4">
        <v>10328</v>
      </c>
      <c r="F471" s="5">
        <f t="shared" si="32"/>
        <v>1.8442857142857143</v>
      </c>
      <c r="G471" s="4" t="s">
        <v>20</v>
      </c>
      <c r="H471" s="4">
        <v>159</v>
      </c>
      <c r="I471" s="12">
        <f t="shared" si="31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13">
        <f t="shared" si="29"/>
        <v>42142.208333333328</v>
      </c>
      <c r="O471" s="13">
        <f t="shared" si="30"/>
        <v>42144.208333333328</v>
      </c>
      <c r="P471" s="4" t="b">
        <v>0</v>
      </c>
      <c r="Q471" s="4" t="b">
        <v>0</v>
      </c>
      <c r="R471" s="4" t="s">
        <v>53</v>
      </c>
      <c r="S471" s="4" t="s">
        <v>2041</v>
      </c>
      <c r="T471" s="4" t="s">
        <v>2044</v>
      </c>
    </row>
    <row r="472" spans="1:20" x14ac:dyDescent="0.25">
      <c r="A472" s="4">
        <v>470</v>
      </c>
      <c r="B472" s="4" t="s">
        <v>988</v>
      </c>
      <c r="C472" s="11" t="s">
        <v>989</v>
      </c>
      <c r="D472" s="4">
        <v>3600</v>
      </c>
      <c r="E472" s="4">
        <v>10289</v>
      </c>
      <c r="F472" s="5">
        <f t="shared" si="32"/>
        <v>2.8580555555555556</v>
      </c>
      <c r="G472" s="4" t="s">
        <v>20</v>
      </c>
      <c r="H472" s="4">
        <v>381</v>
      </c>
      <c r="I472" s="12">
        <f t="shared" si="31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13">
        <f t="shared" si="29"/>
        <v>42716.25</v>
      </c>
      <c r="O472" s="13">
        <f t="shared" si="30"/>
        <v>42723.25</v>
      </c>
      <c r="P472" s="4" t="b">
        <v>0</v>
      </c>
      <c r="Q472" s="4" t="b">
        <v>0</v>
      </c>
      <c r="R472" s="4" t="s">
        <v>65</v>
      </c>
      <c r="S472" s="4" t="s">
        <v>2037</v>
      </c>
      <c r="T472" s="4" t="s">
        <v>2046</v>
      </c>
    </row>
    <row r="473" spans="1:20" x14ac:dyDescent="0.25">
      <c r="A473" s="4">
        <v>471</v>
      </c>
      <c r="B473" s="4" t="s">
        <v>446</v>
      </c>
      <c r="C473" s="11" t="s">
        <v>990</v>
      </c>
      <c r="D473" s="4">
        <v>3100</v>
      </c>
      <c r="E473" s="4">
        <v>9889</v>
      </c>
      <c r="F473" s="5">
        <f t="shared" si="32"/>
        <v>3.19</v>
      </c>
      <c r="G473" s="4" t="s">
        <v>20</v>
      </c>
      <c r="H473" s="4">
        <v>194</v>
      </c>
      <c r="I473" s="12">
        <f t="shared" si="31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13">
        <f t="shared" si="29"/>
        <v>41031.208333333336</v>
      </c>
      <c r="O473" s="13">
        <f t="shared" si="30"/>
        <v>41031.208333333336</v>
      </c>
      <c r="P473" s="4" t="b">
        <v>0</v>
      </c>
      <c r="Q473" s="4" t="b">
        <v>1</v>
      </c>
      <c r="R473" s="4" t="s">
        <v>17</v>
      </c>
      <c r="S473" s="4" t="s">
        <v>2033</v>
      </c>
      <c r="T473" s="4" t="s">
        <v>2034</v>
      </c>
    </row>
    <row r="474" spans="1:20" x14ac:dyDescent="0.25">
      <c r="A474" s="4">
        <v>472</v>
      </c>
      <c r="B474" s="4" t="s">
        <v>991</v>
      </c>
      <c r="C474" s="11" t="s">
        <v>992</v>
      </c>
      <c r="D474" s="4">
        <v>153800</v>
      </c>
      <c r="E474" s="4">
        <v>60342</v>
      </c>
      <c r="F474" s="5">
        <f t="shared" si="32"/>
        <v>0.39234070221066319</v>
      </c>
      <c r="G474" s="4" t="s">
        <v>14</v>
      </c>
      <c r="H474" s="4">
        <v>575</v>
      </c>
      <c r="I474" s="12">
        <f t="shared" si="31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13">
        <f t="shared" si="29"/>
        <v>43535.208333333328</v>
      </c>
      <c r="O474" s="13">
        <f t="shared" si="30"/>
        <v>43589.208333333328</v>
      </c>
      <c r="P474" s="4" t="b">
        <v>0</v>
      </c>
      <c r="Q474" s="4" t="b">
        <v>0</v>
      </c>
      <c r="R474" s="4" t="s">
        <v>23</v>
      </c>
      <c r="S474" s="4" t="s">
        <v>2035</v>
      </c>
      <c r="T474" s="4" t="s">
        <v>2036</v>
      </c>
    </row>
    <row r="475" spans="1:20" x14ac:dyDescent="0.25">
      <c r="A475" s="4">
        <v>473</v>
      </c>
      <c r="B475" s="4" t="s">
        <v>993</v>
      </c>
      <c r="C475" s="11" t="s">
        <v>994</v>
      </c>
      <c r="D475" s="4">
        <v>5000</v>
      </c>
      <c r="E475" s="4">
        <v>8907</v>
      </c>
      <c r="F475" s="5">
        <f t="shared" si="32"/>
        <v>1.7814000000000001</v>
      </c>
      <c r="G475" s="4" t="s">
        <v>20</v>
      </c>
      <c r="H475" s="4">
        <v>106</v>
      </c>
      <c r="I475" s="12">
        <f t="shared" si="31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13">
        <f t="shared" si="29"/>
        <v>43277.208333333328</v>
      </c>
      <c r="O475" s="13">
        <f t="shared" si="30"/>
        <v>43278.208333333328</v>
      </c>
      <c r="P475" s="4" t="b">
        <v>0</v>
      </c>
      <c r="Q475" s="4" t="b">
        <v>0</v>
      </c>
      <c r="R475" s="4" t="s">
        <v>50</v>
      </c>
      <c r="S475" s="4" t="s">
        <v>2035</v>
      </c>
      <c r="T475" s="4" t="s">
        <v>2043</v>
      </c>
    </row>
    <row r="476" spans="1:20" x14ac:dyDescent="0.25">
      <c r="A476" s="4">
        <v>474</v>
      </c>
      <c r="B476" s="4" t="s">
        <v>995</v>
      </c>
      <c r="C476" s="11" t="s">
        <v>996</v>
      </c>
      <c r="D476" s="4">
        <v>4000</v>
      </c>
      <c r="E476" s="4">
        <v>14606</v>
      </c>
      <c r="F476" s="5">
        <f t="shared" si="32"/>
        <v>3.6515</v>
      </c>
      <c r="G476" s="4" t="s">
        <v>20</v>
      </c>
      <c r="H476" s="4">
        <v>142</v>
      </c>
      <c r="I476" s="12">
        <f t="shared" si="31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13">
        <f t="shared" si="29"/>
        <v>41989.25</v>
      </c>
      <c r="O476" s="13">
        <f t="shared" si="30"/>
        <v>41990.25</v>
      </c>
      <c r="P476" s="4" t="b">
        <v>0</v>
      </c>
      <c r="Q476" s="4" t="b">
        <v>0</v>
      </c>
      <c r="R476" s="4" t="s">
        <v>269</v>
      </c>
      <c r="S476" s="4" t="s">
        <v>2041</v>
      </c>
      <c r="T476" s="4" t="s">
        <v>2060</v>
      </c>
    </row>
    <row r="477" spans="1:20" ht="31.5" x14ac:dyDescent="0.25">
      <c r="A477" s="4">
        <v>475</v>
      </c>
      <c r="B477" s="4" t="s">
        <v>997</v>
      </c>
      <c r="C477" s="11" t="s">
        <v>998</v>
      </c>
      <c r="D477" s="4">
        <v>7400</v>
      </c>
      <c r="E477" s="4">
        <v>8432</v>
      </c>
      <c r="F477" s="5">
        <f t="shared" si="32"/>
        <v>1.1394594594594594</v>
      </c>
      <c r="G477" s="4" t="s">
        <v>20</v>
      </c>
      <c r="H477" s="4">
        <v>211</v>
      </c>
      <c r="I477" s="12">
        <f t="shared" si="31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13">
        <f t="shared" si="29"/>
        <v>41450.208333333336</v>
      </c>
      <c r="O477" s="13">
        <f t="shared" si="30"/>
        <v>41454.208333333336</v>
      </c>
      <c r="P477" s="4" t="b">
        <v>0</v>
      </c>
      <c r="Q477" s="4" t="b">
        <v>1</v>
      </c>
      <c r="R477" s="4" t="s">
        <v>206</v>
      </c>
      <c r="S477" s="4" t="s">
        <v>2047</v>
      </c>
      <c r="T477" s="4" t="s">
        <v>2059</v>
      </c>
    </row>
    <row r="478" spans="1:20" ht="31.5" x14ac:dyDescent="0.25">
      <c r="A478" s="4">
        <v>476</v>
      </c>
      <c r="B478" s="4" t="s">
        <v>999</v>
      </c>
      <c r="C478" s="11" t="s">
        <v>1000</v>
      </c>
      <c r="D478" s="4">
        <v>191500</v>
      </c>
      <c r="E478" s="4">
        <v>57122</v>
      </c>
      <c r="F478" s="5">
        <f t="shared" si="32"/>
        <v>0.29828720626631855</v>
      </c>
      <c r="G478" s="4" t="s">
        <v>14</v>
      </c>
      <c r="H478" s="4">
        <v>1120</v>
      </c>
      <c r="I478" s="12">
        <f t="shared" si="31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13">
        <f t="shared" si="29"/>
        <v>43322.208333333328</v>
      </c>
      <c r="O478" s="13">
        <f t="shared" si="30"/>
        <v>43328.208333333328</v>
      </c>
      <c r="P478" s="4" t="b">
        <v>0</v>
      </c>
      <c r="Q478" s="4" t="b">
        <v>0</v>
      </c>
      <c r="R478" s="4" t="s">
        <v>119</v>
      </c>
      <c r="S478" s="4" t="s">
        <v>2047</v>
      </c>
      <c r="T478" s="4" t="s">
        <v>2053</v>
      </c>
    </row>
    <row r="479" spans="1:20" x14ac:dyDescent="0.25">
      <c r="A479" s="4">
        <v>477</v>
      </c>
      <c r="B479" s="4" t="s">
        <v>1001</v>
      </c>
      <c r="C479" s="11" t="s">
        <v>1002</v>
      </c>
      <c r="D479" s="4">
        <v>8500</v>
      </c>
      <c r="E479" s="4">
        <v>4613</v>
      </c>
      <c r="F479" s="5">
        <f t="shared" si="32"/>
        <v>0.54270588235294115</v>
      </c>
      <c r="G479" s="4" t="s">
        <v>14</v>
      </c>
      <c r="H479" s="4">
        <v>113</v>
      </c>
      <c r="I479" s="12">
        <f t="shared" si="31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13">
        <f t="shared" si="29"/>
        <v>40720.208333333336</v>
      </c>
      <c r="O479" s="13">
        <f t="shared" si="30"/>
        <v>40747.208333333336</v>
      </c>
      <c r="P479" s="4" t="b">
        <v>0</v>
      </c>
      <c r="Q479" s="4" t="b">
        <v>0</v>
      </c>
      <c r="R479" s="4" t="s">
        <v>474</v>
      </c>
      <c r="S479" s="4" t="s">
        <v>2041</v>
      </c>
      <c r="T479" s="4" t="s">
        <v>2063</v>
      </c>
    </row>
    <row r="480" spans="1:20" x14ac:dyDescent="0.25">
      <c r="A480" s="4">
        <v>478</v>
      </c>
      <c r="B480" s="4" t="s">
        <v>1003</v>
      </c>
      <c r="C480" s="11" t="s">
        <v>1004</v>
      </c>
      <c r="D480" s="4">
        <v>68800</v>
      </c>
      <c r="E480" s="4">
        <v>162603</v>
      </c>
      <c r="F480" s="5">
        <f t="shared" si="32"/>
        <v>2.3634156976744185</v>
      </c>
      <c r="G480" s="4" t="s">
        <v>20</v>
      </c>
      <c r="H480" s="4">
        <v>2756</v>
      </c>
      <c r="I480" s="12">
        <f t="shared" si="31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13">
        <f t="shared" si="29"/>
        <v>42072.208333333328</v>
      </c>
      <c r="O480" s="13">
        <f t="shared" si="30"/>
        <v>42084.208333333328</v>
      </c>
      <c r="P480" s="4" t="b">
        <v>0</v>
      </c>
      <c r="Q480" s="4" t="b">
        <v>0</v>
      </c>
      <c r="R480" s="4" t="s">
        <v>65</v>
      </c>
      <c r="S480" s="4" t="s">
        <v>2037</v>
      </c>
      <c r="T480" s="4" t="s">
        <v>2046</v>
      </c>
    </row>
    <row r="481" spans="1:20" x14ac:dyDescent="0.25">
      <c r="A481" s="4">
        <v>479</v>
      </c>
      <c r="B481" s="4" t="s">
        <v>1005</v>
      </c>
      <c r="C481" s="11" t="s">
        <v>1006</v>
      </c>
      <c r="D481" s="4">
        <v>2400</v>
      </c>
      <c r="E481" s="4">
        <v>12310</v>
      </c>
      <c r="F481" s="5">
        <f t="shared" si="32"/>
        <v>5.1291666666666664</v>
      </c>
      <c r="G481" s="4" t="s">
        <v>20</v>
      </c>
      <c r="H481" s="4">
        <v>173</v>
      </c>
      <c r="I481" s="12">
        <f t="shared" si="31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13">
        <f t="shared" si="29"/>
        <v>42945.208333333328</v>
      </c>
      <c r="O481" s="13">
        <f t="shared" si="30"/>
        <v>42947.208333333328</v>
      </c>
      <c r="P481" s="4" t="b">
        <v>0</v>
      </c>
      <c r="Q481" s="4" t="b">
        <v>0</v>
      </c>
      <c r="R481" s="4" t="s">
        <v>17</v>
      </c>
      <c r="S481" s="4" t="s">
        <v>2033</v>
      </c>
      <c r="T481" s="4" t="s">
        <v>2034</v>
      </c>
    </row>
    <row r="482" spans="1:20" x14ac:dyDescent="0.25">
      <c r="A482" s="4">
        <v>480</v>
      </c>
      <c r="B482" s="4" t="s">
        <v>1007</v>
      </c>
      <c r="C482" s="11" t="s">
        <v>1008</v>
      </c>
      <c r="D482" s="4">
        <v>8600</v>
      </c>
      <c r="E482" s="4">
        <v>8656</v>
      </c>
      <c r="F482" s="5">
        <f t="shared" si="32"/>
        <v>1.0065116279069768</v>
      </c>
      <c r="G482" s="4" t="s">
        <v>20</v>
      </c>
      <c r="H482" s="4">
        <v>87</v>
      </c>
      <c r="I482" s="12">
        <f t="shared" si="31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13">
        <f t="shared" si="29"/>
        <v>40248.25</v>
      </c>
      <c r="O482" s="13">
        <f t="shared" si="30"/>
        <v>40257.208333333336</v>
      </c>
      <c r="P482" s="4" t="b">
        <v>0</v>
      </c>
      <c r="Q482" s="4" t="b">
        <v>1</v>
      </c>
      <c r="R482" s="4" t="s">
        <v>122</v>
      </c>
      <c r="S482" s="4" t="s">
        <v>2054</v>
      </c>
      <c r="T482" s="4" t="s">
        <v>2055</v>
      </c>
    </row>
    <row r="483" spans="1:20" ht="31.5" x14ac:dyDescent="0.25">
      <c r="A483" s="4">
        <v>481</v>
      </c>
      <c r="B483" s="4" t="s">
        <v>1009</v>
      </c>
      <c r="C483" s="11" t="s">
        <v>1010</v>
      </c>
      <c r="D483" s="4">
        <v>196600</v>
      </c>
      <c r="E483" s="4">
        <v>159931</v>
      </c>
      <c r="F483" s="5">
        <f t="shared" si="32"/>
        <v>0.81348423194303154</v>
      </c>
      <c r="G483" s="4" t="s">
        <v>14</v>
      </c>
      <c r="H483" s="4">
        <v>1538</v>
      </c>
      <c r="I483" s="12">
        <f t="shared" si="31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13">
        <f t="shared" si="29"/>
        <v>41913.208333333336</v>
      </c>
      <c r="O483" s="13">
        <f t="shared" si="30"/>
        <v>41955.25</v>
      </c>
      <c r="P483" s="4" t="b">
        <v>0</v>
      </c>
      <c r="Q483" s="4" t="b">
        <v>1</v>
      </c>
      <c r="R483" s="4" t="s">
        <v>33</v>
      </c>
      <c r="S483" s="4" t="s">
        <v>2039</v>
      </c>
      <c r="T483" s="4" t="s">
        <v>2040</v>
      </c>
    </row>
    <row r="484" spans="1:20" ht="31.5" x14ac:dyDescent="0.25">
      <c r="A484" s="4">
        <v>482</v>
      </c>
      <c r="B484" s="4" t="s">
        <v>1011</v>
      </c>
      <c r="C484" s="11" t="s">
        <v>1012</v>
      </c>
      <c r="D484" s="4">
        <v>4200</v>
      </c>
      <c r="E484" s="4">
        <v>689</v>
      </c>
      <c r="F484" s="5">
        <f t="shared" si="32"/>
        <v>0.16404761904761905</v>
      </c>
      <c r="G484" s="4" t="s">
        <v>14</v>
      </c>
      <c r="H484" s="4">
        <v>9</v>
      </c>
      <c r="I484" s="12">
        <f t="shared" si="31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13">
        <f t="shared" si="29"/>
        <v>40963.25</v>
      </c>
      <c r="O484" s="13">
        <f t="shared" si="30"/>
        <v>40974.25</v>
      </c>
      <c r="P484" s="4" t="b">
        <v>0</v>
      </c>
      <c r="Q484" s="4" t="b">
        <v>1</v>
      </c>
      <c r="R484" s="4" t="s">
        <v>119</v>
      </c>
      <c r="S484" s="4" t="s">
        <v>2047</v>
      </c>
      <c r="T484" s="4" t="s">
        <v>2053</v>
      </c>
    </row>
    <row r="485" spans="1:20" x14ac:dyDescent="0.25">
      <c r="A485" s="4">
        <v>483</v>
      </c>
      <c r="B485" s="4" t="s">
        <v>1013</v>
      </c>
      <c r="C485" s="11" t="s">
        <v>1014</v>
      </c>
      <c r="D485" s="4">
        <v>91400</v>
      </c>
      <c r="E485" s="4">
        <v>48236</v>
      </c>
      <c r="F485" s="5">
        <f t="shared" si="32"/>
        <v>0.52774617067833696</v>
      </c>
      <c r="G485" s="4" t="s">
        <v>14</v>
      </c>
      <c r="H485" s="4">
        <v>554</v>
      </c>
      <c r="I485" s="12">
        <f t="shared" si="31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13">
        <f t="shared" si="29"/>
        <v>43811.25</v>
      </c>
      <c r="O485" s="13">
        <f t="shared" si="30"/>
        <v>43818.25</v>
      </c>
      <c r="P485" s="4" t="b">
        <v>0</v>
      </c>
      <c r="Q485" s="4" t="b">
        <v>0</v>
      </c>
      <c r="R485" s="4" t="s">
        <v>33</v>
      </c>
      <c r="S485" s="4" t="s">
        <v>2039</v>
      </c>
      <c r="T485" s="4" t="s">
        <v>2040</v>
      </c>
    </row>
    <row r="486" spans="1:20" x14ac:dyDescent="0.25">
      <c r="A486" s="4">
        <v>484</v>
      </c>
      <c r="B486" s="4" t="s">
        <v>1015</v>
      </c>
      <c r="C486" s="11" t="s">
        <v>1016</v>
      </c>
      <c r="D486" s="4">
        <v>29600</v>
      </c>
      <c r="E486" s="4">
        <v>77021</v>
      </c>
      <c r="F486" s="5">
        <f t="shared" si="32"/>
        <v>2.6020608108108108</v>
      </c>
      <c r="G486" s="4" t="s">
        <v>20</v>
      </c>
      <c r="H486" s="4">
        <v>1572</v>
      </c>
      <c r="I486" s="12">
        <f t="shared" si="31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13">
        <f t="shared" si="29"/>
        <v>41855.208333333336</v>
      </c>
      <c r="O486" s="13">
        <f t="shared" si="30"/>
        <v>41904.208333333336</v>
      </c>
      <c r="P486" s="4" t="b">
        <v>0</v>
      </c>
      <c r="Q486" s="4" t="b">
        <v>1</v>
      </c>
      <c r="R486" s="4" t="s">
        <v>17</v>
      </c>
      <c r="S486" s="4" t="s">
        <v>2033</v>
      </c>
      <c r="T486" s="4" t="s">
        <v>2034</v>
      </c>
    </row>
    <row r="487" spans="1:20" ht="31.5" x14ac:dyDescent="0.25">
      <c r="A487" s="4">
        <v>485</v>
      </c>
      <c r="B487" s="4" t="s">
        <v>1017</v>
      </c>
      <c r="C487" s="11" t="s">
        <v>1018</v>
      </c>
      <c r="D487" s="4">
        <v>90600</v>
      </c>
      <c r="E487" s="4">
        <v>27844</v>
      </c>
      <c r="F487" s="5">
        <f t="shared" si="32"/>
        <v>0.30732891832229581</v>
      </c>
      <c r="G487" s="4" t="s">
        <v>14</v>
      </c>
      <c r="H487" s="4">
        <v>648</v>
      </c>
      <c r="I487" s="12">
        <f t="shared" si="31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13">
        <f t="shared" si="29"/>
        <v>43626.208333333328</v>
      </c>
      <c r="O487" s="13">
        <f t="shared" si="30"/>
        <v>43667.208333333328</v>
      </c>
      <c r="P487" s="4" t="b">
        <v>0</v>
      </c>
      <c r="Q487" s="4" t="b">
        <v>0</v>
      </c>
      <c r="R487" s="4" t="s">
        <v>33</v>
      </c>
      <c r="S487" s="4" t="s">
        <v>2039</v>
      </c>
      <c r="T487" s="4" t="s">
        <v>2040</v>
      </c>
    </row>
    <row r="488" spans="1:20" ht="31.5" x14ac:dyDescent="0.25">
      <c r="A488" s="4">
        <v>486</v>
      </c>
      <c r="B488" s="4" t="s">
        <v>1019</v>
      </c>
      <c r="C488" s="11" t="s">
        <v>1020</v>
      </c>
      <c r="D488" s="4">
        <v>5200</v>
      </c>
      <c r="E488" s="4">
        <v>702</v>
      </c>
      <c r="F488" s="5">
        <f t="shared" si="32"/>
        <v>0.13500000000000001</v>
      </c>
      <c r="G488" s="4" t="s">
        <v>14</v>
      </c>
      <c r="H488" s="4">
        <v>21</v>
      </c>
      <c r="I488" s="12">
        <f t="shared" si="31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13">
        <f t="shared" si="29"/>
        <v>43168.25</v>
      </c>
      <c r="O488" s="13">
        <f t="shared" si="30"/>
        <v>43183.208333333328</v>
      </c>
      <c r="P488" s="4" t="b">
        <v>0</v>
      </c>
      <c r="Q488" s="4" t="b">
        <v>1</v>
      </c>
      <c r="R488" s="4" t="s">
        <v>206</v>
      </c>
      <c r="S488" s="4" t="s">
        <v>2047</v>
      </c>
      <c r="T488" s="4" t="s">
        <v>2059</v>
      </c>
    </row>
    <row r="489" spans="1:20" x14ac:dyDescent="0.25">
      <c r="A489" s="4">
        <v>487</v>
      </c>
      <c r="B489" s="4" t="s">
        <v>1021</v>
      </c>
      <c r="C489" s="11" t="s">
        <v>1022</v>
      </c>
      <c r="D489" s="4">
        <v>110300</v>
      </c>
      <c r="E489" s="4">
        <v>197024</v>
      </c>
      <c r="F489" s="5">
        <f t="shared" si="32"/>
        <v>1.7862556663644606</v>
      </c>
      <c r="G489" s="4" t="s">
        <v>20</v>
      </c>
      <c r="H489" s="4">
        <v>2346</v>
      </c>
      <c r="I489" s="12">
        <f t="shared" si="31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13">
        <f t="shared" si="29"/>
        <v>42845.208333333328</v>
      </c>
      <c r="O489" s="13">
        <f t="shared" si="30"/>
        <v>42878.208333333328</v>
      </c>
      <c r="P489" s="4" t="b">
        <v>0</v>
      </c>
      <c r="Q489" s="4" t="b">
        <v>0</v>
      </c>
      <c r="R489" s="4" t="s">
        <v>33</v>
      </c>
      <c r="S489" s="4" t="s">
        <v>2039</v>
      </c>
      <c r="T489" s="4" t="s">
        <v>2040</v>
      </c>
    </row>
    <row r="490" spans="1:20" x14ac:dyDescent="0.25">
      <c r="A490" s="4">
        <v>488</v>
      </c>
      <c r="B490" s="4" t="s">
        <v>1023</v>
      </c>
      <c r="C490" s="11" t="s">
        <v>1024</v>
      </c>
      <c r="D490" s="4">
        <v>5300</v>
      </c>
      <c r="E490" s="4">
        <v>11663</v>
      </c>
      <c r="F490" s="5">
        <f t="shared" si="32"/>
        <v>2.2005660377358489</v>
      </c>
      <c r="G490" s="4" t="s">
        <v>20</v>
      </c>
      <c r="H490" s="4">
        <v>115</v>
      </c>
      <c r="I490" s="12">
        <f t="shared" si="31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13">
        <f t="shared" si="29"/>
        <v>42403.25</v>
      </c>
      <c r="O490" s="13">
        <f t="shared" si="30"/>
        <v>42420.25</v>
      </c>
      <c r="P490" s="4" t="b">
        <v>0</v>
      </c>
      <c r="Q490" s="4" t="b">
        <v>0</v>
      </c>
      <c r="R490" s="4" t="s">
        <v>33</v>
      </c>
      <c r="S490" s="4" t="s">
        <v>2039</v>
      </c>
      <c r="T490" s="4" t="s">
        <v>2040</v>
      </c>
    </row>
    <row r="491" spans="1:20" x14ac:dyDescent="0.25">
      <c r="A491" s="4">
        <v>489</v>
      </c>
      <c r="B491" s="4" t="s">
        <v>1025</v>
      </c>
      <c r="C491" s="11" t="s">
        <v>1026</v>
      </c>
      <c r="D491" s="4">
        <v>9200</v>
      </c>
      <c r="E491" s="4">
        <v>9339</v>
      </c>
      <c r="F491" s="5">
        <f t="shared" si="32"/>
        <v>1.015108695652174</v>
      </c>
      <c r="G491" s="4" t="s">
        <v>20</v>
      </c>
      <c r="H491" s="4">
        <v>85</v>
      </c>
      <c r="I491" s="12">
        <f t="shared" si="31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13">
        <f t="shared" si="29"/>
        <v>40406.208333333336</v>
      </c>
      <c r="O491" s="13">
        <f t="shared" si="30"/>
        <v>40411.208333333336</v>
      </c>
      <c r="P491" s="4" t="b">
        <v>0</v>
      </c>
      <c r="Q491" s="4" t="b">
        <v>0</v>
      </c>
      <c r="R491" s="4" t="s">
        <v>65</v>
      </c>
      <c r="S491" s="4" t="s">
        <v>2037</v>
      </c>
      <c r="T491" s="4" t="s">
        <v>2046</v>
      </c>
    </row>
    <row r="492" spans="1:20" x14ac:dyDescent="0.25">
      <c r="A492" s="4">
        <v>490</v>
      </c>
      <c r="B492" s="4" t="s">
        <v>1027</v>
      </c>
      <c r="C492" s="11" t="s">
        <v>1028</v>
      </c>
      <c r="D492" s="4">
        <v>2400</v>
      </c>
      <c r="E492" s="4">
        <v>4596</v>
      </c>
      <c r="F492" s="5">
        <f t="shared" si="32"/>
        <v>1.915</v>
      </c>
      <c r="G492" s="4" t="s">
        <v>20</v>
      </c>
      <c r="H492" s="4">
        <v>144</v>
      </c>
      <c r="I492" s="12">
        <f t="shared" si="31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13">
        <f t="shared" si="29"/>
        <v>43786.25</v>
      </c>
      <c r="O492" s="13">
        <f t="shared" si="30"/>
        <v>43793.25</v>
      </c>
      <c r="P492" s="4" t="b">
        <v>0</v>
      </c>
      <c r="Q492" s="4" t="b">
        <v>0</v>
      </c>
      <c r="R492" s="4" t="s">
        <v>1029</v>
      </c>
      <c r="S492" s="4" t="s">
        <v>2064</v>
      </c>
      <c r="T492" s="4" t="s">
        <v>2065</v>
      </c>
    </row>
    <row r="493" spans="1:20" ht="31.5" x14ac:dyDescent="0.25">
      <c r="A493" s="4">
        <v>491</v>
      </c>
      <c r="B493" s="4" t="s">
        <v>1030</v>
      </c>
      <c r="C493" s="11" t="s">
        <v>1031</v>
      </c>
      <c r="D493" s="4">
        <v>56800</v>
      </c>
      <c r="E493" s="4">
        <v>173437</v>
      </c>
      <c r="F493" s="5">
        <f t="shared" si="32"/>
        <v>3.0534683098591549</v>
      </c>
      <c r="G493" s="4" t="s">
        <v>20</v>
      </c>
      <c r="H493" s="4">
        <v>2443</v>
      </c>
      <c r="I493" s="12">
        <f t="shared" si="31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13">
        <f t="shared" si="29"/>
        <v>41456.208333333336</v>
      </c>
      <c r="O493" s="13">
        <f t="shared" si="30"/>
        <v>41482.208333333336</v>
      </c>
      <c r="P493" s="4" t="b">
        <v>0</v>
      </c>
      <c r="Q493" s="4" t="b">
        <v>1</v>
      </c>
      <c r="R493" s="4" t="s">
        <v>17</v>
      </c>
      <c r="S493" s="4" t="s">
        <v>2033</v>
      </c>
      <c r="T493" s="4" t="s">
        <v>2034</v>
      </c>
    </row>
    <row r="494" spans="1:20" x14ac:dyDescent="0.25">
      <c r="A494" s="4">
        <v>492</v>
      </c>
      <c r="B494" s="4" t="s">
        <v>1032</v>
      </c>
      <c r="C494" s="11" t="s">
        <v>1033</v>
      </c>
      <c r="D494" s="4">
        <v>191000</v>
      </c>
      <c r="E494" s="4">
        <v>45831</v>
      </c>
      <c r="F494" s="5">
        <f t="shared" si="32"/>
        <v>0.23995287958115183</v>
      </c>
      <c r="G494" s="4" t="s">
        <v>74</v>
      </c>
      <c r="H494" s="4">
        <v>595</v>
      </c>
      <c r="I494" s="12">
        <f t="shared" si="31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13">
        <f t="shared" si="29"/>
        <v>40336.208333333336</v>
      </c>
      <c r="O494" s="13">
        <f t="shared" si="30"/>
        <v>40371.208333333336</v>
      </c>
      <c r="P494" s="4" t="b">
        <v>1</v>
      </c>
      <c r="Q494" s="4" t="b">
        <v>1</v>
      </c>
      <c r="R494" s="4" t="s">
        <v>100</v>
      </c>
      <c r="S494" s="4" t="s">
        <v>2041</v>
      </c>
      <c r="T494" s="4" t="s">
        <v>2052</v>
      </c>
    </row>
    <row r="495" spans="1:20" x14ac:dyDescent="0.25">
      <c r="A495" s="4">
        <v>493</v>
      </c>
      <c r="B495" s="4" t="s">
        <v>1034</v>
      </c>
      <c r="C495" s="11" t="s">
        <v>1035</v>
      </c>
      <c r="D495" s="4">
        <v>900</v>
      </c>
      <c r="E495" s="4">
        <v>6514</v>
      </c>
      <c r="F495" s="5">
        <f t="shared" si="32"/>
        <v>7.2377777777777776</v>
      </c>
      <c r="G495" s="4" t="s">
        <v>20</v>
      </c>
      <c r="H495" s="4">
        <v>64</v>
      </c>
      <c r="I495" s="12">
        <f t="shared" si="31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13">
        <f t="shared" si="29"/>
        <v>43645.208333333328</v>
      </c>
      <c r="O495" s="13">
        <f t="shared" si="30"/>
        <v>43658.208333333328</v>
      </c>
      <c r="P495" s="4" t="b">
        <v>0</v>
      </c>
      <c r="Q495" s="4" t="b">
        <v>0</v>
      </c>
      <c r="R495" s="4" t="s">
        <v>122</v>
      </c>
      <c r="S495" s="4" t="s">
        <v>2054</v>
      </c>
      <c r="T495" s="4" t="s">
        <v>2055</v>
      </c>
    </row>
    <row r="496" spans="1:20" x14ac:dyDescent="0.25">
      <c r="A496" s="4">
        <v>494</v>
      </c>
      <c r="B496" s="4" t="s">
        <v>1036</v>
      </c>
      <c r="C496" s="11" t="s">
        <v>1037</v>
      </c>
      <c r="D496" s="4">
        <v>2500</v>
      </c>
      <c r="E496" s="4">
        <v>13684</v>
      </c>
      <c r="F496" s="5">
        <f t="shared" si="32"/>
        <v>5.4736000000000002</v>
      </c>
      <c r="G496" s="4" t="s">
        <v>20</v>
      </c>
      <c r="H496" s="4">
        <v>268</v>
      </c>
      <c r="I496" s="12">
        <f t="shared" si="31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13">
        <f t="shared" si="29"/>
        <v>40990.208333333336</v>
      </c>
      <c r="O496" s="13">
        <f t="shared" si="30"/>
        <v>40991.208333333336</v>
      </c>
      <c r="P496" s="4" t="b">
        <v>0</v>
      </c>
      <c r="Q496" s="4" t="b">
        <v>0</v>
      </c>
      <c r="R496" s="4" t="s">
        <v>65</v>
      </c>
      <c r="S496" s="4" t="s">
        <v>2037</v>
      </c>
      <c r="T496" s="4" t="s">
        <v>2046</v>
      </c>
    </row>
    <row r="497" spans="1:20" x14ac:dyDescent="0.25">
      <c r="A497" s="4">
        <v>495</v>
      </c>
      <c r="B497" s="4" t="s">
        <v>1038</v>
      </c>
      <c r="C497" s="11" t="s">
        <v>1039</v>
      </c>
      <c r="D497" s="4">
        <v>3200</v>
      </c>
      <c r="E497" s="4">
        <v>13264</v>
      </c>
      <c r="F497" s="5">
        <f t="shared" si="32"/>
        <v>4.1449999999999996</v>
      </c>
      <c r="G497" s="4" t="s">
        <v>20</v>
      </c>
      <c r="H497" s="4">
        <v>195</v>
      </c>
      <c r="I497" s="12">
        <f t="shared" si="31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13">
        <f t="shared" si="29"/>
        <v>41800.208333333336</v>
      </c>
      <c r="O497" s="13">
        <f t="shared" si="30"/>
        <v>41804.208333333336</v>
      </c>
      <c r="P497" s="4" t="b">
        <v>0</v>
      </c>
      <c r="Q497" s="4" t="b">
        <v>0</v>
      </c>
      <c r="R497" s="4" t="s">
        <v>33</v>
      </c>
      <c r="S497" s="4" t="s">
        <v>2039</v>
      </c>
      <c r="T497" s="4" t="s">
        <v>2040</v>
      </c>
    </row>
    <row r="498" spans="1:20" x14ac:dyDescent="0.25">
      <c r="A498" s="4">
        <v>496</v>
      </c>
      <c r="B498" s="4" t="s">
        <v>1040</v>
      </c>
      <c r="C498" s="11" t="s">
        <v>1041</v>
      </c>
      <c r="D498" s="4">
        <v>183800</v>
      </c>
      <c r="E498" s="4">
        <v>1667</v>
      </c>
      <c r="F498" s="5">
        <f t="shared" si="32"/>
        <v>9.0696409140369975E-3</v>
      </c>
      <c r="G498" s="4" t="s">
        <v>14</v>
      </c>
      <c r="H498" s="4">
        <v>54</v>
      </c>
      <c r="I498" s="12">
        <f t="shared" si="31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13">
        <f t="shared" si="29"/>
        <v>42876.208333333328</v>
      </c>
      <c r="O498" s="13">
        <f t="shared" si="30"/>
        <v>42893.208333333328</v>
      </c>
      <c r="P498" s="4" t="b">
        <v>0</v>
      </c>
      <c r="Q498" s="4" t="b">
        <v>0</v>
      </c>
      <c r="R498" s="4" t="s">
        <v>71</v>
      </c>
      <c r="S498" s="4" t="s">
        <v>2041</v>
      </c>
      <c r="T498" s="4" t="s">
        <v>2049</v>
      </c>
    </row>
    <row r="499" spans="1:20" x14ac:dyDescent="0.25">
      <c r="A499" s="4">
        <v>497</v>
      </c>
      <c r="B499" s="4" t="s">
        <v>1042</v>
      </c>
      <c r="C499" s="11" t="s">
        <v>1043</v>
      </c>
      <c r="D499" s="4">
        <v>9800</v>
      </c>
      <c r="E499" s="4">
        <v>3349</v>
      </c>
      <c r="F499" s="5">
        <f t="shared" si="32"/>
        <v>0.34173469387755101</v>
      </c>
      <c r="G499" s="4" t="s">
        <v>14</v>
      </c>
      <c r="H499" s="4">
        <v>120</v>
      </c>
      <c r="I499" s="12">
        <f t="shared" si="31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13">
        <f t="shared" si="29"/>
        <v>42724.25</v>
      </c>
      <c r="O499" s="13">
        <f t="shared" si="30"/>
        <v>42724.25</v>
      </c>
      <c r="P499" s="4" t="b">
        <v>0</v>
      </c>
      <c r="Q499" s="4" t="b">
        <v>1</v>
      </c>
      <c r="R499" s="4" t="s">
        <v>65</v>
      </c>
      <c r="S499" s="4" t="s">
        <v>2037</v>
      </c>
      <c r="T499" s="4" t="s">
        <v>2046</v>
      </c>
    </row>
    <row r="500" spans="1:20" x14ac:dyDescent="0.25">
      <c r="A500" s="4">
        <v>498</v>
      </c>
      <c r="B500" s="4" t="s">
        <v>1044</v>
      </c>
      <c r="C500" s="11" t="s">
        <v>1045</v>
      </c>
      <c r="D500" s="4">
        <v>193400</v>
      </c>
      <c r="E500" s="4">
        <v>46317</v>
      </c>
      <c r="F500" s="5">
        <f t="shared" si="32"/>
        <v>0.239488107549121</v>
      </c>
      <c r="G500" s="4" t="s">
        <v>14</v>
      </c>
      <c r="H500" s="4">
        <v>579</v>
      </c>
      <c r="I500" s="12">
        <f t="shared" si="31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13">
        <f t="shared" si="29"/>
        <v>42005.25</v>
      </c>
      <c r="O500" s="13">
        <f t="shared" si="30"/>
        <v>42007.25</v>
      </c>
      <c r="P500" s="4" t="b">
        <v>0</v>
      </c>
      <c r="Q500" s="4" t="b">
        <v>0</v>
      </c>
      <c r="R500" s="4" t="s">
        <v>28</v>
      </c>
      <c r="S500" s="4" t="s">
        <v>2037</v>
      </c>
      <c r="T500" s="4" t="s">
        <v>2038</v>
      </c>
    </row>
    <row r="501" spans="1:20" ht="31.5" x14ac:dyDescent="0.25">
      <c r="A501" s="4">
        <v>499</v>
      </c>
      <c r="B501" s="4" t="s">
        <v>1046</v>
      </c>
      <c r="C501" s="11" t="s">
        <v>1047</v>
      </c>
      <c r="D501" s="4">
        <v>163800</v>
      </c>
      <c r="E501" s="4">
        <v>78743</v>
      </c>
      <c r="F501" s="5">
        <f t="shared" si="32"/>
        <v>0.48072649572649573</v>
      </c>
      <c r="G501" s="4" t="s">
        <v>14</v>
      </c>
      <c r="H501" s="4">
        <v>2072</v>
      </c>
      <c r="I501" s="12">
        <f t="shared" si="31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13">
        <f t="shared" si="29"/>
        <v>42444.208333333328</v>
      </c>
      <c r="O501" s="13">
        <f t="shared" si="30"/>
        <v>42449.208333333328</v>
      </c>
      <c r="P501" s="4" t="b">
        <v>0</v>
      </c>
      <c r="Q501" s="4" t="b">
        <v>1</v>
      </c>
      <c r="R501" s="4" t="s">
        <v>42</v>
      </c>
      <c r="S501" s="4" t="s">
        <v>2041</v>
      </c>
      <c r="T501" s="4" t="s">
        <v>2042</v>
      </c>
    </row>
    <row r="502" spans="1:20" x14ac:dyDescent="0.25">
      <c r="A502" s="4">
        <v>500</v>
      </c>
      <c r="B502" s="4" t="s">
        <v>1048</v>
      </c>
      <c r="C502" s="11" t="s">
        <v>1049</v>
      </c>
      <c r="D502" s="4">
        <v>100</v>
      </c>
      <c r="E502" s="4">
        <v>0</v>
      </c>
      <c r="F502" s="5">
        <f t="shared" si="32"/>
        <v>0</v>
      </c>
      <c r="G502" s="4" t="s">
        <v>14</v>
      </c>
      <c r="H502" s="4">
        <v>0</v>
      </c>
      <c r="I502" s="12" t="e">
        <f t="shared" si="31"/>
        <v>#DIV/0!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13">
        <f t="shared" si="29"/>
        <v>41395.208333333336</v>
      </c>
      <c r="O502" s="13">
        <f t="shared" si="30"/>
        <v>41423.208333333336</v>
      </c>
      <c r="P502" s="4" t="b">
        <v>0</v>
      </c>
      <c r="Q502" s="4" t="b">
        <v>1</v>
      </c>
      <c r="R502" s="4" t="s">
        <v>33</v>
      </c>
      <c r="S502" s="4" t="s">
        <v>2039</v>
      </c>
      <c r="T502" s="4" t="s">
        <v>2040</v>
      </c>
    </row>
    <row r="503" spans="1:20" x14ac:dyDescent="0.25">
      <c r="A503" s="4">
        <v>501</v>
      </c>
      <c r="B503" s="4" t="s">
        <v>1050</v>
      </c>
      <c r="C503" s="11" t="s">
        <v>1051</v>
      </c>
      <c r="D503" s="4">
        <v>153600</v>
      </c>
      <c r="E503" s="4">
        <v>107743</v>
      </c>
      <c r="F503" s="5">
        <f t="shared" si="32"/>
        <v>0.70145182291666663</v>
      </c>
      <c r="G503" s="4" t="s">
        <v>14</v>
      </c>
      <c r="H503" s="4">
        <v>1796</v>
      </c>
      <c r="I503" s="12">
        <f t="shared" si="31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13">
        <f t="shared" si="29"/>
        <v>41345.208333333336</v>
      </c>
      <c r="O503" s="13">
        <f t="shared" si="30"/>
        <v>41347.208333333336</v>
      </c>
      <c r="P503" s="4" t="b">
        <v>0</v>
      </c>
      <c r="Q503" s="4" t="b">
        <v>0</v>
      </c>
      <c r="R503" s="4" t="s">
        <v>42</v>
      </c>
      <c r="S503" s="4" t="s">
        <v>2041</v>
      </c>
      <c r="T503" s="4" t="s">
        <v>2042</v>
      </c>
    </row>
    <row r="504" spans="1:20" x14ac:dyDescent="0.25">
      <c r="A504" s="4">
        <v>502</v>
      </c>
      <c r="B504" s="4" t="s">
        <v>477</v>
      </c>
      <c r="C504" s="11" t="s">
        <v>1052</v>
      </c>
      <c r="D504" s="4">
        <v>1300</v>
      </c>
      <c r="E504" s="4">
        <v>6889</v>
      </c>
      <c r="F504" s="5">
        <f t="shared" si="32"/>
        <v>5.2992307692307694</v>
      </c>
      <c r="G504" s="4" t="s">
        <v>20</v>
      </c>
      <c r="H504" s="4">
        <v>186</v>
      </c>
      <c r="I504" s="12">
        <f t="shared" si="31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13">
        <f t="shared" si="29"/>
        <v>41117.208333333336</v>
      </c>
      <c r="O504" s="13">
        <f t="shared" si="30"/>
        <v>41146.208333333336</v>
      </c>
      <c r="P504" s="4" t="b">
        <v>0</v>
      </c>
      <c r="Q504" s="4" t="b">
        <v>1</v>
      </c>
      <c r="R504" s="4" t="s">
        <v>89</v>
      </c>
      <c r="S504" s="4" t="s">
        <v>2050</v>
      </c>
      <c r="T504" s="4" t="s">
        <v>2051</v>
      </c>
    </row>
    <row r="505" spans="1:20" ht="31.5" x14ac:dyDescent="0.25">
      <c r="A505" s="4">
        <v>503</v>
      </c>
      <c r="B505" s="4" t="s">
        <v>1053</v>
      </c>
      <c r="C505" s="11" t="s">
        <v>1054</v>
      </c>
      <c r="D505" s="4">
        <v>25500</v>
      </c>
      <c r="E505" s="4">
        <v>45983</v>
      </c>
      <c r="F505" s="5">
        <f t="shared" si="32"/>
        <v>1.8032549019607844</v>
      </c>
      <c r="G505" s="4" t="s">
        <v>20</v>
      </c>
      <c r="H505" s="4">
        <v>460</v>
      </c>
      <c r="I505" s="12">
        <f t="shared" si="31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13">
        <f t="shared" si="29"/>
        <v>42186.208333333328</v>
      </c>
      <c r="O505" s="13">
        <f t="shared" si="30"/>
        <v>42206.208333333328</v>
      </c>
      <c r="P505" s="4" t="b">
        <v>0</v>
      </c>
      <c r="Q505" s="4" t="b">
        <v>0</v>
      </c>
      <c r="R505" s="4" t="s">
        <v>53</v>
      </c>
      <c r="S505" s="4" t="s">
        <v>2041</v>
      </c>
      <c r="T505" s="4" t="s">
        <v>2044</v>
      </c>
    </row>
    <row r="506" spans="1:20" x14ac:dyDescent="0.25">
      <c r="A506" s="4">
        <v>504</v>
      </c>
      <c r="B506" s="4" t="s">
        <v>1055</v>
      </c>
      <c r="C506" s="11" t="s">
        <v>1056</v>
      </c>
      <c r="D506" s="4">
        <v>7500</v>
      </c>
      <c r="E506" s="4">
        <v>6924</v>
      </c>
      <c r="F506" s="5">
        <f t="shared" si="32"/>
        <v>0.92320000000000002</v>
      </c>
      <c r="G506" s="4" t="s">
        <v>14</v>
      </c>
      <c r="H506" s="4">
        <v>62</v>
      </c>
      <c r="I506" s="12">
        <f t="shared" si="31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13">
        <f t="shared" si="29"/>
        <v>42142.208333333328</v>
      </c>
      <c r="O506" s="13">
        <f t="shared" si="30"/>
        <v>42143.208333333328</v>
      </c>
      <c r="P506" s="4" t="b">
        <v>0</v>
      </c>
      <c r="Q506" s="4" t="b">
        <v>0</v>
      </c>
      <c r="R506" s="4" t="s">
        <v>23</v>
      </c>
      <c r="S506" s="4" t="s">
        <v>2035</v>
      </c>
      <c r="T506" s="4" t="s">
        <v>2036</v>
      </c>
    </row>
    <row r="507" spans="1:20" x14ac:dyDescent="0.25">
      <c r="A507" s="4">
        <v>505</v>
      </c>
      <c r="B507" s="4" t="s">
        <v>1057</v>
      </c>
      <c r="C507" s="11" t="s">
        <v>1058</v>
      </c>
      <c r="D507" s="4">
        <v>89900</v>
      </c>
      <c r="E507" s="4">
        <v>12497</v>
      </c>
      <c r="F507" s="5">
        <f t="shared" si="32"/>
        <v>0.13901001112347053</v>
      </c>
      <c r="G507" s="4" t="s">
        <v>14</v>
      </c>
      <c r="H507" s="4">
        <v>347</v>
      </c>
      <c r="I507" s="12">
        <f t="shared" si="31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13">
        <f t="shared" si="29"/>
        <v>41341.25</v>
      </c>
      <c r="O507" s="13">
        <f t="shared" si="30"/>
        <v>41383.208333333336</v>
      </c>
      <c r="P507" s="4" t="b">
        <v>0</v>
      </c>
      <c r="Q507" s="4" t="b">
        <v>1</v>
      </c>
      <c r="R507" s="4" t="s">
        <v>133</v>
      </c>
      <c r="S507" s="4" t="s">
        <v>2047</v>
      </c>
      <c r="T507" s="4" t="s">
        <v>2056</v>
      </c>
    </row>
    <row r="508" spans="1:20" x14ac:dyDescent="0.25">
      <c r="A508" s="4">
        <v>506</v>
      </c>
      <c r="B508" s="4" t="s">
        <v>1059</v>
      </c>
      <c r="C508" s="11" t="s">
        <v>1060</v>
      </c>
      <c r="D508" s="4">
        <v>18000</v>
      </c>
      <c r="E508" s="4">
        <v>166874</v>
      </c>
      <c r="F508" s="5">
        <f t="shared" si="32"/>
        <v>9.2707777777777771</v>
      </c>
      <c r="G508" s="4" t="s">
        <v>20</v>
      </c>
      <c r="H508" s="4">
        <v>2528</v>
      </c>
      <c r="I508" s="12">
        <f t="shared" si="31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13">
        <f t="shared" si="29"/>
        <v>43062.25</v>
      </c>
      <c r="O508" s="13">
        <f t="shared" si="30"/>
        <v>43079.25</v>
      </c>
      <c r="P508" s="4" t="b">
        <v>0</v>
      </c>
      <c r="Q508" s="4" t="b">
        <v>1</v>
      </c>
      <c r="R508" s="4" t="s">
        <v>33</v>
      </c>
      <c r="S508" s="4" t="s">
        <v>2039</v>
      </c>
      <c r="T508" s="4" t="s">
        <v>2040</v>
      </c>
    </row>
    <row r="509" spans="1:20" ht="31.5" x14ac:dyDescent="0.25">
      <c r="A509" s="4">
        <v>507</v>
      </c>
      <c r="B509" s="4" t="s">
        <v>1061</v>
      </c>
      <c r="C509" s="11" t="s">
        <v>1062</v>
      </c>
      <c r="D509" s="4">
        <v>2100</v>
      </c>
      <c r="E509" s="4">
        <v>837</v>
      </c>
      <c r="F509" s="5">
        <f t="shared" si="32"/>
        <v>0.39857142857142858</v>
      </c>
      <c r="G509" s="4" t="s">
        <v>14</v>
      </c>
      <c r="H509" s="4">
        <v>19</v>
      </c>
      <c r="I509" s="12">
        <f t="shared" si="31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13">
        <f t="shared" si="29"/>
        <v>41373.208333333336</v>
      </c>
      <c r="O509" s="13">
        <f t="shared" si="30"/>
        <v>41422.208333333336</v>
      </c>
      <c r="P509" s="4" t="b">
        <v>0</v>
      </c>
      <c r="Q509" s="4" t="b">
        <v>1</v>
      </c>
      <c r="R509" s="4" t="s">
        <v>28</v>
      </c>
      <c r="S509" s="4" t="s">
        <v>2037</v>
      </c>
      <c r="T509" s="4" t="s">
        <v>2038</v>
      </c>
    </row>
    <row r="510" spans="1:20" x14ac:dyDescent="0.25">
      <c r="A510" s="4">
        <v>508</v>
      </c>
      <c r="B510" s="4" t="s">
        <v>1063</v>
      </c>
      <c r="C510" s="11" t="s">
        <v>1064</v>
      </c>
      <c r="D510" s="4">
        <v>172700</v>
      </c>
      <c r="E510" s="4">
        <v>193820</v>
      </c>
      <c r="F510" s="5">
        <f t="shared" si="32"/>
        <v>1.1222929936305732</v>
      </c>
      <c r="G510" s="4" t="s">
        <v>20</v>
      </c>
      <c r="H510" s="4">
        <v>3657</v>
      </c>
      <c r="I510" s="12">
        <f t="shared" si="31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13">
        <f t="shared" si="29"/>
        <v>43310.208333333328</v>
      </c>
      <c r="O510" s="13">
        <f t="shared" si="30"/>
        <v>43331.208333333328</v>
      </c>
      <c r="P510" s="4" t="b">
        <v>0</v>
      </c>
      <c r="Q510" s="4" t="b">
        <v>0</v>
      </c>
      <c r="R510" s="4" t="s">
        <v>33</v>
      </c>
      <c r="S510" s="4" t="s">
        <v>2039</v>
      </c>
      <c r="T510" s="4" t="s">
        <v>2040</v>
      </c>
    </row>
    <row r="511" spans="1:20" x14ac:dyDescent="0.25">
      <c r="A511" s="4">
        <v>509</v>
      </c>
      <c r="B511" s="4" t="s">
        <v>398</v>
      </c>
      <c r="C511" s="11" t="s">
        <v>1065</v>
      </c>
      <c r="D511" s="4">
        <v>168500</v>
      </c>
      <c r="E511" s="4">
        <v>119510</v>
      </c>
      <c r="F511" s="5">
        <f t="shared" si="32"/>
        <v>0.70925816023738875</v>
      </c>
      <c r="G511" s="4" t="s">
        <v>14</v>
      </c>
      <c r="H511" s="4">
        <v>1258</v>
      </c>
      <c r="I511" s="12">
        <f t="shared" si="31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13">
        <f t="shared" si="29"/>
        <v>41034.208333333336</v>
      </c>
      <c r="O511" s="13">
        <f t="shared" si="30"/>
        <v>41044.208333333336</v>
      </c>
      <c r="P511" s="4" t="b">
        <v>0</v>
      </c>
      <c r="Q511" s="4" t="b">
        <v>0</v>
      </c>
      <c r="R511" s="4" t="s">
        <v>33</v>
      </c>
      <c r="S511" s="4" t="s">
        <v>2039</v>
      </c>
      <c r="T511" s="4" t="s">
        <v>2040</v>
      </c>
    </row>
    <row r="512" spans="1:20" x14ac:dyDescent="0.25">
      <c r="A512" s="4">
        <v>510</v>
      </c>
      <c r="B512" s="4" t="s">
        <v>1066</v>
      </c>
      <c r="C512" s="11" t="s">
        <v>1067</v>
      </c>
      <c r="D512" s="4">
        <v>7800</v>
      </c>
      <c r="E512" s="4">
        <v>9289</v>
      </c>
      <c r="F512" s="5">
        <f t="shared" si="32"/>
        <v>1.1908974358974358</v>
      </c>
      <c r="G512" s="4" t="s">
        <v>20</v>
      </c>
      <c r="H512" s="4">
        <v>131</v>
      </c>
      <c r="I512" s="12">
        <f t="shared" si="31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13">
        <f t="shared" si="29"/>
        <v>43251.208333333328</v>
      </c>
      <c r="O512" s="13">
        <f t="shared" si="30"/>
        <v>43275.208333333328</v>
      </c>
      <c r="P512" s="4" t="b">
        <v>0</v>
      </c>
      <c r="Q512" s="4" t="b">
        <v>0</v>
      </c>
      <c r="R512" s="4" t="s">
        <v>53</v>
      </c>
      <c r="S512" s="4" t="s">
        <v>2041</v>
      </c>
      <c r="T512" s="4" t="s">
        <v>2044</v>
      </c>
    </row>
    <row r="513" spans="1:20" x14ac:dyDescent="0.25">
      <c r="A513" s="4">
        <v>511</v>
      </c>
      <c r="B513" s="4" t="s">
        <v>1068</v>
      </c>
      <c r="C513" s="11" t="s">
        <v>1069</v>
      </c>
      <c r="D513" s="4">
        <v>147800</v>
      </c>
      <c r="E513" s="4">
        <v>35498</v>
      </c>
      <c r="F513" s="5">
        <f t="shared" si="32"/>
        <v>0.24017591339648173</v>
      </c>
      <c r="G513" s="4" t="s">
        <v>14</v>
      </c>
      <c r="H513" s="4">
        <v>362</v>
      </c>
      <c r="I513" s="12">
        <f t="shared" si="31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13">
        <f t="shared" si="29"/>
        <v>43671.208333333328</v>
      </c>
      <c r="O513" s="13">
        <f t="shared" si="30"/>
        <v>43681.208333333328</v>
      </c>
      <c r="P513" s="4" t="b">
        <v>0</v>
      </c>
      <c r="Q513" s="4" t="b">
        <v>0</v>
      </c>
      <c r="R513" s="4" t="s">
        <v>33</v>
      </c>
      <c r="S513" s="4" t="s">
        <v>2039</v>
      </c>
      <c r="T513" s="4" t="s">
        <v>2040</v>
      </c>
    </row>
    <row r="514" spans="1:20" x14ac:dyDescent="0.25">
      <c r="A514" s="4">
        <v>512</v>
      </c>
      <c r="B514" s="4" t="s">
        <v>1070</v>
      </c>
      <c r="C514" s="11" t="s">
        <v>1071</v>
      </c>
      <c r="D514" s="4">
        <v>9100</v>
      </c>
      <c r="E514" s="4">
        <v>12678</v>
      </c>
      <c r="F514" s="5">
        <f t="shared" si="32"/>
        <v>1.3931868131868133</v>
      </c>
      <c r="G514" s="4" t="s">
        <v>20</v>
      </c>
      <c r="H514" s="4">
        <v>239</v>
      </c>
      <c r="I514" s="12">
        <f t="shared" si="31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13">
        <f t="shared" si="29"/>
        <v>41825.208333333336</v>
      </c>
      <c r="O514" s="13">
        <f t="shared" si="30"/>
        <v>41826.208333333336</v>
      </c>
      <c r="P514" s="4" t="b">
        <v>0</v>
      </c>
      <c r="Q514" s="4" t="b">
        <v>1</v>
      </c>
      <c r="R514" s="4" t="s">
        <v>89</v>
      </c>
      <c r="S514" s="4" t="s">
        <v>2050</v>
      </c>
      <c r="T514" s="4" t="s">
        <v>2051</v>
      </c>
    </row>
    <row r="515" spans="1:20" x14ac:dyDescent="0.25">
      <c r="A515" s="4">
        <v>513</v>
      </c>
      <c r="B515" s="4" t="s">
        <v>1072</v>
      </c>
      <c r="C515" s="11" t="s">
        <v>1073</v>
      </c>
      <c r="D515" s="4">
        <v>8300</v>
      </c>
      <c r="E515" s="4">
        <v>3260</v>
      </c>
      <c r="F515" s="5">
        <f t="shared" si="32"/>
        <v>0.39277108433734942</v>
      </c>
      <c r="G515" s="4" t="s">
        <v>74</v>
      </c>
      <c r="H515" s="4">
        <v>35</v>
      </c>
      <c r="I515" s="12">
        <f t="shared" si="31"/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13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s="4" t="b">
        <v>0</v>
      </c>
      <c r="Q515" s="4" t="b">
        <v>0</v>
      </c>
      <c r="R515" s="4" t="s">
        <v>269</v>
      </c>
      <c r="S515" s="4" t="s">
        <v>2041</v>
      </c>
      <c r="T515" s="4" t="s">
        <v>2060</v>
      </c>
    </row>
    <row r="516" spans="1:20" x14ac:dyDescent="0.25">
      <c r="A516" s="4">
        <v>514</v>
      </c>
      <c r="B516" s="4" t="s">
        <v>1074</v>
      </c>
      <c r="C516" s="11" t="s">
        <v>1075</v>
      </c>
      <c r="D516" s="4">
        <v>138700</v>
      </c>
      <c r="E516" s="4">
        <v>31123</v>
      </c>
      <c r="F516" s="5">
        <f t="shared" si="32"/>
        <v>0.22439077144917088</v>
      </c>
      <c r="G516" s="4" t="s">
        <v>74</v>
      </c>
      <c r="H516" s="4">
        <v>528</v>
      </c>
      <c r="I516" s="12">
        <f t="shared" ref="I516:I579" si="35">E516/H516</f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13">
        <f t="shared" si="33"/>
        <v>41614.25</v>
      </c>
      <c r="O516" s="13">
        <f t="shared" si="34"/>
        <v>41619.25</v>
      </c>
      <c r="P516" s="4" t="b">
        <v>0</v>
      </c>
      <c r="Q516" s="4" t="b">
        <v>1</v>
      </c>
      <c r="R516" s="4" t="s">
        <v>23</v>
      </c>
      <c r="S516" s="4" t="s">
        <v>2035</v>
      </c>
      <c r="T516" s="4" t="s">
        <v>2036</v>
      </c>
    </row>
    <row r="517" spans="1:20" x14ac:dyDescent="0.25">
      <c r="A517" s="4">
        <v>515</v>
      </c>
      <c r="B517" s="4" t="s">
        <v>1076</v>
      </c>
      <c r="C517" s="11" t="s">
        <v>1077</v>
      </c>
      <c r="D517" s="4">
        <v>8600</v>
      </c>
      <c r="E517" s="4">
        <v>4797</v>
      </c>
      <c r="F517" s="5">
        <f t="shared" ref="F517:F580" si="36">E517/D517</f>
        <v>0.55779069767441858</v>
      </c>
      <c r="G517" s="4" t="s">
        <v>14</v>
      </c>
      <c r="H517" s="4">
        <v>133</v>
      </c>
      <c r="I517" s="12">
        <f t="shared" si="35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13">
        <f t="shared" si="33"/>
        <v>40900.25</v>
      </c>
      <c r="O517" s="13">
        <f t="shared" si="34"/>
        <v>40902.25</v>
      </c>
      <c r="P517" s="4" t="b">
        <v>0</v>
      </c>
      <c r="Q517" s="4" t="b">
        <v>1</v>
      </c>
      <c r="R517" s="4" t="s">
        <v>33</v>
      </c>
      <c r="S517" s="4" t="s">
        <v>2039</v>
      </c>
      <c r="T517" s="4" t="s">
        <v>2040</v>
      </c>
    </row>
    <row r="518" spans="1:20" x14ac:dyDescent="0.25">
      <c r="A518" s="4">
        <v>516</v>
      </c>
      <c r="B518" s="4" t="s">
        <v>1078</v>
      </c>
      <c r="C518" s="11" t="s">
        <v>1079</v>
      </c>
      <c r="D518" s="4">
        <v>125400</v>
      </c>
      <c r="E518" s="4">
        <v>53324</v>
      </c>
      <c r="F518" s="5">
        <f t="shared" si="36"/>
        <v>0.42523125996810207</v>
      </c>
      <c r="G518" s="4" t="s">
        <v>14</v>
      </c>
      <c r="H518" s="4">
        <v>846</v>
      </c>
      <c r="I518" s="12">
        <f t="shared" si="35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13">
        <f t="shared" si="33"/>
        <v>40396.208333333336</v>
      </c>
      <c r="O518" s="13">
        <f t="shared" si="34"/>
        <v>40434.208333333336</v>
      </c>
      <c r="P518" s="4" t="b">
        <v>0</v>
      </c>
      <c r="Q518" s="4" t="b">
        <v>0</v>
      </c>
      <c r="R518" s="4" t="s">
        <v>68</v>
      </c>
      <c r="S518" s="4" t="s">
        <v>2047</v>
      </c>
      <c r="T518" s="4" t="s">
        <v>2048</v>
      </c>
    </row>
    <row r="519" spans="1:20" x14ac:dyDescent="0.25">
      <c r="A519" s="4">
        <v>517</v>
      </c>
      <c r="B519" s="4" t="s">
        <v>1080</v>
      </c>
      <c r="C519" s="11" t="s">
        <v>1081</v>
      </c>
      <c r="D519" s="4">
        <v>5900</v>
      </c>
      <c r="E519" s="4">
        <v>6608</v>
      </c>
      <c r="F519" s="5">
        <f t="shared" si="36"/>
        <v>1.1200000000000001</v>
      </c>
      <c r="G519" s="4" t="s">
        <v>20</v>
      </c>
      <c r="H519" s="4">
        <v>78</v>
      </c>
      <c r="I519" s="12">
        <f t="shared" si="35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13">
        <f t="shared" si="33"/>
        <v>42860.208333333328</v>
      </c>
      <c r="O519" s="13">
        <f t="shared" si="34"/>
        <v>42865.208333333328</v>
      </c>
      <c r="P519" s="4" t="b">
        <v>0</v>
      </c>
      <c r="Q519" s="4" t="b">
        <v>0</v>
      </c>
      <c r="R519" s="4" t="s">
        <v>17</v>
      </c>
      <c r="S519" s="4" t="s">
        <v>2033</v>
      </c>
      <c r="T519" s="4" t="s">
        <v>2034</v>
      </c>
    </row>
    <row r="520" spans="1:20" ht="31.5" x14ac:dyDescent="0.25">
      <c r="A520" s="4">
        <v>518</v>
      </c>
      <c r="B520" s="4" t="s">
        <v>1082</v>
      </c>
      <c r="C520" s="11" t="s">
        <v>1083</v>
      </c>
      <c r="D520" s="4">
        <v>8800</v>
      </c>
      <c r="E520" s="4">
        <v>622</v>
      </c>
      <c r="F520" s="5">
        <f t="shared" si="36"/>
        <v>7.0681818181818179E-2</v>
      </c>
      <c r="G520" s="4" t="s">
        <v>14</v>
      </c>
      <c r="H520" s="4">
        <v>10</v>
      </c>
      <c r="I520" s="12">
        <f t="shared" si="35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13">
        <f t="shared" si="33"/>
        <v>43154.25</v>
      </c>
      <c r="O520" s="13">
        <f t="shared" si="34"/>
        <v>43156.25</v>
      </c>
      <c r="P520" s="4" t="b">
        <v>0</v>
      </c>
      <c r="Q520" s="4" t="b">
        <v>1</v>
      </c>
      <c r="R520" s="4" t="s">
        <v>71</v>
      </c>
      <c r="S520" s="4" t="s">
        <v>2041</v>
      </c>
      <c r="T520" s="4" t="s">
        <v>2049</v>
      </c>
    </row>
    <row r="521" spans="1:20" x14ac:dyDescent="0.25">
      <c r="A521" s="4">
        <v>519</v>
      </c>
      <c r="B521" s="4" t="s">
        <v>1084</v>
      </c>
      <c r="C521" s="11" t="s">
        <v>1085</v>
      </c>
      <c r="D521" s="4">
        <v>177700</v>
      </c>
      <c r="E521" s="4">
        <v>180802</v>
      </c>
      <c r="F521" s="5">
        <f t="shared" si="36"/>
        <v>1.0174563871693867</v>
      </c>
      <c r="G521" s="4" t="s">
        <v>20</v>
      </c>
      <c r="H521" s="4">
        <v>1773</v>
      </c>
      <c r="I521" s="12">
        <f t="shared" si="35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13">
        <f t="shared" si="33"/>
        <v>42012.25</v>
      </c>
      <c r="O521" s="13">
        <f t="shared" si="34"/>
        <v>42026.25</v>
      </c>
      <c r="P521" s="4" t="b">
        <v>0</v>
      </c>
      <c r="Q521" s="4" t="b">
        <v>1</v>
      </c>
      <c r="R521" s="4" t="s">
        <v>23</v>
      </c>
      <c r="S521" s="4" t="s">
        <v>2035</v>
      </c>
      <c r="T521" s="4" t="s">
        <v>2036</v>
      </c>
    </row>
    <row r="522" spans="1:20" x14ac:dyDescent="0.25">
      <c r="A522" s="4">
        <v>520</v>
      </c>
      <c r="B522" s="4" t="s">
        <v>1086</v>
      </c>
      <c r="C522" s="11" t="s">
        <v>1087</v>
      </c>
      <c r="D522" s="4">
        <v>800</v>
      </c>
      <c r="E522" s="4">
        <v>3406</v>
      </c>
      <c r="F522" s="5">
        <f t="shared" si="36"/>
        <v>4.2575000000000003</v>
      </c>
      <c r="G522" s="4" t="s">
        <v>20</v>
      </c>
      <c r="H522" s="4">
        <v>32</v>
      </c>
      <c r="I522" s="12">
        <f t="shared" si="35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13">
        <f t="shared" si="33"/>
        <v>43574.208333333328</v>
      </c>
      <c r="O522" s="13">
        <f t="shared" si="34"/>
        <v>43577.208333333328</v>
      </c>
      <c r="P522" s="4" t="b">
        <v>0</v>
      </c>
      <c r="Q522" s="4" t="b">
        <v>0</v>
      </c>
      <c r="R522" s="4" t="s">
        <v>33</v>
      </c>
      <c r="S522" s="4" t="s">
        <v>2039</v>
      </c>
      <c r="T522" s="4" t="s">
        <v>2040</v>
      </c>
    </row>
    <row r="523" spans="1:20" x14ac:dyDescent="0.25">
      <c r="A523" s="4">
        <v>521</v>
      </c>
      <c r="B523" s="4" t="s">
        <v>1088</v>
      </c>
      <c r="C523" s="11" t="s">
        <v>141</v>
      </c>
      <c r="D523" s="4">
        <v>7600</v>
      </c>
      <c r="E523" s="4">
        <v>11061</v>
      </c>
      <c r="F523" s="5">
        <f t="shared" si="36"/>
        <v>1.4553947368421052</v>
      </c>
      <c r="G523" s="4" t="s">
        <v>20</v>
      </c>
      <c r="H523" s="4">
        <v>369</v>
      </c>
      <c r="I523" s="12">
        <f t="shared" si="35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13">
        <f t="shared" si="33"/>
        <v>42605.208333333328</v>
      </c>
      <c r="O523" s="13">
        <f t="shared" si="34"/>
        <v>42611.208333333328</v>
      </c>
      <c r="P523" s="4" t="b">
        <v>0</v>
      </c>
      <c r="Q523" s="4" t="b">
        <v>1</v>
      </c>
      <c r="R523" s="4" t="s">
        <v>53</v>
      </c>
      <c r="S523" s="4" t="s">
        <v>2041</v>
      </c>
      <c r="T523" s="4" t="s">
        <v>2044</v>
      </c>
    </row>
    <row r="524" spans="1:20" ht="31.5" x14ac:dyDescent="0.25">
      <c r="A524" s="4">
        <v>522</v>
      </c>
      <c r="B524" s="4" t="s">
        <v>1089</v>
      </c>
      <c r="C524" s="11" t="s">
        <v>1090</v>
      </c>
      <c r="D524" s="4">
        <v>50500</v>
      </c>
      <c r="E524" s="4">
        <v>16389</v>
      </c>
      <c r="F524" s="5">
        <f t="shared" si="36"/>
        <v>0.32453465346534655</v>
      </c>
      <c r="G524" s="4" t="s">
        <v>14</v>
      </c>
      <c r="H524" s="4">
        <v>191</v>
      </c>
      <c r="I524" s="12">
        <f t="shared" si="35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13">
        <f t="shared" si="33"/>
        <v>41093.208333333336</v>
      </c>
      <c r="O524" s="13">
        <f t="shared" si="34"/>
        <v>41105.208333333336</v>
      </c>
      <c r="P524" s="4" t="b">
        <v>0</v>
      </c>
      <c r="Q524" s="4" t="b">
        <v>0</v>
      </c>
      <c r="R524" s="4" t="s">
        <v>100</v>
      </c>
      <c r="S524" s="4" t="s">
        <v>2041</v>
      </c>
      <c r="T524" s="4" t="s">
        <v>2052</v>
      </c>
    </row>
    <row r="525" spans="1:20" x14ac:dyDescent="0.25">
      <c r="A525" s="4">
        <v>523</v>
      </c>
      <c r="B525" s="4" t="s">
        <v>1091</v>
      </c>
      <c r="C525" s="11" t="s">
        <v>1092</v>
      </c>
      <c r="D525" s="4">
        <v>900</v>
      </c>
      <c r="E525" s="4">
        <v>6303</v>
      </c>
      <c r="F525" s="5">
        <f t="shared" si="36"/>
        <v>7.003333333333333</v>
      </c>
      <c r="G525" s="4" t="s">
        <v>20</v>
      </c>
      <c r="H525" s="4">
        <v>89</v>
      </c>
      <c r="I525" s="12">
        <f t="shared" si="35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13">
        <f t="shared" si="33"/>
        <v>40241.25</v>
      </c>
      <c r="O525" s="13">
        <f t="shared" si="34"/>
        <v>40246.25</v>
      </c>
      <c r="P525" s="4" t="b">
        <v>0</v>
      </c>
      <c r="Q525" s="4" t="b">
        <v>0</v>
      </c>
      <c r="R525" s="4" t="s">
        <v>100</v>
      </c>
      <c r="S525" s="4" t="s">
        <v>2041</v>
      </c>
      <c r="T525" s="4" t="s">
        <v>2052</v>
      </c>
    </row>
    <row r="526" spans="1:20" x14ac:dyDescent="0.25">
      <c r="A526" s="4">
        <v>524</v>
      </c>
      <c r="B526" s="4" t="s">
        <v>1093</v>
      </c>
      <c r="C526" s="11" t="s">
        <v>1094</v>
      </c>
      <c r="D526" s="4">
        <v>96700</v>
      </c>
      <c r="E526" s="4">
        <v>81136</v>
      </c>
      <c r="F526" s="5">
        <f t="shared" si="36"/>
        <v>0.83904860392967939</v>
      </c>
      <c r="G526" s="4" t="s">
        <v>14</v>
      </c>
      <c r="H526" s="4">
        <v>1979</v>
      </c>
      <c r="I526" s="12">
        <f t="shared" si="35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13">
        <f t="shared" si="33"/>
        <v>40294.208333333336</v>
      </c>
      <c r="O526" s="13">
        <f t="shared" si="34"/>
        <v>40307.208333333336</v>
      </c>
      <c r="P526" s="4" t="b">
        <v>0</v>
      </c>
      <c r="Q526" s="4" t="b">
        <v>0</v>
      </c>
      <c r="R526" s="4" t="s">
        <v>33</v>
      </c>
      <c r="S526" s="4" t="s">
        <v>2039</v>
      </c>
      <c r="T526" s="4" t="s">
        <v>2040</v>
      </c>
    </row>
    <row r="527" spans="1:20" x14ac:dyDescent="0.25">
      <c r="A527" s="4">
        <v>525</v>
      </c>
      <c r="B527" s="4" t="s">
        <v>1095</v>
      </c>
      <c r="C527" s="11" t="s">
        <v>1096</v>
      </c>
      <c r="D527" s="4">
        <v>2100</v>
      </c>
      <c r="E527" s="4">
        <v>1768</v>
      </c>
      <c r="F527" s="5">
        <f t="shared" si="36"/>
        <v>0.84190476190476193</v>
      </c>
      <c r="G527" s="4" t="s">
        <v>14</v>
      </c>
      <c r="H527" s="4">
        <v>63</v>
      </c>
      <c r="I527" s="12">
        <f t="shared" si="35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13">
        <f t="shared" si="33"/>
        <v>40505.25</v>
      </c>
      <c r="O527" s="13">
        <f t="shared" si="34"/>
        <v>40509.25</v>
      </c>
      <c r="P527" s="4" t="b">
        <v>0</v>
      </c>
      <c r="Q527" s="4" t="b">
        <v>0</v>
      </c>
      <c r="R527" s="4" t="s">
        <v>65</v>
      </c>
      <c r="S527" s="4" t="s">
        <v>2037</v>
      </c>
      <c r="T527" s="4" t="s">
        <v>2046</v>
      </c>
    </row>
    <row r="528" spans="1:20" ht="31.5" x14ac:dyDescent="0.25">
      <c r="A528" s="4">
        <v>526</v>
      </c>
      <c r="B528" s="4" t="s">
        <v>1097</v>
      </c>
      <c r="C528" s="11" t="s">
        <v>1098</v>
      </c>
      <c r="D528" s="4">
        <v>8300</v>
      </c>
      <c r="E528" s="4">
        <v>12944</v>
      </c>
      <c r="F528" s="5">
        <f t="shared" si="36"/>
        <v>1.5595180722891566</v>
      </c>
      <c r="G528" s="4" t="s">
        <v>20</v>
      </c>
      <c r="H528" s="4">
        <v>147</v>
      </c>
      <c r="I528" s="12">
        <f t="shared" si="35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13">
        <f t="shared" si="33"/>
        <v>42364.25</v>
      </c>
      <c r="O528" s="13">
        <f t="shared" si="34"/>
        <v>42401.25</v>
      </c>
      <c r="P528" s="4" t="b">
        <v>0</v>
      </c>
      <c r="Q528" s="4" t="b">
        <v>1</v>
      </c>
      <c r="R528" s="4" t="s">
        <v>33</v>
      </c>
      <c r="S528" s="4" t="s">
        <v>2039</v>
      </c>
      <c r="T528" s="4" t="s">
        <v>2040</v>
      </c>
    </row>
    <row r="529" spans="1:20" x14ac:dyDescent="0.25">
      <c r="A529" s="4">
        <v>527</v>
      </c>
      <c r="B529" s="4" t="s">
        <v>1099</v>
      </c>
      <c r="C529" s="11" t="s">
        <v>1100</v>
      </c>
      <c r="D529" s="4">
        <v>189200</v>
      </c>
      <c r="E529" s="4">
        <v>188480</v>
      </c>
      <c r="F529" s="5">
        <f t="shared" si="36"/>
        <v>0.99619450317124736</v>
      </c>
      <c r="G529" s="4" t="s">
        <v>14</v>
      </c>
      <c r="H529" s="4">
        <v>6080</v>
      </c>
      <c r="I529" s="12">
        <f t="shared" si="35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13">
        <f t="shared" si="33"/>
        <v>42405.25</v>
      </c>
      <c r="O529" s="13">
        <f t="shared" si="34"/>
        <v>42441.25</v>
      </c>
      <c r="P529" s="4" t="b">
        <v>0</v>
      </c>
      <c r="Q529" s="4" t="b">
        <v>0</v>
      </c>
      <c r="R529" s="4" t="s">
        <v>71</v>
      </c>
      <c r="S529" s="4" t="s">
        <v>2041</v>
      </c>
      <c r="T529" s="4" t="s">
        <v>2049</v>
      </c>
    </row>
    <row r="530" spans="1:20" x14ac:dyDescent="0.25">
      <c r="A530" s="4">
        <v>528</v>
      </c>
      <c r="B530" s="4" t="s">
        <v>1101</v>
      </c>
      <c r="C530" s="11" t="s">
        <v>1102</v>
      </c>
      <c r="D530" s="4">
        <v>9000</v>
      </c>
      <c r="E530" s="4">
        <v>7227</v>
      </c>
      <c r="F530" s="5">
        <f t="shared" si="36"/>
        <v>0.80300000000000005</v>
      </c>
      <c r="G530" s="4" t="s">
        <v>14</v>
      </c>
      <c r="H530" s="4">
        <v>80</v>
      </c>
      <c r="I530" s="12">
        <f t="shared" si="35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13">
        <f t="shared" si="33"/>
        <v>41601.25</v>
      </c>
      <c r="O530" s="13">
        <f t="shared" si="34"/>
        <v>41646.25</v>
      </c>
      <c r="P530" s="4" t="b">
        <v>0</v>
      </c>
      <c r="Q530" s="4" t="b">
        <v>0</v>
      </c>
      <c r="R530" s="4" t="s">
        <v>60</v>
      </c>
      <c r="S530" s="4" t="s">
        <v>2035</v>
      </c>
      <c r="T530" s="4" t="s">
        <v>2045</v>
      </c>
    </row>
    <row r="531" spans="1:20" x14ac:dyDescent="0.25">
      <c r="A531" s="4">
        <v>529</v>
      </c>
      <c r="B531" s="4" t="s">
        <v>1103</v>
      </c>
      <c r="C531" s="11" t="s">
        <v>1104</v>
      </c>
      <c r="D531" s="4">
        <v>5100</v>
      </c>
      <c r="E531" s="4">
        <v>574</v>
      </c>
      <c r="F531" s="5">
        <f t="shared" si="36"/>
        <v>0.11254901960784314</v>
      </c>
      <c r="G531" s="4" t="s">
        <v>14</v>
      </c>
      <c r="H531" s="4">
        <v>9</v>
      </c>
      <c r="I531" s="12">
        <f t="shared" si="35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13">
        <f t="shared" si="33"/>
        <v>41769.208333333336</v>
      </c>
      <c r="O531" s="13">
        <f t="shared" si="34"/>
        <v>41797.208333333336</v>
      </c>
      <c r="P531" s="4" t="b">
        <v>0</v>
      </c>
      <c r="Q531" s="4" t="b">
        <v>0</v>
      </c>
      <c r="R531" s="4" t="s">
        <v>89</v>
      </c>
      <c r="S531" s="4" t="s">
        <v>2050</v>
      </c>
      <c r="T531" s="4" t="s">
        <v>2051</v>
      </c>
    </row>
    <row r="532" spans="1:20" x14ac:dyDescent="0.25">
      <c r="A532" s="4">
        <v>530</v>
      </c>
      <c r="B532" s="4" t="s">
        <v>1105</v>
      </c>
      <c r="C532" s="11" t="s">
        <v>1106</v>
      </c>
      <c r="D532" s="4">
        <v>105000</v>
      </c>
      <c r="E532" s="4">
        <v>96328</v>
      </c>
      <c r="F532" s="5">
        <f t="shared" si="36"/>
        <v>0.91740952380952379</v>
      </c>
      <c r="G532" s="4" t="s">
        <v>14</v>
      </c>
      <c r="H532" s="4">
        <v>1784</v>
      </c>
      <c r="I532" s="12">
        <f t="shared" si="35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13">
        <f t="shared" si="33"/>
        <v>40421.208333333336</v>
      </c>
      <c r="O532" s="13">
        <f t="shared" si="34"/>
        <v>40435.208333333336</v>
      </c>
      <c r="P532" s="4" t="b">
        <v>0</v>
      </c>
      <c r="Q532" s="4" t="b">
        <v>1</v>
      </c>
      <c r="R532" s="4" t="s">
        <v>119</v>
      </c>
      <c r="S532" s="4" t="s">
        <v>2047</v>
      </c>
      <c r="T532" s="4" t="s">
        <v>2053</v>
      </c>
    </row>
    <row r="533" spans="1:20" ht="31.5" x14ac:dyDescent="0.25">
      <c r="A533" s="4">
        <v>531</v>
      </c>
      <c r="B533" s="4" t="s">
        <v>1107</v>
      </c>
      <c r="C533" s="11" t="s">
        <v>1108</v>
      </c>
      <c r="D533" s="4">
        <v>186700</v>
      </c>
      <c r="E533" s="4">
        <v>178338</v>
      </c>
      <c r="F533" s="5">
        <f t="shared" si="36"/>
        <v>0.95521156936261387</v>
      </c>
      <c r="G533" s="4" t="s">
        <v>47</v>
      </c>
      <c r="H533" s="4">
        <v>3640</v>
      </c>
      <c r="I533" s="12">
        <f t="shared" si="35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13">
        <f t="shared" si="33"/>
        <v>41589.25</v>
      </c>
      <c r="O533" s="13">
        <f t="shared" si="34"/>
        <v>41645.25</v>
      </c>
      <c r="P533" s="4" t="b">
        <v>0</v>
      </c>
      <c r="Q533" s="4" t="b">
        <v>0</v>
      </c>
      <c r="R533" s="4" t="s">
        <v>89</v>
      </c>
      <c r="S533" s="4" t="s">
        <v>2050</v>
      </c>
      <c r="T533" s="4" t="s">
        <v>2051</v>
      </c>
    </row>
    <row r="534" spans="1:20" x14ac:dyDescent="0.25">
      <c r="A534" s="4">
        <v>532</v>
      </c>
      <c r="B534" s="4" t="s">
        <v>1109</v>
      </c>
      <c r="C534" s="11" t="s">
        <v>1110</v>
      </c>
      <c r="D534" s="4">
        <v>1600</v>
      </c>
      <c r="E534" s="4">
        <v>8046</v>
      </c>
      <c r="F534" s="5">
        <f t="shared" si="36"/>
        <v>5.0287499999999996</v>
      </c>
      <c r="G534" s="4" t="s">
        <v>20</v>
      </c>
      <c r="H534" s="4">
        <v>126</v>
      </c>
      <c r="I534" s="12">
        <f t="shared" si="35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13">
        <f t="shared" si="33"/>
        <v>43125.25</v>
      </c>
      <c r="O534" s="13">
        <f t="shared" si="34"/>
        <v>43126.25</v>
      </c>
      <c r="P534" s="4" t="b">
        <v>0</v>
      </c>
      <c r="Q534" s="4" t="b">
        <v>0</v>
      </c>
      <c r="R534" s="4" t="s">
        <v>33</v>
      </c>
      <c r="S534" s="4" t="s">
        <v>2039</v>
      </c>
      <c r="T534" s="4" t="s">
        <v>2040</v>
      </c>
    </row>
    <row r="535" spans="1:20" x14ac:dyDescent="0.25">
      <c r="A535" s="4">
        <v>533</v>
      </c>
      <c r="B535" s="4" t="s">
        <v>1111</v>
      </c>
      <c r="C535" s="11" t="s">
        <v>1112</v>
      </c>
      <c r="D535" s="4">
        <v>115600</v>
      </c>
      <c r="E535" s="4">
        <v>184086</v>
      </c>
      <c r="F535" s="5">
        <f t="shared" si="36"/>
        <v>1.5924394463667819</v>
      </c>
      <c r="G535" s="4" t="s">
        <v>20</v>
      </c>
      <c r="H535" s="4">
        <v>2218</v>
      </c>
      <c r="I535" s="12">
        <f t="shared" si="35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13">
        <f t="shared" si="33"/>
        <v>41479.208333333336</v>
      </c>
      <c r="O535" s="13">
        <f t="shared" si="34"/>
        <v>41515.208333333336</v>
      </c>
      <c r="P535" s="4" t="b">
        <v>0</v>
      </c>
      <c r="Q535" s="4" t="b">
        <v>0</v>
      </c>
      <c r="R535" s="4" t="s">
        <v>60</v>
      </c>
      <c r="S535" s="4" t="s">
        <v>2035</v>
      </c>
      <c r="T535" s="4" t="s">
        <v>2045</v>
      </c>
    </row>
    <row r="536" spans="1:20" x14ac:dyDescent="0.25">
      <c r="A536" s="4">
        <v>534</v>
      </c>
      <c r="B536" s="4" t="s">
        <v>1113</v>
      </c>
      <c r="C536" s="11" t="s">
        <v>1114</v>
      </c>
      <c r="D536" s="4">
        <v>89100</v>
      </c>
      <c r="E536" s="4">
        <v>13385</v>
      </c>
      <c r="F536" s="5">
        <f t="shared" si="36"/>
        <v>0.15022446689113356</v>
      </c>
      <c r="G536" s="4" t="s">
        <v>14</v>
      </c>
      <c r="H536" s="4">
        <v>243</v>
      </c>
      <c r="I536" s="12">
        <f t="shared" si="35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13">
        <f t="shared" si="33"/>
        <v>43329.208333333328</v>
      </c>
      <c r="O536" s="13">
        <f t="shared" si="34"/>
        <v>43330.208333333328</v>
      </c>
      <c r="P536" s="4" t="b">
        <v>0</v>
      </c>
      <c r="Q536" s="4" t="b">
        <v>1</v>
      </c>
      <c r="R536" s="4" t="s">
        <v>53</v>
      </c>
      <c r="S536" s="4" t="s">
        <v>2041</v>
      </c>
      <c r="T536" s="4" t="s">
        <v>2044</v>
      </c>
    </row>
    <row r="537" spans="1:20" x14ac:dyDescent="0.25">
      <c r="A537" s="4">
        <v>535</v>
      </c>
      <c r="B537" s="4" t="s">
        <v>1115</v>
      </c>
      <c r="C537" s="11" t="s">
        <v>1116</v>
      </c>
      <c r="D537" s="4">
        <v>2600</v>
      </c>
      <c r="E537" s="4">
        <v>12533</v>
      </c>
      <c r="F537" s="5">
        <f t="shared" si="36"/>
        <v>4.820384615384615</v>
      </c>
      <c r="G537" s="4" t="s">
        <v>20</v>
      </c>
      <c r="H537" s="4">
        <v>202</v>
      </c>
      <c r="I537" s="12">
        <f t="shared" si="35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13">
        <f t="shared" si="33"/>
        <v>43259.208333333328</v>
      </c>
      <c r="O537" s="13">
        <f t="shared" si="34"/>
        <v>43261.208333333328</v>
      </c>
      <c r="P537" s="4" t="b">
        <v>0</v>
      </c>
      <c r="Q537" s="4" t="b">
        <v>1</v>
      </c>
      <c r="R537" s="4" t="s">
        <v>33</v>
      </c>
      <c r="S537" s="4" t="s">
        <v>2039</v>
      </c>
      <c r="T537" s="4" t="s">
        <v>2040</v>
      </c>
    </row>
    <row r="538" spans="1:20" x14ac:dyDescent="0.25">
      <c r="A538" s="4">
        <v>536</v>
      </c>
      <c r="B538" s="4" t="s">
        <v>1117</v>
      </c>
      <c r="C538" s="11" t="s">
        <v>1118</v>
      </c>
      <c r="D538" s="4">
        <v>9800</v>
      </c>
      <c r="E538" s="4">
        <v>14697</v>
      </c>
      <c r="F538" s="5">
        <f t="shared" si="36"/>
        <v>1.4996938775510205</v>
      </c>
      <c r="G538" s="4" t="s">
        <v>20</v>
      </c>
      <c r="H538" s="4">
        <v>140</v>
      </c>
      <c r="I538" s="12">
        <f t="shared" si="35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13">
        <f t="shared" si="33"/>
        <v>40414.208333333336</v>
      </c>
      <c r="O538" s="13">
        <f t="shared" si="34"/>
        <v>40440.208333333336</v>
      </c>
      <c r="P538" s="4" t="b">
        <v>0</v>
      </c>
      <c r="Q538" s="4" t="b">
        <v>0</v>
      </c>
      <c r="R538" s="4" t="s">
        <v>119</v>
      </c>
      <c r="S538" s="4" t="s">
        <v>2047</v>
      </c>
      <c r="T538" s="4" t="s">
        <v>2053</v>
      </c>
    </row>
    <row r="539" spans="1:20" x14ac:dyDescent="0.25">
      <c r="A539" s="4">
        <v>537</v>
      </c>
      <c r="B539" s="4" t="s">
        <v>1119</v>
      </c>
      <c r="C539" s="11" t="s">
        <v>1120</v>
      </c>
      <c r="D539" s="4">
        <v>84400</v>
      </c>
      <c r="E539" s="4">
        <v>98935</v>
      </c>
      <c r="F539" s="5">
        <f t="shared" si="36"/>
        <v>1.1722156398104266</v>
      </c>
      <c r="G539" s="4" t="s">
        <v>20</v>
      </c>
      <c r="H539" s="4">
        <v>1052</v>
      </c>
      <c r="I539" s="12">
        <f t="shared" si="35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13">
        <f t="shared" si="33"/>
        <v>43342.208333333328</v>
      </c>
      <c r="O539" s="13">
        <f t="shared" si="34"/>
        <v>43365.208333333328</v>
      </c>
      <c r="P539" s="4" t="b">
        <v>1</v>
      </c>
      <c r="Q539" s="4" t="b">
        <v>1</v>
      </c>
      <c r="R539" s="4" t="s">
        <v>42</v>
      </c>
      <c r="S539" s="4" t="s">
        <v>2041</v>
      </c>
      <c r="T539" s="4" t="s">
        <v>2042</v>
      </c>
    </row>
    <row r="540" spans="1:20" x14ac:dyDescent="0.25">
      <c r="A540" s="4">
        <v>538</v>
      </c>
      <c r="B540" s="4" t="s">
        <v>1121</v>
      </c>
      <c r="C540" s="11" t="s">
        <v>1122</v>
      </c>
      <c r="D540" s="4">
        <v>151300</v>
      </c>
      <c r="E540" s="4">
        <v>57034</v>
      </c>
      <c r="F540" s="5">
        <f t="shared" si="36"/>
        <v>0.37695968274950431</v>
      </c>
      <c r="G540" s="4" t="s">
        <v>14</v>
      </c>
      <c r="H540" s="4">
        <v>1296</v>
      </c>
      <c r="I540" s="12">
        <f t="shared" si="35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13">
        <f t="shared" si="33"/>
        <v>41539.208333333336</v>
      </c>
      <c r="O540" s="13">
        <f t="shared" si="34"/>
        <v>41555.208333333336</v>
      </c>
      <c r="P540" s="4" t="b">
        <v>0</v>
      </c>
      <c r="Q540" s="4" t="b">
        <v>0</v>
      </c>
      <c r="R540" s="4" t="s">
        <v>292</v>
      </c>
      <c r="S540" s="4" t="s">
        <v>2050</v>
      </c>
      <c r="T540" s="4" t="s">
        <v>2061</v>
      </c>
    </row>
    <row r="541" spans="1:20" x14ac:dyDescent="0.25">
      <c r="A541" s="4">
        <v>539</v>
      </c>
      <c r="B541" s="4" t="s">
        <v>1123</v>
      </c>
      <c r="C541" s="11" t="s">
        <v>1124</v>
      </c>
      <c r="D541" s="4">
        <v>9800</v>
      </c>
      <c r="E541" s="4">
        <v>7120</v>
      </c>
      <c r="F541" s="5">
        <f t="shared" si="36"/>
        <v>0.72653061224489801</v>
      </c>
      <c r="G541" s="4" t="s">
        <v>14</v>
      </c>
      <c r="H541" s="4">
        <v>77</v>
      </c>
      <c r="I541" s="12">
        <f t="shared" si="35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13">
        <f t="shared" si="33"/>
        <v>43647.208333333328</v>
      </c>
      <c r="O541" s="13">
        <f t="shared" si="34"/>
        <v>43653.208333333328</v>
      </c>
      <c r="P541" s="4" t="b">
        <v>0</v>
      </c>
      <c r="Q541" s="4" t="b">
        <v>1</v>
      </c>
      <c r="R541" s="4" t="s">
        <v>17</v>
      </c>
      <c r="S541" s="4" t="s">
        <v>2033</v>
      </c>
      <c r="T541" s="4" t="s">
        <v>2034</v>
      </c>
    </row>
    <row r="542" spans="1:20" x14ac:dyDescent="0.25">
      <c r="A542" s="4">
        <v>540</v>
      </c>
      <c r="B542" s="4" t="s">
        <v>1125</v>
      </c>
      <c r="C542" s="11" t="s">
        <v>1126</v>
      </c>
      <c r="D542" s="4">
        <v>5300</v>
      </c>
      <c r="E542" s="4">
        <v>14097</v>
      </c>
      <c r="F542" s="5">
        <f t="shared" si="36"/>
        <v>2.6598113207547169</v>
      </c>
      <c r="G542" s="4" t="s">
        <v>20</v>
      </c>
      <c r="H542" s="4">
        <v>247</v>
      </c>
      <c r="I542" s="12">
        <f t="shared" si="35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13">
        <f t="shared" si="33"/>
        <v>43225.208333333328</v>
      </c>
      <c r="O542" s="13">
        <f t="shared" si="34"/>
        <v>43247.208333333328</v>
      </c>
      <c r="P542" s="4" t="b">
        <v>0</v>
      </c>
      <c r="Q542" s="4" t="b">
        <v>0</v>
      </c>
      <c r="R542" s="4" t="s">
        <v>122</v>
      </c>
      <c r="S542" s="4" t="s">
        <v>2054</v>
      </c>
      <c r="T542" s="4" t="s">
        <v>2055</v>
      </c>
    </row>
    <row r="543" spans="1:20" x14ac:dyDescent="0.25">
      <c r="A543" s="4">
        <v>541</v>
      </c>
      <c r="B543" s="4" t="s">
        <v>1127</v>
      </c>
      <c r="C543" s="11" t="s">
        <v>1128</v>
      </c>
      <c r="D543" s="4">
        <v>178000</v>
      </c>
      <c r="E543" s="4">
        <v>43086</v>
      </c>
      <c r="F543" s="5">
        <f t="shared" si="36"/>
        <v>0.24205617977528091</v>
      </c>
      <c r="G543" s="4" t="s">
        <v>14</v>
      </c>
      <c r="H543" s="4">
        <v>395</v>
      </c>
      <c r="I543" s="12">
        <f t="shared" si="35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13">
        <f t="shared" si="33"/>
        <v>42165.208333333328</v>
      </c>
      <c r="O543" s="13">
        <f t="shared" si="34"/>
        <v>42191.208333333328</v>
      </c>
      <c r="P543" s="4" t="b">
        <v>0</v>
      </c>
      <c r="Q543" s="4" t="b">
        <v>0</v>
      </c>
      <c r="R543" s="4" t="s">
        <v>292</v>
      </c>
      <c r="S543" s="4" t="s">
        <v>2050</v>
      </c>
      <c r="T543" s="4" t="s">
        <v>2061</v>
      </c>
    </row>
    <row r="544" spans="1:20" x14ac:dyDescent="0.25">
      <c r="A544" s="4">
        <v>542</v>
      </c>
      <c r="B544" s="4" t="s">
        <v>1129</v>
      </c>
      <c r="C544" s="11" t="s">
        <v>1130</v>
      </c>
      <c r="D544" s="4">
        <v>77000</v>
      </c>
      <c r="E544" s="4">
        <v>1930</v>
      </c>
      <c r="F544" s="5">
        <f t="shared" si="36"/>
        <v>2.5064935064935064E-2</v>
      </c>
      <c r="G544" s="4" t="s">
        <v>14</v>
      </c>
      <c r="H544" s="4">
        <v>49</v>
      </c>
      <c r="I544" s="12">
        <f t="shared" si="35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13">
        <f t="shared" si="33"/>
        <v>42391.25</v>
      </c>
      <c r="O544" s="13">
        <f t="shared" si="34"/>
        <v>42421.25</v>
      </c>
      <c r="P544" s="4" t="b">
        <v>0</v>
      </c>
      <c r="Q544" s="4" t="b">
        <v>0</v>
      </c>
      <c r="R544" s="4" t="s">
        <v>60</v>
      </c>
      <c r="S544" s="4" t="s">
        <v>2035</v>
      </c>
      <c r="T544" s="4" t="s">
        <v>2045</v>
      </c>
    </row>
    <row r="545" spans="1:20" x14ac:dyDescent="0.25">
      <c r="A545" s="4">
        <v>543</v>
      </c>
      <c r="B545" s="4" t="s">
        <v>1131</v>
      </c>
      <c r="C545" s="11" t="s">
        <v>1132</v>
      </c>
      <c r="D545" s="4">
        <v>84900</v>
      </c>
      <c r="E545" s="4">
        <v>13864</v>
      </c>
      <c r="F545" s="5">
        <f t="shared" si="36"/>
        <v>0.1632979976442874</v>
      </c>
      <c r="G545" s="4" t="s">
        <v>14</v>
      </c>
      <c r="H545" s="4">
        <v>180</v>
      </c>
      <c r="I545" s="12">
        <f t="shared" si="35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13">
        <f t="shared" si="33"/>
        <v>41528.208333333336</v>
      </c>
      <c r="O545" s="13">
        <f t="shared" si="34"/>
        <v>41543.208333333336</v>
      </c>
      <c r="P545" s="4" t="b">
        <v>0</v>
      </c>
      <c r="Q545" s="4" t="b">
        <v>0</v>
      </c>
      <c r="R545" s="4" t="s">
        <v>89</v>
      </c>
      <c r="S545" s="4" t="s">
        <v>2050</v>
      </c>
      <c r="T545" s="4" t="s">
        <v>2051</v>
      </c>
    </row>
    <row r="546" spans="1:20" ht="31.5" x14ac:dyDescent="0.25">
      <c r="A546" s="4">
        <v>544</v>
      </c>
      <c r="B546" s="4" t="s">
        <v>1133</v>
      </c>
      <c r="C546" s="11" t="s">
        <v>1134</v>
      </c>
      <c r="D546" s="4">
        <v>2800</v>
      </c>
      <c r="E546" s="4">
        <v>7742</v>
      </c>
      <c r="F546" s="5">
        <f t="shared" si="36"/>
        <v>2.7650000000000001</v>
      </c>
      <c r="G546" s="4" t="s">
        <v>20</v>
      </c>
      <c r="H546" s="4">
        <v>84</v>
      </c>
      <c r="I546" s="12">
        <f t="shared" si="35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13">
        <f t="shared" si="33"/>
        <v>42377.25</v>
      </c>
      <c r="O546" s="13">
        <f t="shared" si="34"/>
        <v>42390.25</v>
      </c>
      <c r="P546" s="4" t="b">
        <v>0</v>
      </c>
      <c r="Q546" s="4" t="b">
        <v>0</v>
      </c>
      <c r="R546" s="4" t="s">
        <v>23</v>
      </c>
      <c r="S546" s="4" t="s">
        <v>2035</v>
      </c>
      <c r="T546" s="4" t="s">
        <v>2036</v>
      </c>
    </row>
    <row r="547" spans="1:20" x14ac:dyDescent="0.25">
      <c r="A547" s="4">
        <v>545</v>
      </c>
      <c r="B547" s="4" t="s">
        <v>1135</v>
      </c>
      <c r="C547" s="11" t="s">
        <v>1136</v>
      </c>
      <c r="D547" s="4">
        <v>184800</v>
      </c>
      <c r="E547" s="4">
        <v>164109</v>
      </c>
      <c r="F547" s="5">
        <f t="shared" si="36"/>
        <v>0.88803571428571426</v>
      </c>
      <c r="G547" s="4" t="s">
        <v>14</v>
      </c>
      <c r="H547" s="4">
        <v>2690</v>
      </c>
      <c r="I547" s="12">
        <f t="shared" si="35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13">
        <f t="shared" si="33"/>
        <v>43824.25</v>
      </c>
      <c r="O547" s="13">
        <f t="shared" si="34"/>
        <v>43844.25</v>
      </c>
      <c r="P547" s="4" t="b">
        <v>0</v>
      </c>
      <c r="Q547" s="4" t="b">
        <v>0</v>
      </c>
      <c r="R547" s="4" t="s">
        <v>33</v>
      </c>
      <c r="S547" s="4" t="s">
        <v>2039</v>
      </c>
      <c r="T547" s="4" t="s">
        <v>2040</v>
      </c>
    </row>
    <row r="548" spans="1:20" x14ac:dyDescent="0.25">
      <c r="A548" s="4">
        <v>546</v>
      </c>
      <c r="B548" s="4" t="s">
        <v>1137</v>
      </c>
      <c r="C548" s="11" t="s">
        <v>1138</v>
      </c>
      <c r="D548" s="4">
        <v>4200</v>
      </c>
      <c r="E548" s="4">
        <v>6870</v>
      </c>
      <c r="F548" s="5">
        <f t="shared" si="36"/>
        <v>1.6357142857142857</v>
      </c>
      <c r="G548" s="4" t="s">
        <v>20</v>
      </c>
      <c r="H548" s="4">
        <v>88</v>
      </c>
      <c r="I548" s="12">
        <f t="shared" si="35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13">
        <f t="shared" si="33"/>
        <v>43360.208333333328</v>
      </c>
      <c r="O548" s="13">
        <f t="shared" si="34"/>
        <v>43363.208333333328</v>
      </c>
      <c r="P548" s="4" t="b">
        <v>0</v>
      </c>
      <c r="Q548" s="4" t="b">
        <v>1</v>
      </c>
      <c r="R548" s="4" t="s">
        <v>33</v>
      </c>
      <c r="S548" s="4" t="s">
        <v>2039</v>
      </c>
      <c r="T548" s="4" t="s">
        <v>2040</v>
      </c>
    </row>
    <row r="549" spans="1:20" x14ac:dyDescent="0.25">
      <c r="A549" s="4">
        <v>547</v>
      </c>
      <c r="B549" s="4" t="s">
        <v>1139</v>
      </c>
      <c r="C549" s="11" t="s">
        <v>1140</v>
      </c>
      <c r="D549" s="4">
        <v>1300</v>
      </c>
      <c r="E549" s="4">
        <v>12597</v>
      </c>
      <c r="F549" s="5">
        <f t="shared" si="36"/>
        <v>9.69</v>
      </c>
      <c r="G549" s="4" t="s">
        <v>20</v>
      </c>
      <c r="H549" s="4">
        <v>156</v>
      </c>
      <c r="I549" s="12">
        <f t="shared" si="35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13">
        <f t="shared" si="33"/>
        <v>42029.25</v>
      </c>
      <c r="O549" s="13">
        <f t="shared" si="34"/>
        <v>42041.25</v>
      </c>
      <c r="P549" s="4" t="b">
        <v>0</v>
      </c>
      <c r="Q549" s="4" t="b">
        <v>0</v>
      </c>
      <c r="R549" s="4" t="s">
        <v>53</v>
      </c>
      <c r="S549" s="4" t="s">
        <v>2041</v>
      </c>
      <c r="T549" s="4" t="s">
        <v>2044</v>
      </c>
    </row>
    <row r="550" spans="1:20" x14ac:dyDescent="0.25">
      <c r="A550" s="4">
        <v>548</v>
      </c>
      <c r="B550" s="4" t="s">
        <v>1141</v>
      </c>
      <c r="C550" s="11" t="s">
        <v>1142</v>
      </c>
      <c r="D550" s="4">
        <v>66100</v>
      </c>
      <c r="E550" s="4">
        <v>179074</v>
      </c>
      <c r="F550" s="5">
        <f t="shared" si="36"/>
        <v>2.7091376701966716</v>
      </c>
      <c r="G550" s="4" t="s">
        <v>20</v>
      </c>
      <c r="H550" s="4">
        <v>2985</v>
      </c>
      <c r="I550" s="12">
        <f t="shared" si="35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13">
        <f t="shared" si="33"/>
        <v>42461.208333333328</v>
      </c>
      <c r="O550" s="13">
        <f t="shared" si="34"/>
        <v>42474.208333333328</v>
      </c>
      <c r="P550" s="4" t="b">
        <v>0</v>
      </c>
      <c r="Q550" s="4" t="b">
        <v>0</v>
      </c>
      <c r="R550" s="4" t="s">
        <v>33</v>
      </c>
      <c r="S550" s="4" t="s">
        <v>2039</v>
      </c>
      <c r="T550" s="4" t="s">
        <v>2040</v>
      </c>
    </row>
    <row r="551" spans="1:20" ht="31.5" x14ac:dyDescent="0.25">
      <c r="A551" s="4">
        <v>549</v>
      </c>
      <c r="B551" s="4" t="s">
        <v>1143</v>
      </c>
      <c r="C551" s="11" t="s">
        <v>1144</v>
      </c>
      <c r="D551" s="4">
        <v>29500</v>
      </c>
      <c r="E551" s="4">
        <v>83843</v>
      </c>
      <c r="F551" s="5">
        <f t="shared" si="36"/>
        <v>2.8421355932203389</v>
      </c>
      <c r="G551" s="4" t="s">
        <v>20</v>
      </c>
      <c r="H551" s="4">
        <v>762</v>
      </c>
      <c r="I551" s="12">
        <f t="shared" si="35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13">
        <f t="shared" si="33"/>
        <v>41422.208333333336</v>
      </c>
      <c r="O551" s="13">
        <f t="shared" si="34"/>
        <v>41431.208333333336</v>
      </c>
      <c r="P551" s="4" t="b">
        <v>0</v>
      </c>
      <c r="Q551" s="4" t="b">
        <v>0</v>
      </c>
      <c r="R551" s="4" t="s">
        <v>65</v>
      </c>
      <c r="S551" s="4" t="s">
        <v>2037</v>
      </c>
      <c r="T551" s="4" t="s">
        <v>2046</v>
      </c>
    </row>
    <row r="552" spans="1:20" ht="31.5" x14ac:dyDescent="0.25">
      <c r="A552" s="4">
        <v>550</v>
      </c>
      <c r="B552" s="4" t="s">
        <v>1145</v>
      </c>
      <c r="C552" s="11" t="s">
        <v>1146</v>
      </c>
      <c r="D552" s="4">
        <v>100</v>
      </c>
      <c r="E552" s="4">
        <v>4</v>
      </c>
      <c r="F552" s="5">
        <f t="shared" si="36"/>
        <v>0.04</v>
      </c>
      <c r="G552" s="4" t="s">
        <v>74</v>
      </c>
      <c r="H552" s="4">
        <v>1</v>
      </c>
      <c r="I552" s="12">
        <f t="shared" si="35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13">
        <f t="shared" si="33"/>
        <v>40968.25</v>
      </c>
      <c r="O552" s="13">
        <f t="shared" si="34"/>
        <v>40989.208333333336</v>
      </c>
      <c r="P552" s="4" t="b">
        <v>0</v>
      </c>
      <c r="Q552" s="4" t="b">
        <v>0</v>
      </c>
      <c r="R552" s="4" t="s">
        <v>60</v>
      </c>
      <c r="S552" s="4" t="s">
        <v>2035</v>
      </c>
      <c r="T552" s="4" t="s">
        <v>2045</v>
      </c>
    </row>
    <row r="553" spans="1:20" x14ac:dyDescent="0.25">
      <c r="A553" s="4">
        <v>551</v>
      </c>
      <c r="B553" s="4" t="s">
        <v>1147</v>
      </c>
      <c r="C553" s="11" t="s">
        <v>1148</v>
      </c>
      <c r="D553" s="4">
        <v>180100</v>
      </c>
      <c r="E553" s="4">
        <v>105598</v>
      </c>
      <c r="F553" s="5">
        <f t="shared" si="36"/>
        <v>0.58632981676846196</v>
      </c>
      <c r="G553" s="4" t="s">
        <v>14</v>
      </c>
      <c r="H553" s="4">
        <v>2779</v>
      </c>
      <c r="I553" s="12">
        <f t="shared" si="35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13">
        <f t="shared" si="33"/>
        <v>41993.25</v>
      </c>
      <c r="O553" s="13">
        <f t="shared" si="34"/>
        <v>42033.25</v>
      </c>
      <c r="P553" s="4" t="b">
        <v>0</v>
      </c>
      <c r="Q553" s="4" t="b">
        <v>1</v>
      </c>
      <c r="R553" s="4" t="s">
        <v>28</v>
      </c>
      <c r="S553" s="4" t="s">
        <v>2037</v>
      </c>
      <c r="T553" s="4" t="s">
        <v>2038</v>
      </c>
    </row>
    <row r="554" spans="1:20" x14ac:dyDescent="0.25">
      <c r="A554" s="4">
        <v>552</v>
      </c>
      <c r="B554" s="4" t="s">
        <v>1149</v>
      </c>
      <c r="C554" s="11" t="s">
        <v>1150</v>
      </c>
      <c r="D554" s="4">
        <v>9000</v>
      </c>
      <c r="E554" s="4">
        <v>8866</v>
      </c>
      <c r="F554" s="5">
        <f t="shared" si="36"/>
        <v>0.98511111111111116</v>
      </c>
      <c r="G554" s="4" t="s">
        <v>14</v>
      </c>
      <c r="H554" s="4">
        <v>92</v>
      </c>
      <c r="I554" s="12">
        <f t="shared" si="35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13">
        <f t="shared" si="33"/>
        <v>42700.25</v>
      </c>
      <c r="O554" s="13">
        <f t="shared" si="34"/>
        <v>42702.25</v>
      </c>
      <c r="P554" s="4" t="b">
        <v>0</v>
      </c>
      <c r="Q554" s="4" t="b">
        <v>0</v>
      </c>
      <c r="R554" s="4" t="s">
        <v>33</v>
      </c>
      <c r="S554" s="4" t="s">
        <v>2039</v>
      </c>
      <c r="T554" s="4" t="s">
        <v>2040</v>
      </c>
    </row>
    <row r="555" spans="1:20" ht="31.5" x14ac:dyDescent="0.25">
      <c r="A555" s="4">
        <v>553</v>
      </c>
      <c r="B555" s="4" t="s">
        <v>1151</v>
      </c>
      <c r="C555" s="11" t="s">
        <v>1152</v>
      </c>
      <c r="D555" s="4">
        <v>170600</v>
      </c>
      <c r="E555" s="4">
        <v>75022</v>
      </c>
      <c r="F555" s="5">
        <f t="shared" si="36"/>
        <v>0.43975381008206332</v>
      </c>
      <c r="G555" s="4" t="s">
        <v>14</v>
      </c>
      <c r="H555" s="4">
        <v>1028</v>
      </c>
      <c r="I555" s="12">
        <f t="shared" si="35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13">
        <f t="shared" si="33"/>
        <v>40545.25</v>
      </c>
      <c r="O555" s="13">
        <f t="shared" si="34"/>
        <v>40546.25</v>
      </c>
      <c r="P555" s="4" t="b">
        <v>0</v>
      </c>
      <c r="Q555" s="4" t="b">
        <v>0</v>
      </c>
      <c r="R555" s="4" t="s">
        <v>23</v>
      </c>
      <c r="S555" s="4" t="s">
        <v>2035</v>
      </c>
      <c r="T555" s="4" t="s">
        <v>2036</v>
      </c>
    </row>
    <row r="556" spans="1:20" ht="31.5" x14ac:dyDescent="0.25">
      <c r="A556" s="4">
        <v>554</v>
      </c>
      <c r="B556" s="4" t="s">
        <v>1153</v>
      </c>
      <c r="C556" s="11" t="s">
        <v>1154</v>
      </c>
      <c r="D556" s="4">
        <v>9500</v>
      </c>
      <c r="E556" s="4">
        <v>14408</v>
      </c>
      <c r="F556" s="5">
        <f t="shared" si="36"/>
        <v>1.5166315789473683</v>
      </c>
      <c r="G556" s="4" t="s">
        <v>20</v>
      </c>
      <c r="H556" s="4">
        <v>554</v>
      </c>
      <c r="I556" s="12">
        <f t="shared" si="35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13">
        <f t="shared" si="33"/>
        <v>42723.25</v>
      </c>
      <c r="O556" s="13">
        <f t="shared" si="34"/>
        <v>42729.25</v>
      </c>
      <c r="P556" s="4" t="b">
        <v>0</v>
      </c>
      <c r="Q556" s="4" t="b">
        <v>0</v>
      </c>
      <c r="R556" s="4" t="s">
        <v>60</v>
      </c>
      <c r="S556" s="4" t="s">
        <v>2035</v>
      </c>
      <c r="T556" s="4" t="s">
        <v>2045</v>
      </c>
    </row>
    <row r="557" spans="1:20" x14ac:dyDescent="0.25">
      <c r="A557" s="4">
        <v>555</v>
      </c>
      <c r="B557" s="4" t="s">
        <v>1155</v>
      </c>
      <c r="C557" s="11" t="s">
        <v>1156</v>
      </c>
      <c r="D557" s="4">
        <v>6300</v>
      </c>
      <c r="E557" s="4">
        <v>14089</v>
      </c>
      <c r="F557" s="5">
        <f t="shared" si="36"/>
        <v>2.2363492063492063</v>
      </c>
      <c r="G557" s="4" t="s">
        <v>20</v>
      </c>
      <c r="H557" s="4">
        <v>135</v>
      </c>
      <c r="I557" s="12">
        <f t="shared" si="35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13">
        <f t="shared" si="33"/>
        <v>41731.208333333336</v>
      </c>
      <c r="O557" s="13">
        <f t="shared" si="34"/>
        <v>41762.208333333336</v>
      </c>
      <c r="P557" s="4" t="b">
        <v>0</v>
      </c>
      <c r="Q557" s="4" t="b">
        <v>0</v>
      </c>
      <c r="R557" s="4" t="s">
        <v>23</v>
      </c>
      <c r="S557" s="4" t="s">
        <v>2035</v>
      </c>
      <c r="T557" s="4" t="s">
        <v>2036</v>
      </c>
    </row>
    <row r="558" spans="1:20" x14ac:dyDescent="0.25">
      <c r="A558" s="4">
        <v>556</v>
      </c>
      <c r="B558" s="4" t="s">
        <v>442</v>
      </c>
      <c r="C558" s="11" t="s">
        <v>1157</v>
      </c>
      <c r="D558" s="4">
        <v>5200</v>
      </c>
      <c r="E558" s="4">
        <v>12467</v>
      </c>
      <c r="F558" s="5">
        <f t="shared" si="36"/>
        <v>2.3975</v>
      </c>
      <c r="G558" s="4" t="s">
        <v>20</v>
      </c>
      <c r="H558" s="4">
        <v>122</v>
      </c>
      <c r="I558" s="12">
        <f t="shared" si="35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13">
        <f t="shared" si="33"/>
        <v>40792.208333333336</v>
      </c>
      <c r="O558" s="13">
        <f t="shared" si="34"/>
        <v>40799.208333333336</v>
      </c>
      <c r="P558" s="4" t="b">
        <v>0</v>
      </c>
      <c r="Q558" s="4" t="b">
        <v>1</v>
      </c>
      <c r="R558" s="4" t="s">
        <v>206</v>
      </c>
      <c r="S558" s="4" t="s">
        <v>2047</v>
      </c>
      <c r="T558" s="4" t="s">
        <v>2059</v>
      </c>
    </row>
    <row r="559" spans="1:20" x14ac:dyDescent="0.25">
      <c r="A559" s="4">
        <v>557</v>
      </c>
      <c r="B559" s="4" t="s">
        <v>1158</v>
      </c>
      <c r="C559" s="11" t="s">
        <v>1159</v>
      </c>
      <c r="D559" s="4">
        <v>6000</v>
      </c>
      <c r="E559" s="4">
        <v>11960</v>
      </c>
      <c r="F559" s="5">
        <f t="shared" si="36"/>
        <v>1.9933333333333334</v>
      </c>
      <c r="G559" s="4" t="s">
        <v>20</v>
      </c>
      <c r="H559" s="4">
        <v>221</v>
      </c>
      <c r="I559" s="12">
        <f t="shared" si="35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13">
        <f t="shared" si="33"/>
        <v>42279.208333333328</v>
      </c>
      <c r="O559" s="13">
        <f t="shared" si="34"/>
        <v>42282.208333333328</v>
      </c>
      <c r="P559" s="4" t="b">
        <v>0</v>
      </c>
      <c r="Q559" s="4" t="b">
        <v>1</v>
      </c>
      <c r="R559" s="4" t="s">
        <v>474</v>
      </c>
      <c r="S559" s="4" t="s">
        <v>2041</v>
      </c>
      <c r="T559" s="4" t="s">
        <v>2063</v>
      </c>
    </row>
    <row r="560" spans="1:20" x14ac:dyDescent="0.25">
      <c r="A560" s="4">
        <v>558</v>
      </c>
      <c r="B560" s="4" t="s">
        <v>1160</v>
      </c>
      <c r="C560" s="11" t="s">
        <v>1161</v>
      </c>
      <c r="D560" s="4">
        <v>5800</v>
      </c>
      <c r="E560" s="4">
        <v>7966</v>
      </c>
      <c r="F560" s="5">
        <f t="shared" si="36"/>
        <v>1.373448275862069</v>
      </c>
      <c r="G560" s="4" t="s">
        <v>20</v>
      </c>
      <c r="H560" s="4">
        <v>126</v>
      </c>
      <c r="I560" s="12">
        <f t="shared" si="35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13">
        <f t="shared" si="33"/>
        <v>42424.25</v>
      </c>
      <c r="O560" s="13">
        <f t="shared" si="34"/>
        <v>42467.208333333328</v>
      </c>
      <c r="P560" s="4" t="b">
        <v>0</v>
      </c>
      <c r="Q560" s="4" t="b">
        <v>0</v>
      </c>
      <c r="R560" s="4" t="s">
        <v>33</v>
      </c>
      <c r="S560" s="4" t="s">
        <v>2039</v>
      </c>
      <c r="T560" s="4" t="s">
        <v>2040</v>
      </c>
    </row>
    <row r="561" spans="1:20" x14ac:dyDescent="0.25">
      <c r="A561" s="4">
        <v>559</v>
      </c>
      <c r="B561" s="4" t="s">
        <v>1162</v>
      </c>
      <c r="C561" s="11" t="s">
        <v>1163</v>
      </c>
      <c r="D561" s="4">
        <v>105300</v>
      </c>
      <c r="E561" s="4">
        <v>106321</v>
      </c>
      <c r="F561" s="5">
        <f t="shared" si="36"/>
        <v>1.009696106362773</v>
      </c>
      <c r="G561" s="4" t="s">
        <v>20</v>
      </c>
      <c r="H561" s="4">
        <v>1022</v>
      </c>
      <c r="I561" s="12">
        <f t="shared" si="35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13">
        <f t="shared" si="33"/>
        <v>42584.208333333328</v>
      </c>
      <c r="O561" s="13">
        <f t="shared" si="34"/>
        <v>42591.208333333328</v>
      </c>
      <c r="P561" s="4" t="b">
        <v>0</v>
      </c>
      <c r="Q561" s="4" t="b">
        <v>0</v>
      </c>
      <c r="R561" s="4" t="s">
        <v>33</v>
      </c>
      <c r="S561" s="4" t="s">
        <v>2039</v>
      </c>
      <c r="T561" s="4" t="s">
        <v>2040</v>
      </c>
    </row>
    <row r="562" spans="1:20" x14ac:dyDescent="0.25">
      <c r="A562" s="4">
        <v>560</v>
      </c>
      <c r="B562" s="4" t="s">
        <v>1164</v>
      </c>
      <c r="C562" s="11" t="s">
        <v>1165</v>
      </c>
      <c r="D562" s="4">
        <v>20000</v>
      </c>
      <c r="E562" s="4">
        <v>158832</v>
      </c>
      <c r="F562" s="5">
        <f t="shared" si="36"/>
        <v>7.9416000000000002</v>
      </c>
      <c r="G562" s="4" t="s">
        <v>20</v>
      </c>
      <c r="H562" s="4">
        <v>3177</v>
      </c>
      <c r="I562" s="12">
        <f t="shared" si="35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13">
        <f t="shared" si="33"/>
        <v>40865.25</v>
      </c>
      <c r="O562" s="13">
        <f t="shared" si="34"/>
        <v>40905.25</v>
      </c>
      <c r="P562" s="4" t="b">
        <v>0</v>
      </c>
      <c r="Q562" s="4" t="b">
        <v>0</v>
      </c>
      <c r="R562" s="4" t="s">
        <v>71</v>
      </c>
      <c r="S562" s="4" t="s">
        <v>2041</v>
      </c>
      <c r="T562" s="4" t="s">
        <v>2049</v>
      </c>
    </row>
    <row r="563" spans="1:20" x14ac:dyDescent="0.25">
      <c r="A563" s="4">
        <v>561</v>
      </c>
      <c r="B563" s="4" t="s">
        <v>1166</v>
      </c>
      <c r="C563" s="11" t="s">
        <v>1167</v>
      </c>
      <c r="D563" s="4">
        <v>3000</v>
      </c>
      <c r="E563" s="4">
        <v>11091</v>
      </c>
      <c r="F563" s="5">
        <f t="shared" si="36"/>
        <v>3.6970000000000001</v>
      </c>
      <c r="G563" s="4" t="s">
        <v>20</v>
      </c>
      <c r="H563" s="4">
        <v>198</v>
      </c>
      <c r="I563" s="12">
        <f t="shared" si="35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13">
        <f t="shared" si="33"/>
        <v>40833.208333333336</v>
      </c>
      <c r="O563" s="13">
        <f t="shared" si="34"/>
        <v>40835.208333333336</v>
      </c>
      <c r="P563" s="4" t="b">
        <v>0</v>
      </c>
      <c r="Q563" s="4" t="b">
        <v>0</v>
      </c>
      <c r="R563" s="4" t="s">
        <v>33</v>
      </c>
      <c r="S563" s="4" t="s">
        <v>2039</v>
      </c>
      <c r="T563" s="4" t="s">
        <v>2040</v>
      </c>
    </row>
    <row r="564" spans="1:20" ht="31.5" x14ac:dyDescent="0.25">
      <c r="A564" s="4">
        <v>562</v>
      </c>
      <c r="B564" s="4" t="s">
        <v>1168</v>
      </c>
      <c r="C564" s="11" t="s">
        <v>1169</v>
      </c>
      <c r="D564" s="4">
        <v>9900</v>
      </c>
      <c r="E564" s="4">
        <v>1269</v>
      </c>
      <c r="F564" s="5">
        <f t="shared" si="36"/>
        <v>0.12818181818181817</v>
      </c>
      <c r="G564" s="4" t="s">
        <v>14</v>
      </c>
      <c r="H564" s="4">
        <v>26</v>
      </c>
      <c r="I564" s="12">
        <f t="shared" si="35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13">
        <f t="shared" si="33"/>
        <v>43536.208333333328</v>
      </c>
      <c r="O564" s="13">
        <f t="shared" si="34"/>
        <v>43538.208333333328</v>
      </c>
      <c r="P564" s="4" t="b">
        <v>0</v>
      </c>
      <c r="Q564" s="4" t="b">
        <v>0</v>
      </c>
      <c r="R564" s="4" t="s">
        <v>23</v>
      </c>
      <c r="S564" s="4" t="s">
        <v>2035</v>
      </c>
      <c r="T564" s="4" t="s">
        <v>2036</v>
      </c>
    </row>
    <row r="565" spans="1:20" x14ac:dyDescent="0.25">
      <c r="A565" s="4">
        <v>563</v>
      </c>
      <c r="B565" s="4" t="s">
        <v>1170</v>
      </c>
      <c r="C565" s="11" t="s">
        <v>1171</v>
      </c>
      <c r="D565" s="4">
        <v>3700</v>
      </c>
      <c r="E565" s="4">
        <v>5107</v>
      </c>
      <c r="F565" s="5">
        <f t="shared" si="36"/>
        <v>1.3802702702702703</v>
      </c>
      <c r="G565" s="4" t="s">
        <v>20</v>
      </c>
      <c r="H565" s="4">
        <v>85</v>
      </c>
      <c r="I565" s="12">
        <f t="shared" si="35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13">
        <f t="shared" si="33"/>
        <v>43417.25</v>
      </c>
      <c r="O565" s="13">
        <f t="shared" si="34"/>
        <v>43437.25</v>
      </c>
      <c r="P565" s="4" t="b">
        <v>0</v>
      </c>
      <c r="Q565" s="4" t="b">
        <v>0</v>
      </c>
      <c r="R565" s="4" t="s">
        <v>42</v>
      </c>
      <c r="S565" s="4" t="s">
        <v>2041</v>
      </c>
      <c r="T565" s="4" t="s">
        <v>2042</v>
      </c>
    </row>
    <row r="566" spans="1:20" x14ac:dyDescent="0.25">
      <c r="A566" s="4">
        <v>564</v>
      </c>
      <c r="B566" s="4" t="s">
        <v>1172</v>
      </c>
      <c r="C566" s="11" t="s">
        <v>1173</v>
      </c>
      <c r="D566" s="4">
        <v>168700</v>
      </c>
      <c r="E566" s="4">
        <v>141393</v>
      </c>
      <c r="F566" s="5">
        <f t="shared" si="36"/>
        <v>0.83813278008298753</v>
      </c>
      <c r="G566" s="4" t="s">
        <v>14</v>
      </c>
      <c r="H566" s="4">
        <v>1790</v>
      </c>
      <c r="I566" s="12">
        <f t="shared" si="35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13">
        <f t="shared" si="33"/>
        <v>42078.208333333328</v>
      </c>
      <c r="O566" s="13">
        <f t="shared" si="34"/>
        <v>42086.208333333328</v>
      </c>
      <c r="P566" s="4" t="b">
        <v>0</v>
      </c>
      <c r="Q566" s="4" t="b">
        <v>0</v>
      </c>
      <c r="R566" s="4" t="s">
        <v>33</v>
      </c>
      <c r="S566" s="4" t="s">
        <v>2039</v>
      </c>
      <c r="T566" s="4" t="s">
        <v>2040</v>
      </c>
    </row>
    <row r="567" spans="1:20" x14ac:dyDescent="0.25">
      <c r="A567" s="4">
        <v>565</v>
      </c>
      <c r="B567" s="4" t="s">
        <v>1174</v>
      </c>
      <c r="C567" s="11" t="s">
        <v>1175</v>
      </c>
      <c r="D567" s="4">
        <v>94900</v>
      </c>
      <c r="E567" s="4">
        <v>194166</v>
      </c>
      <c r="F567" s="5">
        <f t="shared" si="36"/>
        <v>2.0460063224446787</v>
      </c>
      <c r="G567" s="4" t="s">
        <v>20</v>
      </c>
      <c r="H567" s="4">
        <v>3596</v>
      </c>
      <c r="I567" s="12">
        <f t="shared" si="35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13">
        <f t="shared" si="33"/>
        <v>40862.25</v>
      </c>
      <c r="O567" s="13">
        <f t="shared" si="34"/>
        <v>40882.25</v>
      </c>
      <c r="P567" s="4" t="b">
        <v>0</v>
      </c>
      <c r="Q567" s="4" t="b">
        <v>0</v>
      </c>
      <c r="R567" s="4" t="s">
        <v>33</v>
      </c>
      <c r="S567" s="4" t="s">
        <v>2039</v>
      </c>
      <c r="T567" s="4" t="s">
        <v>2040</v>
      </c>
    </row>
    <row r="568" spans="1:20" x14ac:dyDescent="0.25">
      <c r="A568" s="4">
        <v>566</v>
      </c>
      <c r="B568" s="4" t="s">
        <v>1176</v>
      </c>
      <c r="C568" s="11" t="s">
        <v>1177</v>
      </c>
      <c r="D568" s="4">
        <v>9300</v>
      </c>
      <c r="E568" s="4">
        <v>4124</v>
      </c>
      <c r="F568" s="5">
        <f t="shared" si="36"/>
        <v>0.44344086021505374</v>
      </c>
      <c r="G568" s="4" t="s">
        <v>14</v>
      </c>
      <c r="H568" s="4">
        <v>37</v>
      </c>
      <c r="I568" s="12">
        <f t="shared" si="35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13">
        <f t="shared" si="33"/>
        <v>42424.25</v>
      </c>
      <c r="O568" s="13">
        <f t="shared" si="34"/>
        <v>42447.208333333328</v>
      </c>
      <c r="P568" s="4" t="b">
        <v>0</v>
      </c>
      <c r="Q568" s="4" t="b">
        <v>1</v>
      </c>
      <c r="R568" s="4" t="s">
        <v>50</v>
      </c>
      <c r="S568" s="4" t="s">
        <v>2035</v>
      </c>
      <c r="T568" s="4" t="s">
        <v>2043</v>
      </c>
    </row>
    <row r="569" spans="1:20" ht="31.5" x14ac:dyDescent="0.25">
      <c r="A569" s="4">
        <v>567</v>
      </c>
      <c r="B569" s="4" t="s">
        <v>1178</v>
      </c>
      <c r="C569" s="11" t="s">
        <v>1179</v>
      </c>
      <c r="D569" s="4">
        <v>6800</v>
      </c>
      <c r="E569" s="4">
        <v>14865</v>
      </c>
      <c r="F569" s="5">
        <f t="shared" si="36"/>
        <v>2.1860294117647059</v>
      </c>
      <c r="G569" s="4" t="s">
        <v>20</v>
      </c>
      <c r="H569" s="4">
        <v>244</v>
      </c>
      <c r="I569" s="12">
        <f t="shared" si="35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13">
        <f t="shared" si="33"/>
        <v>41830.208333333336</v>
      </c>
      <c r="O569" s="13">
        <f t="shared" si="34"/>
        <v>41832.208333333336</v>
      </c>
      <c r="P569" s="4" t="b">
        <v>0</v>
      </c>
      <c r="Q569" s="4" t="b">
        <v>0</v>
      </c>
      <c r="R569" s="4" t="s">
        <v>23</v>
      </c>
      <c r="S569" s="4" t="s">
        <v>2035</v>
      </c>
      <c r="T569" s="4" t="s">
        <v>2036</v>
      </c>
    </row>
    <row r="570" spans="1:20" x14ac:dyDescent="0.25">
      <c r="A570" s="4">
        <v>568</v>
      </c>
      <c r="B570" s="4" t="s">
        <v>1180</v>
      </c>
      <c r="C570" s="11" t="s">
        <v>1181</v>
      </c>
      <c r="D570" s="4">
        <v>72400</v>
      </c>
      <c r="E570" s="4">
        <v>134688</v>
      </c>
      <c r="F570" s="5">
        <f t="shared" si="36"/>
        <v>1.8603314917127072</v>
      </c>
      <c r="G570" s="4" t="s">
        <v>20</v>
      </c>
      <c r="H570" s="4">
        <v>5180</v>
      </c>
      <c r="I570" s="12">
        <f t="shared" si="35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13">
        <f t="shared" si="33"/>
        <v>40374.208333333336</v>
      </c>
      <c r="O570" s="13">
        <f t="shared" si="34"/>
        <v>40419.208333333336</v>
      </c>
      <c r="P570" s="4" t="b">
        <v>0</v>
      </c>
      <c r="Q570" s="4" t="b">
        <v>0</v>
      </c>
      <c r="R570" s="4" t="s">
        <v>33</v>
      </c>
      <c r="S570" s="4" t="s">
        <v>2039</v>
      </c>
      <c r="T570" s="4" t="s">
        <v>2040</v>
      </c>
    </row>
    <row r="571" spans="1:20" x14ac:dyDescent="0.25">
      <c r="A571" s="4">
        <v>569</v>
      </c>
      <c r="B571" s="4" t="s">
        <v>1182</v>
      </c>
      <c r="C571" s="11" t="s">
        <v>1183</v>
      </c>
      <c r="D571" s="4">
        <v>20100</v>
      </c>
      <c r="E571" s="4">
        <v>47705</v>
      </c>
      <c r="F571" s="5">
        <f t="shared" si="36"/>
        <v>2.3733830845771142</v>
      </c>
      <c r="G571" s="4" t="s">
        <v>20</v>
      </c>
      <c r="H571" s="4">
        <v>589</v>
      </c>
      <c r="I571" s="12">
        <f t="shared" si="35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13">
        <f t="shared" si="33"/>
        <v>40554.25</v>
      </c>
      <c r="O571" s="13">
        <f t="shared" si="34"/>
        <v>40566.25</v>
      </c>
      <c r="P571" s="4" t="b">
        <v>0</v>
      </c>
      <c r="Q571" s="4" t="b">
        <v>0</v>
      </c>
      <c r="R571" s="4" t="s">
        <v>71</v>
      </c>
      <c r="S571" s="4" t="s">
        <v>2041</v>
      </c>
      <c r="T571" s="4" t="s">
        <v>2049</v>
      </c>
    </row>
    <row r="572" spans="1:20" x14ac:dyDescent="0.25">
      <c r="A572" s="4">
        <v>570</v>
      </c>
      <c r="B572" s="4" t="s">
        <v>1184</v>
      </c>
      <c r="C572" s="11" t="s">
        <v>1185</v>
      </c>
      <c r="D572" s="4">
        <v>31200</v>
      </c>
      <c r="E572" s="4">
        <v>95364</v>
      </c>
      <c r="F572" s="5">
        <f t="shared" si="36"/>
        <v>3.0565384615384614</v>
      </c>
      <c r="G572" s="4" t="s">
        <v>20</v>
      </c>
      <c r="H572" s="4">
        <v>2725</v>
      </c>
      <c r="I572" s="12">
        <f t="shared" si="35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13">
        <f t="shared" si="33"/>
        <v>41993.25</v>
      </c>
      <c r="O572" s="13">
        <f t="shared" si="34"/>
        <v>41999.25</v>
      </c>
      <c r="P572" s="4" t="b">
        <v>0</v>
      </c>
      <c r="Q572" s="4" t="b">
        <v>1</v>
      </c>
      <c r="R572" s="4" t="s">
        <v>23</v>
      </c>
      <c r="S572" s="4" t="s">
        <v>2035</v>
      </c>
      <c r="T572" s="4" t="s">
        <v>2036</v>
      </c>
    </row>
    <row r="573" spans="1:20" x14ac:dyDescent="0.25">
      <c r="A573" s="4">
        <v>571</v>
      </c>
      <c r="B573" s="4" t="s">
        <v>1186</v>
      </c>
      <c r="C573" s="11" t="s">
        <v>1187</v>
      </c>
      <c r="D573" s="4">
        <v>3500</v>
      </c>
      <c r="E573" s="4">
        <v>3295</v>
      </c>
      <c r="F573" s="5">
        <f t="shared" si="36"/>
        <v>0.94142857142857139</v>
      </c>
      <c r="G573" s="4" t="s">
        <v>14</v>
      </c>
      <c r="H573" s="4">
        <v>35</v>
      </c>
      <c r="I573" s="12">
        <f t="shared" si="35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13">
        <f t="shared" si="33"/>
        <v>42174.208333333328</v>
      </c>
      <c r="O573" s="13">
        <f t="shared" si="34"/>
        <v>42221.208333333328</v>
      </c>
      <c r="P573" s="4" t="b">
        <v>0</v>
      </c>
      <c r="Q573" s="4" t="b">
        <v>0</v>
      </c>
      <c r="R573" s="4" t="s">
        <v>100</v>
      </c>
      <c r="S573" s="4" t="s">
        <v>2041</v>
      </c>
      <c r="T573" s="4" t="s">
        <v>2052</v>
      </c>
    </row>
    <row r="574" spans="1:20" x14ac:dyDescent="0.25">
      <c r="A574" s="4">
        <v>572</v>
      </c>
      <c r="B574" s="4" t="s">
        <v>1188</v>
      </c>
      <c r="C574" s="11" t="s">
        <v>1189</v>
      </c>
      <c r="D574" s="4">
        <v>9000</v>
      </c>
      <c r="E574" s="4">
        <v>4896</v>
      </c>
      <c r="F574" s="5">
        <f t="shared" si="36"/>
        <v>0.54400000000000004</v>
      </c>
      <c r="G574" s="4" t="s">
        <v>74</v>
      </c>
      <c r="H574" s="4">
        <v>94</v>
      </c>
      <c r="I574" s="12">
        <f t="shared" si="35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13">
        <f t="shared" si="33"/>
        <v>42275.208333333328</v>
      </c>
      <c r="O574" s="13">
        <f t="shared" si="34"/>
        <v>42291.208333333328</v>
      </c>
      <c r="P574" s="4" t="b">
        <v>0</v>
      </c>
      <c r="Q574" s="4" t="b">
        <v>1</v>
      </c>
      <c r="R574" s="4" t="s">
        <v>23</v>
      </c>
      <c r="S574" s="4" t="s">
        <v>2035</v>
      </c>
      <c r="T574" s="4" t="s">
        <v>2036</v>
      </c>
    </row>
    <row r="575" spans="1:20" x14ac:dyDescent="0.25">
      <c r="A575" s="4">
        <v>573</v>
      </c>
      <c r="B575" s="4" t="s">
        <v>1190</v>
      </c>
      <c r="C575" s="11" t="s">
        <v>1191</v>
      </c>
      <c r="D575" s="4">
        <v>6700</v>
      </c>
      <c r="E575" s="4">
        <v>7496</v>
      </c>
      <c r="F575" s="5">
        <f t="shared" si="36"/>
        <v>1.1188059701492536</v>
      </c>
      <c r="G575" s="4" t="s">
        <v>20</v>
      </c>
      <c r="H575" s="4">
        <v>300</v>
      </c>
      <c r="I575" s="12">
        <f t="shared" si="35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13">
        <f t="shared" si="33"/>
        <v>41761.208333333336</v>
      </c>
      <c r="O575" s="13">
        <f t="shared" si="34"/>
        <v>41763.208333333336</v>
      </c>
      <c r="P575" s="4" t="b">
        <v>0</v>
      </c>
      <c r="Q575" s="4" t="b">
        <v>0</v>
      </c>
      <c r="R575" s="4" t="s">
        <v>1029</v>
      </c>
      <c r="S575" s="4" t="s">
        <v>2064</v>
      </c>
      <c r="T575" s="4" t="s">
        <v>2065</v>
      </c>
    </row>
    <row r="576" spans="1:20" x14ac:dyDescent="0.25">
      <c r="A576" s="4">
        <v>574</v>
      </c>
      <c r="B576" s="4" t="s">
        <v>1192</v>
      </c>
      <c r="C576" s="11" t="s">
        <v>1193</v>
      </c>
      <c r="D576" s="4">
        <v>2700</v>
      </c>
      <c r="E576" s="4">
        <v>9967</v>
      </c>
      <c r="F576" s="5">
        <f t="shared" si="36"/>
        <v>3.6914814814814814</v>
      </c>
      <c r="G576" s="4" t="s">
        <v>20</v>
      </c>
      <c r="H576" s="4">
        <v>144</v>
      </c>
      <c r="I576" s="12">
        <f t="shared" si="35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13">
        <f t="shared" si="33"/>
        <v>43806.25</v>
      </c>
      <c r="O576" s="13">
        <f t="shared" si="34"/>
        <v>43816.25</v>
      </c>
      <c r="P576" s="4" t="b">
        <v>0</v>
      </c>
      <c r="Q576" s="4" t="b">
        <v>1</v>
      </c>
      <c r="R576" s="4" t="s">
        <v>17</v>
      </c>
      <c r="S576" s="4" t="s">
        <v>2033</v>
      </c>
      <c r="T576" s="4" t="s">
        <v>2034</v>
      </c>
    </row>
    <row r="577" spans="1:20" x14ac:dyDescent="0.25">
      <c r="A577" s="4">
        <v>575</v>
      </c>
      <c r="B577" s="4" t="s">
        <v>1194</v>
      </c>
      <c r="C577" s="11" t="s">
        <v>1195</v>
      </c>
      <c r="D577" s="4">
        <v>83300</v>
      </c>
      <c r="E577" s="4">
        <v>52421</v>
      </c>
      <c r="F577" s="5">
        <f t="shared" si="36"/>
        <v>0.62930372148859548</v>
      </c>
      <c r="G577" s="4" t="s">
        <v>14</v>
      </c>
      <c r="H577" s="4">
        <v>558</v>
      </c>
      <c r="I577" s="12">
        <f t="shared" si="35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13">
        <f t="shared" si="33"/>
        <v>41779.208333333336</v>
      </c>
      <c r="O577" s="13">
        <f t="shared" si="34"/>
        <v>41782.208333333336</v>
      </c>
      <c r="P577" s="4" t="b">
        <v>0</v>
      </c>
      <c r="Q577" s="4" t="b">
        <v>1</v>
      </c>
      <c r="R577" s="4" t="s">
        <v>33</v>
      </c>
      <c r="S577" s="4" t="s">
        <v>2039</v>
      </c>
      <c r="T577" s="4" t="s">
        <v>2040</v>
      </c>
    </row>
    <row r="578" spans="1:20" ht="31.5" x14ac:dyDescent="0.25">
      <c r="A578" s="4">
        <v>576</v>
      </c>
      <c r="B578" s="4" t="s">
        <v>1196</v>
      </c>
      <c r="C578" s="11" t="s">
        <v>1197</v>
      </c>
      <c r="D578" s="4">
        <v>9700</v>
      </c>
      <c r="E578" s="4">
        <v>6298</v>
      </c>
      <c r="F578" s="5">
        <f t="shared" si="36"/>
        <v>0.6492783505154639</v>
      </c>
      <c r="G578" s="4" t="s">
        <v>14</v>
      </c>
      <c r="H578" s="4">
        <v>64</v>
      </c>
      <c r="I578" s="12">
        <f t="shared" si="35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13">
        <f t="shared" si="33"/>
        <v>43040.208333333328</v>
      </c>
      <c r="O578" s="13">
        <f t="shared" si="34"/>
        <v>43057.25</v>
      </c>
      <c r="P578" s="4" t="b">
        <v>0</v>
      </c>
      <c r="Q578" s="4" t="b">
        <v>0</v>
      </c>
      <c r="R578" s="4" t="s">
        <v>33</v>
      </c>
      <c r="S578" s="4" t="s">
        <v>2039</v>
      </c>
      <c r="T578" s="4" t="s">
        <v>2040</v>
      </c>
    </row>
    <row r="579" spans="1:20" x14ac:dyDescent="0.25">
      <c r="A579" s="4">
        <v>577</v>
      </c>
      <c r="B579" s="4" t="s">
        <v>1198</v>
      </c>
      <c r="C579" s="11" t="s">
        <v>1199</v>
      </c>
      <c r="D579" s="4">
        <v>8200</v>
      </c>
      <c r="E579" s="4">
        <v>1546</v>
      </c>
      <c r="F579" s="5">
        <f t="shared" si="36"/>
        <v>0.18853658536585366</v>
      </c>
      <c r="G579" s="4" t="s">
        <v>74</v>
      </c>
      <c r="H579" s="4">
        <v>37</v>
      </c>
      <c r="I579" s="12">
        <f t="shared" si="35"/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13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s="4" t="b">
        <v>0</v>
      </c>
      <c r="Q579" s="4" t="b">
        <v>0</v>
      </c>
      <c r="R579" s="4" t="s">
        <v>159</v>
      </c>
      <c r="S579" s="4" t="s">
        <v>2035</v>
      </c>
      <c r="T579" s="4" t="s">
        <v>2058</v>
      </c>
    </row>
    <row r="580" spans="1:20" x14ac:dyDescent="0.25">
      <c r="A580" s="4">
        <v>578</v>
      </c>
      <c r="B580" s="4" t="s">
        <v>1200</v>
      </c>
      <c r="C580" s="11" t="s">
        <v>1201</v>
      </c>
      <c r="D580" s="4">
        <v>96500</v>
      </c>
      <c r="E580" s="4">
        <v>16168</v>
      </c>
      <c r="F580" s="5">
        <f t="shared" si="36"/>
        <v>0.1675440414507772</v>
      </c>
      <c r="G580" s="4" t="s">
        <v>14</v>
      </c>
      <c r="H580" s="4">
        <v>245</v>
      </c>
      <c r="I580" s="12">
        <f t="shared" ref="I580:I643" si="39">E580/H580</f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13">
        <f t="shared" si="37"/>
        <v>40878.25</v>
      </c>
      <c r="O580" s="13">
        <f t="shared" si="38"/>
        <v>40881.25</v>
      </c>
      <c r="P580" s="4" t="b">
        <v>0</v>
      </c>
      <c r="Q580" s="4" t="b">
        <v>0</v>
      </c>
      <c r="R580" s="4" t="s">
        <v>474</v>
      </c>
      <c r="S580" s="4" t="s">
        <v>2041</v>
      </c>
      <c r="T580" s="4" t="s">
        <v>2063</v>
      </c>
    </row>
    <row r="581" spans="1:20" x14ac:dyDescent="0.25">
      <c r="A581" s="4">
        <v>579</v>
      </c>
      <c r="B581" s="4" t="s">
        <v>1202</v>
      </c>
      <c r="C581" s="11" t="s">
        <v>1203</v>
      </c>
      <c r="D581" s="4">
        <v>6200</v>
      </c>
      <c r="E581" s="4">
        <v>6269</v>
      </c>
      <c r="F581" s="5">
        <f t="shared" ref="F581:F644" si="40">E581/D581</f>
        <v>1.0111290322580646</v>
      </c>
      <c r="G581" s="4" t="s">
        <v>20</v>
      </c>
      <c r="H581" s="4">
        <v>87</v>
      </c>
      <c r="I581" s="12">
        <f t="shared" si="39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13">
        <f t="shared" si="37"/>
        <v>40762.208333333336</v>
      </c>
      <c r="O581" s="13">
        <f t="shared" si="38"/>
        <v>40774.208333333336</v>
      </c>
      <c r="P581" s="4" t="b">
        <v>0</v>
      </c>
      <c r="Q581" s="4" t="b">
        <v>0</v>
      </c>
      <c r="R581" s="4" t="s">
        <v>159</v>
      </c>
      <c r="S581" s="4" t="s">
        <v>2035</v>
      </c>
      <c r="T581" s="4" t="s">
        <v>2058</v>
      </c>
    </row>
    <row r="582" spans="1:20" x14ac:dyDescent="0.25">
      <c r="A582" s="4">
        <v>580</v>
      </c>
      <c r="B582" s="4" t="s">
        <v>556</v>
      </c>
      <c r="C582" s="11" t="s">
        <v>1204</v>
      </c>
      <c r="D582" s="4">
        <v>43800</v>
      </c>
      <c r="E582" s="4">
        <v>149578</v>
      </c>
      <c r="F582" s="5">
        <f t="shared" si="40"/>
        <v>3.4150228310502282</v>
      </c>
      <c r="G582" s="4" t="s">
        <v>20</v>
      </c>
      <c r="H582" s="4">
        <v>3116</v>
      </c>
      <c r="I582" s="12">
        <f t="shared" si="39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13">
        <f t="shared" si="37"/>
        <v>41696.25</v>
      </c>
      <c r="O582" s="13">
        <f t="shared" si="38"/>
        <v>41704.25</v>
      </c>
      <c r="P582" s="4" t="b">
        <v>0</v>
      </c>
      <c r="Q582" s="4" t="b">
        <v>0</v>
      </c>
      <c r="R582" s="4" t="s">
        <v>33</v>
      </c>
      <c r="S582" s="4" t="s">
        <v>2039</v>
      </c>
      <c r="T582" s="4" t="s">
        <v>2040</v>
      </c>
    </row>
    <row r="583" spans="1:20" x14ac:dyDescent="0.25">
      <c r="A583" s="4">
        <v>581</v>
      </c>
      <c r="B583" s="4" t="s">
        <v>1205</v>
      </c>
      <c r="C583" s="11" t="s">
        <v>1206</v>
      </c>
      <c r="D583" s="4">
        <v>6000</v>
      </c>
      <c r="E583" s="4">
        <v>3841</v>
      </c>
      <c r="F583" s="5">
        <f t="shared" si="40"/>
        <v>0.64016666666666666</v>
      </c>
      <c r="G583" s="4" t="s">
        <v>14</v>
      </c>
      <c r="H583" s="4">
        <v>71</v>
      </c>
      <c r="I583" s="12">
        <f t="shared" si="39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13">
        <f t="shared" si="37"/>
        <v>40662.208333333336</v>
      </c>
      <c r="O583" s="13">
        <f t="shared" si="38"/>
        <v>40677.208333333336</v>
      </c>
      <c r="P583" s="4" t="b">
        <v>0</v>
      </c>
      <c r="Q583" s="4" t="b">
        <v>0</v>
      </c>
      <c r="R583" s="4" t="s">
        <v>28</v>
      </c>
      <c r="S583" s="4" t="s">
        <v>2037</v>
      </c>
      <c r="T583" s="4" t="s">
        <v>2038</v>
      </c>
    </row>
    <row r="584" spans="1:20" x14ac:dyDescent="0.25">
      <c r="A584" s="4">
        <v>582</v>
      </c>
      <c r="B584" s="4" t="s">
        <v>1207</v>
      </c>
      <c r="C584" s="11" t="s">
        <v>1208</v>
      </c>
      <c r="D584" s="4">
        <v>8700</v>
      </c>
      <c r="E584" s="4">
        <v>4531</v>
      </c>
      <c r="F584" s="5">
        <f t="shared" si="40"/>
        <v>0.5208045977011494</v>
      </c>
      <c r="G584" s="4" t="s">
        <v>14</v>
      </c>
      <c r="H584" s="4">
        <v>42</v>
      </c>
      <c r="I584" s="12">
        <f t="shared" si="39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13">
        <f t="shared" si="37"/>
        <v>42165.208333333328</v>
      </c>
      <c r="O584" s="13">
        <f t="shared" si="38"/>
        <v>42170.208333333328</v>
      </c>
      <c r="P584" s="4" t="b">
        <v>0</v>
      </c>
      <c r="Q584" s="4" t="b">
        <v>1</v>
      </c>
      <c r="R584" s="4" t="s">
        <v>89</v>
      </c>
      <c r="S584" s="4" t="s">
        <v>2050</v>
      </c>
      <c r="T584" s="4" t="s">
        <v>2051</v>
      </c>
    </row>
    <row r="585" spans="1:20" ht="31.5" x14ac:dyDescent="0.25">
      <c r="A585" s="4">
        <v>583</v>
      </c>
      <c r="B585" s="4" t="s">
        <v>1209</v>
      </c>
      <c r="C585" s="11" t="s">
        <v>1210</v>
      </c>
      <c r="D585" s="4">
        <v>18900</v>
      </c>
      <c r="E585" s="4">
        <v>60934</v>
      </c>
      <c r="F585" s="5">
        <f t="shared" si="40"/>
        <v>3.2240211640211642</v>
      </c>
      <c r="G585" s="4" t="s">
        <v>20</v>
      </c>
      <c r="H585" s="4">
        <v>909</v>
      </c>
      <c r="I585" s="12">
        <f t="shared" si="39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13">
        <f t="shared" si="37"/>
        <v>40959.25</v>
      </c>
      <c r="O585" s="13">
        <f t="shared" si="38"/>
        <v>40976.25</v>
      </c>
      <c r="P585" s="4" t="b">
        <v>0</v>
      </c>
      <c r="Q585" s="4" t="b">
        <v>0</v>
      </c>
      <c r="R585" s="4" t="s">
        <v>42</v>
      </c>
      <c r="S585" s="4" t="s">
        <v>2041</v>
      </c>
      <c r="T585" s="4" t="s">
        <v>2042</v>
      </c>
    </row>
    <row r="586" spans="1:20" x14ac:dyDescent="0.25">
      <c r="A586" s="4">
        <v>584</v>
      </c>
      <c r="B586" s="4" t="s">
        <v>45</v>
      </c>
      <c r="C586" s="11" t="s">
        <v>1211</v>
      </c>
      <c r="D586" s="4">
        <v>86400</v>
      </c>
      <c r="E586" s="4">
        <v>103255</v>
      </c>
      <c r="F586" s="5">
        <f t="shared" si="40"/>
        <v>1.1950810185185186</v>
      </c>
      <c r="G586" s="4" t="s">
        <v>20</v>
      </c>
      <c r="H586" s="4">
        <v>1613</v>
      </c>
      <c r="I586" s="12">
        <f t="shared" si="39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13">
        <f t="shared" si="37"/>
        <v>41024.208333333336</v>
      </c>
      <c r="O586" s="13">
        <f t="shared" si="38"/>
        <v>41038.208333333336</v>
      </c>
      <c r="P586" s="4" t="b">
        <v>0</v>
      </c>
      <c r="Q586" s="4" t="b">
        <v>0</v>
      </c>
      <c r="R586" s="4" t="s">
        <v>28</v>
      </c>
      <c r="S586" s="4" t="s">
        <v>2037</v>
      </c>
      <c r="T586" s="4" t="s">
        <v>2038</v>
      </c>
    </row>
    <row r="587" spans="1:20" x14ac:dyDescent="0.25">
      <c r="A587" s="4">
        <v>585</v>
      </c>
      <c r="B587" s="4" t="s">
        <v>1212</v>
      </c>
      <c r="C587" s="11" t="s">
        <v>1213</v>
      </c>
      <c r="D587" s="4">
        <v>8900</v>
      </c>
      <c r="E587" s="4">
        <v>13065</v>
      </c>
      <c r="F587" s="5">
        <f t="shared" si="40"/>
        <v>1.4679775280898877</v>
      </c>
      <c r="G587" s="4" t="s">
        <v>20</v>
      </c>
      <c r="H587" s="4">
        <v>136</v>
      </c>
      <c r="I587" s="12">
        <f t="shared" si="39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13">
        <f t="shared" si="37"/>
        <v>40255.208333333336</v>
      </c>
      <c r="O587" s="13">
        <f t="shared" si="38"/>
        <v>40265.208333333336</v>
      </c>
      <c r="P587" s="4" t="b">
        <v>0</v>
      </c>
      <c r="Q587" s="4" t="b">
        <v>0</v>
      </c>
      <c r="R587" s="4" t="s">
        <v>206</v>
      </c>
      <c r="S587" s="4" t="s">
        <v>2047</v>
      </c>
      <c r="T587" s="4" t="s">
        <v>2059</v>
      </c>
    </row>
    <row r="588" spans="1:20" x14ac:dyDescent="0.25">
      <c r="A588" s="4">
        <v>586</v>
      </c>
      <c r="B588" s="4" t="s">
        <v>1214</v>
      </c>
      <c r="C588" s="11" t="s">
        <v>1215</v>
      </c>
      <c r="D588" s="4">
        <v>700</v>
      </c>
      <c r="E588" s="4">
        <v>6654</v>
      </c>
      <c r="F588" s="5">
        <f t="shared" si="40"/>
        <v>9.5057142857142853</v>
      </c>
      <c r="G588" s="4" t="s">
        <v>20</v>
      </c>
      <c r="H588" s="4">
        <v>130</v>
      </c>
      <c r="I588" s="12">
        <f t="shared" si="39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13">
        <f t="shared" si="37"/>
        <v>40499.25</v>
      </c>
      <c r="O588" s="13">
        <f t="shared" si="38"/>
        <v>40518.25</v>
      </c>
      <c r="P588" s="4" t="b">
        <v>0</v>
      </c>
      <c r="Q588" s="4" t="b">
        <v>0</v>
      </c>
      <c r="R588" s="4" t="s">
        <v>23</v>
      </c>
      <c r="S588" s="4" t="s">
        <v>2035</v>
      </c>
      <c r="T588" s="4" t="s">
        <v>2036</v>
      </c>
    </row>
    <row r="589" spans="1:20" x14ac:dyDescent="0.25">
      <c r="A589" s="4">
        <v>587</v>
      </c>
      <c r="B589" s="4" t="s">
        <v>1216</v>
      </c>
      <c r="C589" s="11" t="s">
        <v>1217</v>
      </c>
      <c r="D589" s="4">
        <v>9400</v>
      </c>
      <c r="E589" s="4">
        <v>6852</v>
      </c>
      <c r="F589" s="5">
        <f t="shared" si="40"/>
        <v>0.72893617021276591</v>
      </c>
      <c r="G589" s="4" t="s">
        <v>14</v>
      </c>
      <c r="H589" s="4">
        <v>156</v>
      </c>
      <c r="I589" s="12">
        <f t="shared" si="39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13">
        <f t="shared" si="37"/>
        <v>43484.25</v>
      </c>
      <c r="O589" s="13">
        <f t="shared" si="38"/>
        <v>43536.208333333328</v>
      </c>
      <c r="P589" s="4" t="b">
        <v>0</v>
      </c>
      <c r="Q589" s="4" t="b">
        <v>1</v>
      </c>
      <c r="R589" s="4" t="s">
        <v>17</v>
      </c>
      <c r="S589" s="4" t="s">
        <v>2033</v>
      </c>
      <c r="T589" s="4" t="s">
        <v>2034</v>
      </c>
    </row>
    <row r="590" spans="1:20" x14ac:dyDescent="0.25">
      <c r="A590" s="4">
        <v>588</v>
      </c>
      <c r="B590" s="4" t="s">
        <v>1218</v>
      </c>
      <c r="C590" s="11" t="s">
        <v>1219</v>
      </c>
      <c r="D590" s="4">
        <v>157600</v>
      </c>
      <c r="E590" s="4">
        <v>124517</v>
      </c>
      <c r="F590" s="5">
        <f t="shared" si="40"/>
        <v>0.7900824873096447</v>
      </c>
      <c r="G590" s="4" t="s">
        <v>14</v>
      </c>
      <c r="H590" s="4">
        <v>1368</v>
      </c>
      <c r="I590" s="12">
        <f t="shared" si="39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13">
        <f t="shared" si="37"/>
        <v>40262.208333333336</v>
      </c>
      <c r="O590" s="13">
        <f t="shared" si="38"/>
        <v>40293.208333333336</v>
      </c>
      <c r="P590" s="4" t="b">
        <v>0</v>
      </c>
      <c r="Q590" s="4" t="b">
        <v>0</v>
      </c>
      <c r="R590" s="4" t="s">
        <v>33</v>
      </c>
      <c r="S590" s="4" t="s">
        <v>2039</v>
      </c>
      <c r="T590" s="4" t="s">
        <v>2040</v>
      </c>
    </row>
    <row r="591" spans="1:20" x14ac:dyDescent="0.25">
      <c r="A591" s="4">
        <v>589</v>
      </c>
      <c r="B591" s="4" t="s">
        <v>1220</v>
      </c>
      <c r="C591" s="11" t="s">
        <v>1221</v>
      </c>
      <c r="D591" s="4">
        <v>7900</v>
      </c>
      <c r="E591" s="4">
        <v>5113</v>
      </c>
      <c r="F591" s="5">
        <f t="shared" si="40"/>
        <v>0.64721518987341775</v>
      </c>
      <c r="G591" s="4" t="s">
        <v>14</v>
      </c>
      <c r="H591" s="4">
        <v>102</v>
      </c>
      <c r="I591" s="12">
        <f t="shared" si="39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13">
        <f t="shared" si="37"/>
        <v>42190.208333333328</v>
      </c>
      <c r="O591" s="13">
        <f t="shared" si="38"/>
        <v>42197.208333333328</v>
      </c>
      <c r="P591" s="4" t="b">
        <v>0</v>
      </c>
      <c r="Q591" s="4" t="b">
        <v>0</v>
      </c>
      <c r="R591" s="4" t="s">
        <v>42</v>
      </c>
      <c r="S591" s="4" t="s">
        <v>2041</v>
      </c>
      <c r="T591" s="4" t="s">
        <v>2042</v>
      </c>
    </row>
    <row r="592" spans="1:20" ht="31.5" x14ac:dyDescent="0.25">
      <c r="A592" s="4">
        <v>590</v>
      </c>
      <c r="B592" s="4" t="s">
        <v>1222</v>
      </c>
      <c r="C592" s="11" t="s">
        <v>1223</v>
      </c>
      <c r="D592" s="4">
        <v>7100</v>
      </c>
      <c r="E592" s="4">
        <v>5824</v>
      </c>
      <c r="F592" s="5">
        <f t="shared" si="40"/>
        <v>0.82028169014084507</v>
      </c>
      <c r="G592" s="4" t="s">
        <v>14</v>
      </c>
      <c r="H592" s="4">
        <v>86</v>
      </c>
      <c r="I592" s="12">
        <f t="shared" si="39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13">
        <f t="shared" si="37"/>
        <v>41994.25</v>
      </c>
      <c r="O592" s="13">
        <f t="shared" si="38"/>
        <v>42005.25</v>
      </c>
      <c r="P592" s="4" t="b">
        <v>0</v>
      </c>
      <c r="Q592" s="4" t="b">
        <v>0</v>
      </c>
      <c r="R592" s="4" t="s">
        <v>133</v>
      </c>
      <c r="S592" s="4" t="s">
        <v>2047</v>
      </c>
      <c r="T592" s="4" t="s">
        <v>2056</v>
      </c>
    </row>
    <row r="593" spans="1:20" x14ac:dyDescent="0.25">
      <c r="A593" s="4">
        <v>591</v>
      </c>
      <c r="B593" s="4" t="s">
        <v>1224</v>
      </c>
      <c r="C593" s="11" t="s">
        <v>1225</v>
      </c>
      <c r="D593" s="4">
        <v>600</v>
      </c>
      <c r="E593" s="4">
        <v>6226</v>
      </c>
      <c r="F593" s="5">
        <f t="shared" si="40"/>
        <v>10.376666666666667</v>
      </c>
      <c r="G593" s="4" t="s">
        <v>20</v>
      </c>
      <c r="H593" s="4">
        <v>102</v>
      </c>
      <c r="I593" s="12">
        <f t="shared" si="39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13">
        <f t="shared" si="37"/>
        <v>40373.208333333336</v>
      </c>
      <c r="O593" s="13">
        <f t="shared" si="38"/>
        <v>40383.208333333336</v>
      </c>
      <c r="P593" s="4" t="b">
        <v>0</v>
      </c>
      <c r="Q593" s="4" t="b">
        <v>0</v>
      </c>
      <c r="R593" s="4" t="s">
        <v>89</v>
      </c>
      <c r="S593" s="4" t="s">
        <v>2050</v>
      </c>
      <c r="T593" s="4" t="s">
        <v>2051</v>
      </c>
    </row>
    <row r="594" spans="1:20" ht="31.5" x14ac:dyDescent="0.25">
      <c r="A594" s="4">
        <v>592</v>
      </c>
      <c r="B594" s="4" t="s">
        <v>1226</v>
      </c>
      <c r="C594" s="11" t="s">
        <v>1227</v>
      </c>
      <c r="D594" s="4">
        <v>156800</v>
      </c>
      <c r="E594" s="4">
        <v>20243</v>
      </c>
      <c r="F594" s="5">
        <f t="shared" si="40"/>
        <v>0.12910076530612244</v>
      </c>
      <c r="G594" s="4" t="s">
        <v>14</v>
      </c>
      <c r="H594" s="4">
        <v>253</v>
      </c>
      <c r="I594" s="12">
        <f t="shared" si="39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13">
        <f t="shared" si="37"/>
        <v>41789.208333333336</v>
      </c>
      <c r="O594" s="13">
        <f t="shared" si="38"/>
        <v>41798.208333333336</v>
      </c>
      <c r="P594" s="4" t="b">
        <v>0</v>
      </c>
      <c r="Q594" s="4" t="b">
        <v>0</v>
      </c>
      <c r="R594" s="4" t="s">
        <v>33</v>
      </c>
      <c r="S594" s="4" t="s">
        <v>2039</v>
      </c>
      <c r="T594" s="4" t="s">
        <v>2040</v>
      </c>
    </row>
    <row r="595" spans="1:20" x14ac:dyDescent="0.25">
      <c r="A595" s="4">
        <v>593</v>
      </c>
      <c r="B595" s="4" t="s">
        <v>1228</v>
      </c>
      <c r="C595" s="11" t="s">
        <v>1229</v>
      </c>
      <c r="D595" s="4">
        <v>121600</v>
      </c>
      <c r="E595" s="4">
        <v>188288</v>
      </c>
      <c r="F595" s="5">
        <f t="shared" si="40"/>
        <v>1.5484210526315789</v>
      </c>
      <c r="G595" s="4" t="s">
        <v>20</v>
      </c>
      <c r="H595" s="4">
        <v>4006</v>
      </c>
      <c r="I595" s="12">
        <f t="shared" si="39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13">
        <f t="shared" si="37"/>
        <v>41724.208333333336</v>
      </c>
      <c r="O595" s="13">
        <f t="shared" si="38"/>
        <v>41737.208333333336</v>
      </c>
      <c r="P595" s="4" t="b">
        <v>0</v>
      </c>
      <c r="Q595" s="4" t="b">
        <v>0</v>
      </c>
      <c r="R595" s="4" t="s">
        <v>71</v>
      </c>
      <c r="S595" s="4" t="s">
        <v>2041</v>
      </c>
      <c r="T595" s="4" t="s">
        <v>2049</v>
      </c>
    </row>
    <row r="596" spans="1:20" ht="31.5" x14ac:dyDescent="0.25">
      <c r="A596" s="4">
        <v>594</v>
      </c>
      <c r="B596" s="4" t="s">
        <v>1230</v>
      </c>
      <c r="C596" s="11" t="s">
        <v>1231</v>
      </c>
      <c r="D596" s="4">
        <v>157300</v>
      </c>
      <c r="E596" s="4">
        <v>11167</v>
      </c>
      <c r="F596" s="5">
        <f t="shared" si="40"/>
        <v>7.0991735537190084E-2</v>
      </c>
      <c r="G596" s="4" t="s">
        <v>14</v>
      </c>
      <c r="H596" s="4">
        <v>157</v>
      </c>
      <c r="I596" s="12">
        <f t="shared" si="39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13">
        <f t="shared" si="37"/>
        <v>42548.208333333328</v>
      </c>
      <c r="O596" s="13">
        <f t="shared" si="38"/>
        <v>42551.208333333328</v>
      </c>
      <c r="P596" s="4" t="b">
        <v>0</v>
      </c>
      <c r="Q596" s="4" t="b">
        <v>1</v>
      </c>
      <c r="R596" s="4" t="s">
        <v>33</v>
      </c>
      <c r="S596" s="4" t="s">
        <v>2039</v>
      </c>
      <c r="T596" s="4" t="s">
        <v>2040</v>
      </c>
    </row>
    <row r="597" spans="1:20" ht="31.5" x14ac:dyDescent="0.25">
      <c r="A597" s="4">
        <v>595</v>
      </c>
      <c r="B597" s="4" t="s">
        <v>1232</v>
      </c>
      <c r="C597" s="11" t="s">
        <v>1233</v>
      </c>
      <c r="D597" s="4">
        <v>70300</v>
      </c>
      <c r="E597" s="4">
        <v>146595</v>
      </c>
      <c r="F597" s="5">
        <f t="shared" si="40"/>
        <v>2.0852773826458035</v>
      </c>
      <c r="G597" s="4" t="s">
        <v>20</v>
      </c>
      <c r="H597" s="4">
        <v>1629</v>
      </c>
      <c r="I597" s="12">
        <f t="shared" si="39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13">
        <f t="shared" si="37"/>
        <v>40253.208333333336</v>
      </c>
      <c r="O597" s="13">
        <f t="shared" si="38"/>
        <v>40274.208333333336</v>
      </c>
      <c r="P597" s="4" t="b">
        <v>0</v>
      </c>
      <c r="Q597" s="4" t="b">
        <v>1</v>
      </c>
      <c r="R597" s="4" t="s">
        <v>33</v>
      </c>
      <c r="S597" s="4" t="s">
        <v>2039</v>
      </c>
      <c r="T597" s="4" t="s">
        <v>2040</v>
      </c>
    </row>
    <row r="598" spans="1:20" x14ac:dyDescent="0.25">
      <c r="A598" s="4">
        <v>596</v>
      </c>
      <c r="B598" s="4" t="s">
        <v>1234</v>
      </c>
      <c r="C598" s="11" t="s">
        <v>1235</v>
      </c>
      <c r="D598" s="4">
        <v>7900</v>
      </c>
      <c r="E598" s="4">
        <v>7875</v>
      </c>
      <c r="F598" s="5">
        <f t="shared" si="40"/>
        <v>0.99683544303797467</v>
      </c>
      <c r="G598" s="4" t="s">
        <v>14</v>
      </c>
      <c r="H598" s="4">
        <v>183</v>
      </c>
      <c r="I598" s="12">
        <f t="shared" si="39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13">
        <f t="shared" si="37"/>
        <v>42434.25</v>
      </c>
      <c r="O598" s="13">
        <f t="shared" si="38"/>
        <v>42441.25</v>
      </c>
      <c r="P598" s="4" t="b">
        <v>0</v>
      </c>
      <c r="Q598" s="4" t="b">
        <v>1</v>
      </c>
      <c r="R598" s="4" t="s">
        <v>53</v>
      </c>
      <c r="S598" s="4" t="s">
        <v>2041</v>
      </c>
      <c r="T598" s="4" t="s">
        <v>2044</v>
      </c>
    </row>
    <row r="599" spans="1:20" x14ac:dyDescent="0.25">
      <c r="A599" s="4">
        <v>597</v>
      </c>
      <c r="B599" s="4" t="s">
        <v>1236</v>
      </c>
      <c r="C599" s="11" t="s">
        <v>1237</v>
      </c>
      <c r="D599" s="4">
        <v>73800</v>
      </c>
      <c r="E599" s="4">
        <v>148779</v>
      </c>
      <c r="F599" s="5">
        <f t="shared" si="40"/>
        <v>2.0159756097560977</v>
      </c>
      <c r="G599" s="4" t="s">
        <v>20</v>
      </c>
      <c r="H599" s="4">
        <v>2188</v>
      </c>
      <c r="I599" s="12">
        <f t="shared" si="39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13">
        <f t="shared" si="37"/>
        <v>43786.25</v>
      </c>
      <c r="O599" s="13">
        <f t="shared" si="38"/>
        <v>43804.25</v>
      </c>
      <c r="P599" s="4" t="b">
        <v>0</v>
      </c>
      <c r="Q599" s="4" t="b">
        <v>0</v>
      </c>
      <c r="R599" s="4" t="s">
        <v>33</v>
      </c>
      <c r="S599" s="4" t="s">
        <v>2039</v>
      </c>
      <c r="T599" s="4" t="s">
        <v>2040</v>
      </c>
    </row>
    <row r="600" spans="1:20" x14ac:dyDescent="0.25">
      <c r="A600" s="4">
        <v>598</v>
      </c>
      <c r="B600" s="4" t="s">
        <v>1238</v>
      </c>
      <c r="C600" s="11" t="s">
        <v>1239</v>
      </c>
      <c r="D600" s="4">
        <v>108500</v>
      </c>
      <c r="E600" s="4">
        <v>175868</v>
      </c>
      <c r="F600" s="5">
        <f t="shared" si="40"/>
        <v>1.6209032258064515</v>
      </c>
      <c r="G600" s="4" t="s">
        <v>20</v>
      </c>
      <c r="H600" s="4">
        <v>2409</v>
      </c>
      <c r="I600" s="12">
        <f t="shared" si="39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13">
        <f t="shared" si="37"/>
        <v>40344.208333333336</v>
      </c>
      <c r="O600" s="13">
        <f t="shared" si="38"/>
        <v>40373.208333333336</v>
      </c>
      <c r="P600" s="4" t="b">
        <v>0</v>
      </c>
      <c r="Q600" s="4" t="b">
        <v>0</v>
      </c>
      <c r="R600" s="4" t="s">
        <v>23</v>
      </c>
      <c r="S600" s="4" t="s">
        <v>2035</v>
      </c>
      <c r="T600" s="4" t="s">
        <v>2036</v>
      </c>
    </row>
    <row r="601" spans="1:20" ht="31.5" x14ac:dyDescent="0.25">
      <c r="A601" s="4">
        <v>599</v>
      </c>
      <c r="B601" s="4" t="s">
        <v>1240</v>
      </c>
      <c r="C601" s="11" t="s">
        <v>1241</v>
      </c>
      <c r="D601" s="4">
        <v>140300</v>
      </c>
      <c r="E601" s="4">
        <v>5112</v>
      </c>
      <c r="F601" s="5">
        <f t="shared" si="40"/>
        <v>3.6436208125445471E-2</v>
      </c>
      <c r="G601" s="4" t="s">
        <v>14</v>
      </c>
      <c r="H601" s="4">
        <v>82</v>
      </c>
      <c r="I601" s="12">
        <f t="shared" si="39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13">
        <f t="shared" si="37"/>
        <v>42047.25</v>
      </c>
      <c r="O601" s="13">
        <f t="shared" si="38"/>
        <v>42055.25</v>
      </c>
      <c r="P601" s="4" t="b">
        <v>0</v>
      </c>
      <c r="Q601" s="4" t="b">
        <v>0</v>
      </c>
      <c r="R601" s="4" t="s">
        <v>42</v>
      </c>
      <c r="S601" s="4" t="s">
        <v>2041</v>
      </c>
      <c r="T601" s="4" t="s">
        <v>2042</v>
      </c>
    </row>
    <row r="602" spans="1:20" x14ac:dyDescent="0.25">
      <c r="A602" s="4">
        <v>600</v>
      </c>
      <c r="B602" s="4" t="s">
        <v>1242</v>
      </c>
      <c r="C602" s="11" t="s">
        <v>1243</v>
      </c>
      <c r="D602" s="4">
        <v>100</v>
      </c>
      <c r="E602" s="4">
        <v>5</v>
      </c>
      <c r="F602" s="5">
        <f t="shared" si="40"/>
        <v>0.05</v>
      </c>
      <c r="G602" s="4" t="s">
        <v>14</v>
      </c>
      <c r="H602" s="4">
        <v>1</v>
      </c>
      <c r="I602" s="12">
        <f t="shared" si="39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13">
        <f t="shared" si="37"/>
        <v>41485.208333333336</v>
      </c>
      <c r="O602" s="13">
        <f t="shared" si="38"/>
        <v>41497.208333333336</v>
      </c>
      <c r="P602" s="4" t="b">
        <v>0</v>
      </c>
      <c r="Q602" s="4" t="b">
        <v>0</v>
      </c>
      <c r="R602" s="4" t="s">
        <v>17</v>
      </c>
      <c r="S602" s="4" t="s">
        <v>2033</v>
      </c>
      <c r="T602" s="4" t="s">
        <v>2034</v>
      </c>
    </row>
    <row r="603" spans="1:20" x14ac:dyDescent="0.25">
      <c r="A603" s="4">
        <v>601</v>
      </c>
      <c r="B603" s="4" t="s">
        <v>1244</v>
      </c>
      <c r="C603" s="11" t="s">
        <v>1245</v>
      </c>
      <c r="D603" s="4">
        <v>6300</v>
      </c>
      <c r="E603" s="4">
        <v>13018</v>
      </c>
      <c r="F603" s="5">
        <f t="shared" si="40"/>
        <v>2.0663492063492064</v>
      </c>
      <c r="G603" s="4" t="s">
        <v>20</v>
      </c>
      <c r="H603" s="4">
        <v>194</v>
      </c>
      <c r="I603" s="12">
        <f t="shared" si="39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13">
        <f t="shared" si="37"/>
        <v>41789.208333333336</v>
      </c>
      <c r="O603" s="13">
        <f t="shared" si="38"/>
        <v>41806.208333333336</v>
      </c>
      <c r="P603" s="4" t="b">
        <v>1</v>
      </c>
      <c r="Q603" s="4" t="b">
        <v>0</v>
      </c>
      <c r="R603" s="4" t="s">
        <v>65</v>
      </c>
      <c r="S603" s="4" t="s">
        <v>2037</v>
      </c>
      <c r="T603" s="4" t="s">
        <v>2046</v>
      </c>
    </row>
    <row r="604" spans="1:20" x14ac:dyDescent="0.25">
      <c r="A604" s="4">
        <v>602</v>
      </c>
      <c r="B604" s="4" t="s">
        <v>1246</v>
      </c>
      <c r="C604" s="11" t="s">
        <v>1247</v>
      </c>
      <c r="D604" s="4">
        <v>71100</v>
      </c>
      <c r="E604" s="4">
        <v>91176</v>
      </c>
      <c r="F604" s="5">
        <f t="shared" si="40"/>
        <v>1.2823628691983122</v>
      </c>
      <c r="G604" s="4" t="s">
        <v>20</v>
      </c>
      <c r="H604" s="4">
        <v>1140</v>
      </c>
      <c r="I604" s="12">
        <f t="shared" si="39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13">
        <f t="shared" si="37"/>
        <v>42160.208333333328</v>
      </c>
      <c r="O604" s="13">
        <f t="shared" si="38"/>
        <v>42171.208333333328</v>
      </c>
      <c r="P604" s="4" t="b">
        <v>0</v>
      </c>
      <c r="Q604" s="4" t="b">
        <v>0</v>
      </c>
      <c r="R604" s="4" t="s">
        <v>33</v>
      </c>
      <c r="S604" s="4" t="s">
        <v>2039</v>
      </c>
      <c r="T604" s="4" t="s">
        <v>2040</v>
      </c>
    </row>
    <row r="605" spans="1:20" x14ac:dyDescent="0.25">
      <c r="A605" s="4">
        <v>603</v>
      </c>
      <c r="B605" s="4" t="s">
        <v>1248</v>
      </c>
      <c r="C605" s="11" t="s">
        <v>1249</v>
      </c>
      <c r="D605" s="4">
        <v>5300</v>
      </c>
      <c r="E605" s="4">
        <v>6342</v>
      </c>
      <c r="F605" s="5">
        <f t="shared" si="40"/>
        <v>1.1966037735849056</v>
      </c>
      <c r="G605" s="4" t="s">
        <v>20</v>
      </c>
      <c r="H605" s="4">
        <v>102</v>
      </c>
      <c r="I605" s="12">
        <f t="shared" si="39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13">
        <f t="shared" si="37"/>
        <v>43573.208333333328</v>
      </c>
      <c r="O605" s="13">
        <f t="shared" si="38"/>
        <v>43600.208333333328</v>
      </c>
      <c r="P605" s="4" t="b">
        <v>0</v>
      </c>
      <c r="Q605" s="4" t="b">
        <v>0</v>
      </c>
      <c r="R605" s="4" t="s">
        <v>33</v>
      </c>
      <c r="S605" s="4" t="s">
        <v>2039</v>
      </c>
      <c r="T605" s="4" t="s">
        <v>2040</v>
      </c>
    </row>
    <row r="606" spans="1:20" x14ac:dyDescent="0.25">
      <c r="A606" s="4">
        <v>604</v>
      </c>
      <c r="B606" s="4" t="s">
        <v>1250</v>
      </c>
      <c r="C606" s="11" t="s">
        <v>1251</v>
      </c>
      <c r="D606" s="4">
        <v>88700</v>
      </c>
      <c r="E606" s="4">
        <v>151438</v>
      </c>
      <c r="F606" s="5">
        <f t="shared" si="40"/>
        <v>1.7073055242390078</v>
      </c>
      <c r="G606" s="4" t="s">
        <v>20</v>
      </c>
      <c r="H606" s="4">
        <v>2857</v>
      </c>
      <c r="I606" s="12">
        <f t="shared" si="39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13">
        <f t="shared" si="37"/>
        <v>40565.25</v>
      </c>
      <c r="O606" s="13">
        <f t="shared" si="38"/>
        <v>40586.25</v>
      </c>
      <c r="P606" s="4" t="b">
        <v>0</v>
      </c>
      <c r="Q606" s="4" t="b">
        <v>0</v>
      </c>
      <c r="R606" s="4" t="s">
        <v>33</v>
      </c>
      <c r="S606" s="4" t="s">
        <v>2039</v>
      </c>
      <c r="T606" s="4" t="s">
        <v>2040</v>
      </c>
    </row>
    <row r="607" spans="1:20" x14ac:dyDescent="0.25">
      <c r="A607" s="4">
        <v>605</v>
      </c>
      <c r="B607" s="4" t="s">
        <v>1252</v>
      </c>
      <c r="C607" s="11" t="s">
        <v>1253</v>
      </c>
      <c r="D607" s="4">
        <v>3300</v>
      </c>
      <c r="E607" s="4">
        <v>6178</v>
      </c>
      <c r="F607" s="5">
        <f t="shared" si="40"/>
        <v>1.8721212121212121</v>
      </c>
      <c r="G607" s="4" t="s">
        <v>20</v>
      </c>
      <c r="H607" s="4">
        <v>107</v>
      </c>
      <c r="I607" s="12">
        <f t="shared" si="39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13">
        <f t="shared" si="37"/>
        <v>42280.208333333328</v>
      </c>
      <c r="O607" s="13">
        <f t="shared" si="38"/>
        <v>42321.25</v>
      </c>
      <c r="P607" s="4" t="b">
        <v>0</v>
      </c>
      <c r="Q607" s="4" t="b">
        <v>0</v>
      </c>
      <c r="R607" s="4" t="s">
        <v>68</v>
      </c>
      <c r="S607" s="4" t="s">
        <v>2047</v>
      </c>
      <c r="T607" s="4" t="s">
        <v>2048</v>
      </c>
    </row>
    <row r="608" spans="1:20" x14ac:dyDescent="0.25">
      <c r="A608" s="4">
        <v>606</v>
      </c>
      <c r="B608" s="4" t="s">
        <v>1254</v>
      </c>
      <c r="C608" s="11" t="s">
        <v>1255</v>
      </c>
      <c r="D608" s="4">
        <v>3400</v>
      </c>
      <c r="E608" s="4">
        <v>6405</v>
      </c>
      <c r="F608" s="5">
        <f t="shared" si="40"/>
        <v>1.8838235294117647</v>
      </c>
      <c r="G608" s="4" t="s">
        <v>20</v>
      </c>
      <c r="H608" s="4">
        <v>160</v>
      </c>
      <c r="I608" s="12">
        <f t="shared" si="39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13">
        <f t="shared" si="37"/>
        <v>42436.25</v>
      </c>
      <c r="O608" s="13">
        <f t="shared" si="38"/>
        <v>42447.208333333328</v>
      </c>
      <c r="P608" s="4" t="b">
        <v>0</v>
      </c>
      <c r="Q608" s="4" t="b">
        <v>0</v>
      </c>
      <c r="R608" s="4" t="s">
        <v>23</v>
      </c>
      <c r="S608" s="4" t="s">
        <v>2035</v>
      </c>
      <c r="T608" s="4" t="s">
        <v>2036</v>
      </c>
    </row>
    <row r="609" spans="1:20" x14ac:dyDescent="0.25">
      <c r="A609" s="4">
        <v>607</v>
      </c>
      <c r="B609" s="4" t="s">
        <v>1256</v>
      </c>
      <c r="C609" s="11" t="s">
        <v>1257</v>
      </c>
      <c r="D609" s="4">
        <v>137600</v>
      </c>
      <c r="E609" s="4">
        <v>180667</v>
      </c>
      <c r="F609" s="5">
        <f t="shared" si="40"/>
        <v>1.3129869186046512</v>
      </c>
      <c r="G609" s="4" t="s">
        <v>20</v>
      </c>
      <c r="H609" s="4">
        <v>2230</v>
      </c>
      <c r="I609" s="12">
        <f t="shared" si="39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13">
        <f t="shared" si="37"/>
        <v>41721.208333333336</v>
      </c>
      <c r="O609" s="13">
        <f t="shared" si="38"/>
        <v>41723.208333333336</v>
      </c>
      <c r="P609" s="4" t="b">
        <v>0</v>
      </c>
      <c r="Q609" s="4" t="b">
        <v>0</v>
      </c>
      <c r="R609" s="4" t="s">
        <v>17</v>
      </c>
      <c r="S609" s="4" t="s">
        <v>2033</v>
      </c>
      <c r="T609" s="4" t="s">
        <v>2034</v>
      </c>
    </row>
    <row r="610" spans="1:20" x14ac:dyDescent="0.25">
      <c r="A610" s="4">
        <v>608</v>
      </c>
      <c r="B610" s="4" t="s">
        <v>1258</v>
      </c>
      <c r="C610" s="11" t="s">
        <v>1259</v>
      </c>
      <c r="D610" s="4">
        <v>3900</v>
      </c>
      <c r="E610" s="4">
        <v>11075</v>
      </c>
      <c r="F610" s="5">
        <f t="shared" si="40"/>
        <v>2.8397435897435899</v>
      </c>
      <c r="G610" s="4" t="s">
        <v>20</v>
      </c>
      <c r="H610" s="4">
        <v>316</v>
      </c>
      <c r="I610" s="12">
        <f t="shared" si="39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13">
        <f t="shared" si="37"/>
        <v>43530.25</v>
      </c>
      <c r="O610" s="13">
        <f t="shared" si="38"/>
        <v>43534.25</v>
      </c>
      <c r="P610" s="4" t="b">
        <v>0</v>
      </c>
      <c r="Q610" s="4" t="b">
        <v>1</v>
      </c>
      <c r="R610" s="4" t="s">
        <v>159</v>
      </c>
      <c r="S610" s="4" t="s">
        <v>2035</v>
      </c>
      <c r="T610" s="4" t="s">
        <v>2058</v>
      </c>
    </row>
    <row r="611" spans="1:20" x14ac:dyDescent="0.25">
      <c r="A611" s="4">
        <v>609</v>
      </c>
      <c r="B611" s="4" t="s">
        <v>1260</v>
      </c>
      <c r="C611" s="11" t="s">
        <v>1261</v>
      </c>
      <c r="D611" s="4">
        <v>10000</v>
      </c>
      <c r="E611" s="4">
        <v>12042</v>
      </c>
      <c r="F611" s="5">
        <f t="shared" si="40"/>
        <v>1.2041999999999999</v>
      </c>
      <c r="G611" s="4" t="s">
        <v>20</v>
      </c>
      <c r="H611" s="4">
        <v>117</v>
      </c>
      <c r="I611" s="12">
        <f t="shared" si="39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13">
        <f t="shared" si="37"/>
        <v>43481.25</v>
      </c>
      <c r="O611" s="13">
        <f t="shared" si="38"/>
        <v>43498.25</v>
      </c>
      <c r="P611" s="4" t="b">
        <v>0</v>
      </c>
      <c r="Q611" s="4" t="b">
        <v>0</v>
      </c>
      <c r="R611" s="4" t="s">
        <v>474</v>
      </c>
      <c r="S611" s="4" t="s">
        <v>2041</v>
      </c>
      <c r="T611" s="4" t="s">
        <v>2063</v>
      </c>
    </row>
    <row r="612" spans="1:20" ht="31.5" x14ac:dyDescent="0.25">
      <c r="A612" s="4">
        <v>610</v>
      </c>
      <c r="B612" s="4" t="s">
        <v>1262</v>
      </c>
      <c r="C612" s="11" t="s">
        <v>1263</v>
      </c>
      <c r="D612" s="4">
        <v>42800</v>
      </c>
      <c r="E612" s="4">
        <v>179356</v>
      </c>
      <c r="F612" s="5">
        <f t="shared" si="40"/>
        <v>4.1905607476635511</v>
      </c>
      <c r="G612" s="4" t="s">
        <v>20</v>
      </c>
      <c r="H612" s="4">
        <v>6406</v>
      </c>
      <c r="I612" s="12">
        <f t="shared" si="39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13">
        <f t="shared" si="37"/>
        <v>41259.25</v>
      </c>
      <c r="O612" s="13">
        <f t="shared" si="38"/>
        <v>41273.25</v>
      </c>
      <c r="P612" s="4" t="b">
        <v>0</v>
      </c>
      <c r="Q612" s="4" t="b">
        <v>0</v>
      </c>
      <c r="R612" s="4" t="s">
        <v>33</v>
      </c>
      <c r="S612" s="4" t="s">
        <v>2039</v>
      </c>
      <c r="T612" s="4" t="s">
        <v>2040</v>
      </c>
    </row>
    <row r="613" spans="1:20" x14ac:dyDescent="0.25">
      <c r="A613" s="4">
        <v>611</v>
      </c>
      <c r="B613" s="4" t="s">
        <v>1264</v>
      </c>
      <c r="C613" s="11" t="s">
        <v>1265</v>
      </c>
      <c r="D613" s="4">
        <v>8200</v>
      </c>
      <c r="E613" s="4">
        <v>1136</v>
      </c>
      <c r="F613" s="5">
        <f t="shared" si="40"/>
        <v>0.13853658536585367</v>
      </c>
      <c r="G613" s="4" t="s">
        <v>74</v>
      </c>
      <c r="H613" s="4">
        <v>15</v>
      </c>
      <c r="I613" s="12">
        <f t="shared" si="39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13">
        <f t="shared" si="37"/>
        <v>41480.208333333336</v>
      </c>
      <c r="O613" s="13">
        <f t="shared" si="38"/>
        <v>41492.208333333336</v>
      </c>
      <c r="P613" s="4" t="b">
        <v>0</v>
      </c>
      <c r="Q613" s="4" t="b">
        <v>0</v>
      </c>
      <c r="R613" s="4" t="s">
        <v>33</v>
      </c>
      <c r="S613" s="4" t="s">
        <v>2039</v>
      </c>
      <c r="T613" s="4" t="s">
        <v>2040</v>
      </c>
    </row>
    <row r="614" spans="1:20" x14ac:dyDescent="0.25">
      <c r="A614" s="4">
        <v>612</v>
      </c>
      <c r="B614" s="4" t="s">
        <v>1266</v>
      </c>
      <c r="C614" s="11" t="s">
        <v>1267</v>
      </c>
      <c r="D614" s="4">
        <v>6200</v>
      </c>
      <c r="E614" s="4">
        <v>8645</v>
      </c>
      <c r="F614" s="5">
        <f t="shared" si="40"/>
        <v>1.3943548387096774</v>
      </c>
      <c r="G614" s="4" t="s">
        <v>20</v>
      </c>
      <c r="H614" s="4">
        <v>192</v>
      </c>
      <c r="I614" s="12">
        <f t="shared" si="39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13">
        <f t="shared" si="37"/>
        <v>40474.208333333336</v>
      </c>
      <c r="O614" s="13">
        <f t="shared" si="38"/>
        <v>40497.25</v>
      </c>
      <c r="P614" s="4" t="b">
        <v>0</v>
      </c>
      <c r="Q614" s="4" t="b">
        <v>0</v>
      </c>
      <c r="R614" s="4" t="s">
        <v>50</v>
      </c>
      <c r="S614" s="4" t="s">
        <v>2035</v>
      </c>
      <c r="T614" s="4" t="s">
        <v>2043</v>
      </c>
    </row>
    <row r="615" spans="1:20" x14ac:dyDescent="0.25">
      <c r="A615" s="4">
        <v>613</v>
      </c>
      <c r="B615" s="4" t="s">
        <v>1268</v>
      </c>
      <c r="C615" s="11" t="s">
        <v>1269</v>
      </c>
      <c r="D615" s="4">
        <v>1100</v>
      </c>
      <c r="E615" s="4">
        <v>1914</v>
      </c>
      <c r="F615" s="5">
        <f t="shared" si="40"/>
        <v>1.74</v>
      </c>
      <c r="G615" s="4" t="s">
        <v>20</v>
      </c>
      <c r="H615" s="4">
        <v>26</v>
      </c>
      <c r="I615" s="12">
        <f t="shared" si="39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13">
        <f t="shared" si="37"/>
        <v>42973.208333333328</v>
      </c>
      <c r="O615" s="13">
        <f t="shared" si="38"/>
        <v>42982.208333333328</v>
      </c>
      <c r="P615" s="4" t="b">
        <v>0</v>
      </c>
      <c r="Q615" s="4" t="b">
        <v>0</v>
      </c>
      <c r="R615" s="4" t="s">
        <v>33</v>
      </c>
      <c r="S615" s="4" t="s">
        <v>2039</v>
      </c>
      <c r="T615" s="4" t="s">
        <v>2040</v>
      </c>
    </row>
    <row r="616" spans="1:20" ht="31.5" x14ac:dyDescent="0.25">
      <c r="A616" s="4">
        <v>614</v>
      </c>
      <c r="B616" s="4" t="s">
        <v>1270</v>
      </c>
      <c r="C616" s="11" t="s">
        <v>1271</v>
      </c>
      <c r="D616" s="4">
        <v>26500</v>
      </c>
      <c r="E616" s="4">
        <v>41205</v>
      </c>
      <c r="F616" s="5">
        <f t="shared" si="40"/>
        <v>1.5549056603773586</v>
      </c>
      <c r="G616" s="4" t="s">
        <v>20</v>
      </c>
      <c r="H616" s="4">
        <v>723</v>
      </c>
      <c r="I616" s="12">
        <f t="shared" si="39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13">
        <f t="shared" si="37"/>
        <v>42746.25</v>
      </c>
      <c r="O616" s="13">
        <f t="shared" si="38"/>
        <v>42764.25</v>
      </c>
      <c r="P616" s="4" t="b">
        <v>0</v>
      </c>
      <c r="Q616" s="4" t="b">
        <v>0</v>
      </c>
      <c r="R616" s="4" t="s">
        <v>33</v>
      </c>
      <c r="S616" s="4" t="s">
        <v>2039</v>
      </c>
      <c r="T616" s="4" t="s">
        <v>2040</v>
      </c>
    </row>
    <row r="617" spans="1:20" x14ac:dyDescent="0.25">
      <c r="A617" s="4">
        <v>615</v>
      </c>
      <c r="B617" s="4" t="s">
        <v>1272</v>
      </c>
      <c r="C617" s="11" t="s">
        <v>1273</v>
      </c>
      <c r="D617" s="4">
        <v>8500</v>
      </c>
      <c r="E617" s="4">
        <v>14488</v>
      </c>
      <c r="F617" s="5">
        <f t="shared" si="40"/>
        <v>1.7044705882352942</v>
      </c>
      <c r="G617" s="4" t="s">
        <v>20</v>
      </c>
      <c r="H617" s="4">
        <v>170</v>
      </c>
      <c r="I617" s="12">
        <f t="shared" si="39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13">
        <f t="shared" si="37"/>
        <v>42489.208333333328</v>
      </c>
      <c r="O617" s="13">
        <f t="shared" si="38"/>
        <v>42499.208333333328</v>
      </c>
      <c r="P617" s="4" t="b">
        <v>0</v>
      </c>
      <c r="Q617" s="4" t="b">
        <v>0</v>
      </c>
      <c r="R617" s="4" t="s">
        <v>33</v>
      </c>
      <c r="S617" s="4" t="s">
        <v>2039</v>
      </c>
      <c r="T617" s="4" t="s">
        <v>2040</v>
      </c>
    </row>
    <row r="618" spans="1:20" x14ac:dyDescent="0.25">
      <c r="A618" s="4">
        <v>616</v>
      </c>
      <c r="B618" s="4" t="s">
        <v>1274</v>
      </c>
      <c r="C618" s="11" t="s">
        <v>1275</v>
      </c>
      <c r="D618" s="4">
        <v>6400</v>
      </c>
      <c r="E618" s="4">
        <v>12129</v>
      </c>
      <c r="F618" s="5">
        <f t="shared" si="40"/>
        <v>1.8951562500000001</v>
      </c>
      <c r="G618" s="4" t="s">
        <v>20</v>
      </c>
      <c r="H618" s="4">
        <v>238</v>
      </c>
      <c r="I618" s="12">
        <f t="shared" si="39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13">
        <f t="shared" si="37"/>
        <v>41537.208333333336</v>
      </c>
      <c r="O618" s="13">
        <f t="shared" si="38"/>
        <v>41538.208333333336</v>
      </c>
      <c r="P618" s="4" t="b">
        <v>0</v>
      </c>
      <c r="Q618" s="4" t="b">
        <v>1</v>
      </c>
      <c r="R618" s="4" t="s">
        <v>60</v>
      </c>
      <c r="S618" s="4" t="s">
        <v>2035</v>
      </c>
      <c r="T618" s="4" t="s">
        <v>2045</v>
      </c>
    </row>
    <row r="619" spans="1:20" x14ac:dyDescent="0.25">
      <c r="A619" s="4">
        <v>617</v>
      </c>
      <c r="B619" s="4" t="s">
        <v>1276</v>
      </c>
      <c r="C619" s="11" t="s">
        <v>1277</v>
      </c>
      <c r="D619" s="4">
        <v>1400</v>
      </c>
      <c r="E619" s="4">
        <v>3496</v>
      </c>
      <c r="F619" s="5">
        <f t="shared" si="40"/>
        <v>2.4971428571428573</v>
      </c>
      <c r="G619" s="4" t="s">
        <v>20</v>
      </c>
      <c r="H619" s="4">
        <v>55</v>
      </c>
      <c r="I619" s="12">
        <f t="shared" si="39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13">
        <f t="shared" si="37"/>
        <v>41794.208333333336</v>
      </c>
      <c r="O619" s="13">
        <f t="shared" si="38"/>
        <v>41804.208333333336</v>
      </c>
      <c r="P619" s="4" t="b">
        <v>0</v>
      </c>
      <c r="Q619" s="4" t="b">
        <v>0</v>
      </c>
      <c r="R619" s="4" t="s">
        <v>33</v>
      </c>
      <c r="S619" s="4" t="s">
        <v>2039</v>
      </c>
      <c r="T619" s="4" t="s">
        <v>2040</v>
      </c>
    </row>
    <row r="620" spans="1:20" x14ac:dyDescent="0.25">
      <c r="A620" s="4">
        <v>618</v>
      </c>
      <c r="B620" s="4" t="s">
        <v>1278</v>
      </c>
      <c r="C620" s="11" t="s">
        <v>1279</v>
      </c>
      <c r="D620" s="4">
        <v>198600</v>
      </c>
      <c r="E620" s="4">
        <v>97037</v>
      </c>
      <c r="F620" s="5">
        <f t="shared" si="40"/>
        <v>0.48860523665659616</v>
      </c>
      <c r="G620" s="4" t="s">
        <v>14</v>
      </c>
      <c r="H620" s="4">
        <v>1198</v>
      </c>
      <c r="I620" s="12">
        <f t="shared" si="39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13">
        <f t="shared" si="37"/>
        <v>41396.208333333336</v>
      </c>
      <c r="O620" s="13">
        <f t="shared" si="38"/>
        <v>41417.208333333336</v>
      </c>
      <c r="P620" s="4" t="b">
        <v>0</v>
      </c>
      <c r="Q620" s="4" t="b">
        <v>0</v>
      </c>
      <c r="R620" s="4" t="s">
        <v>68</v>
      </c>
      <c r="S620" s="4" t="s">
        <v>2047</v>
      </c>
      <c r="T620" s="4" t="s">
        <v>2048</v>
      </c>
    </row>
    <row r="621" spans="1:20" x14ac:dyDescent="0.25">
      <c r="A621" s="4">
        <v>619</v>
      </c>
      <c r="B621" s="4" t="s">
        <v>1280</v>
      </c>
      <c r="C621" s="11" t="s">
        <v>1281</v>
      </c>
      <c r="D621" s="4">
        <v>195900</v>
      </c>
      <c r="E621" s="4">
        <v>55757</v>
      </c>
      <c r="F621" s="5">
        <f t="shared" si="40"/>
        <v>0.28461970393057684</v>
      </c>
      <c r="G621" s="4" t="s">
        <v>14</v>
      </c>
      <c r="H621" s="4">
        <v>648</v>
      </c>
      <c r="I621" s="12">
        <f t="shared" si="39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13">
        <f t="shared" si="37"/>
        <v>40669.208333333336</v>
      </c>
      <c r="O621" s="13">
        <f t="shared" si="38"/>
        <v>40670.208333333336</v>
      </c>
      <c r="P621" s="4" t="b">
        <v>1</v>
      </c>
      <c r="Q621" s="4" t="b">
        <v>1</v>
      </c>
      <c r="R621" s="4" t="s">
        <v>33</v>
      </c>
      <c r="S621" s="4" t="s">
        <v>2039</v>
      </c>
      <c r="T621" s="4" t="s">
        <v>2040</v>
      </c>
    </row>
    <row r="622" spans="1:20" x14ac:dyDescent="0.25">
      <c r="A622" s="4">
        <v>620</v>
      </c>
      <c r="B622" s="4" t="s">
        <v>1282</v>
      </c>
      <c r="C622" s="11" t="s">
        <v>1283</v>
      </c>
      <c r="D622" s="4">
        <v>4300</v>
      </c>
      <c r="E622" s="4">
        <v>11525</v>
      </c>
      <c r="F622" s="5">
        <f t="shared" si="40"/>
        <v>2.6802325581395348</v>
      </c>
      <c r="G622" s="4" t="s">
        <v>20</v>
      </c>
      <c r="H622" s="4">
        <v>128</v>
      </c>
      <c r="I622" s="12">
        <f t="shared" si="39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13">
        <f t="shared" si="37"/>
        <v>42559.208333333328</v>
      </c>
      <c r="O622" s="13">
        <f t="shared" si="38"/>
        <v>42563.208333333328</v>
      </c>
      <c r="P622" s="4" t="b">
        <v>0</v>
      </c>
      <c r="Q622" s="4" t="b">
        <v>0</v>
      </c>
      <c r="R622" s="4" t="s">
        <v>122</v>
      </c>
      <c r="S622" s="4" t="s">
        <v>2054</v>
      </c>
      <c r="T622" s="4" t="s">
        <v>2055</v>
      </c>
    </row>
    <row r="623" spans="1:20" x14ac:dyDescent="0.25">
      <c r="A623" s="4">
        <v>621</v>
      </c>
      <c r="B623" s="4" t="s">
        <v>1284</v>
      </c>
      <c r="C623" s="11" t="s">
        <v>1285</v>
      </c>
      <c r="D623" s="4">
        <v>25600</v>
      </c>
      <c r="E623" s="4">
        <v>158669</v>
      </c>
      <c r="F623" s="5">
        <f t="shared" si="40"/>
        <v>6.1980078125000002</v>
      </c>
      <c r="G623" s="4" t="s">
        <v>20</v>
      </c>
      <c r="H623" s="4">
        <v>2144</v>
      </c>
      <c r="I623" s="12">
        <f t="shared" si="39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13">
        <f t="shared" si="37"/>
        <v>42626.208333333328</v>
      </c>
      <c r="O623" s="13">
        <f t="shared" si="38"/>
        <v>42631.208333333328</v>
      </c>
      <c r="P623" s="4" t="b">
        <v>0</v>
      </c>
      <c r="Q623" s="4" t="b">
        <v>0</v>
      </c>
      <c r="R623" s="4" t="s">
        <v>33</v>
      </c>
      <c r="S623" s="4" t="s">
        <v>2039</v>
      </c>
      <c r="T623" s="4" t="s">
        <v>2040</v>
      </c>
    </row>
    <row r="624" spans="1:20" x14ac:dyDescent="0.25">
      <c r="A624" s="4">
        <v>622</v>
      </c>
      <c r="B624" s="4" t="s">
        <v>1286</v>
      </c>
      <c r="C624" s="11" t="s">
        <v>1287</v>
      </c>
      <c r="D624" s="4">
        <v>189000</v>
      </c>
      <c r="E624" s="4">
        <v>5916</v>
      </c>
      <c r="F624" s="5">
        <f t="shared" si="40"/>
        <v>3.1301587301587303E-2</v>
      </c>
      <c r="G624" s="4" t="s">
        <v>14</v>
      </c>
      <c r="H624" s="4">
        <v>64</v>
      </c>
      <c r="I624" s="12">
        <f t="shared" si="39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13">
        <f t="shared" si="37"/>
        <v>43205.208333333328</v>
      </c>
      <c r="O624" s="13">
        <f t="shared" si="38"/>
        <v>43231.208333333328</v>
      </c>
      <c r="P624" s="4" t="b">
        <v>0</v>
      </c>
      <c r="Q624" s="4" t="b">
        <v>0</v>
      </c>
      <c r="R624" s="4" t="s">
        <v>60</v>
      </c>
      <c r="S624" s="4" t="s">
        <v>2035</v>
      </c>
      <c r="T624" s="4" t="s">
        <v>2045</v>
      </c>
    </row>
    <row r="625" spans="1:20" x14ac:dyDescent="0.25">
      <c r="A625" s="4">
        <v>623</v>
      </c>
      <c r="B625" s="4" t="s">
        <v>1288</v>
      </c>
      <c r="C625" s="11" t="s">
        <v>1289</v>
      </c>
      <c r="D625" s="4">
        <v>94300</v>
      </c>
      <c r="E625" s="4">
        <v>150806</v>
      </c>
      <c r="F625" s="5">
        <f t="shared" si="40"/>
        <v>1.5992152704135738</v>
      </c>
      <c r="G625" s="4" t="s">
        <v>20</v>
      </c>
      <c r="H625" s="4">
        <v>2693</v>
      </c>
      <c r="I625" s="12">
        <f t="shared" si="39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13">
        <f t="shared" si="37"/>
        <v>42201.208333333328</v>
      </c>
      <c r="O625" s="13">
        <f t="shared" si="38"/>
        <v>42206.208333333328</v>
      </c>
      <c r="P625" s="4" t="b">
        <v>0</v>
      </c>
      <c r="Q625" s="4" t="b">
        <v>0</v>
      </c>
      <c r="R625" s="4" t="s">
        <v>33</v>
      </c>
      <c r="S625" s="4" t="s">
        <v>2039</v>
      </c>
      <c r="T625" s="4" t="s">
        <v>2040</v>
      </c>
    </row>
    <row r="626" spans="1:20" x14ac:dyDescent="0.25">
      <c r="A626" s="4">
        <v>624</v>
      </c>
      <c r="B626" s="4" t="s">
        <v>1290</v>
      </c>
      <c r="C626" s="11" t="s">
        <v>1291</v>
      </c>
      <c r="D626" s="4">
        <v>5100</v>
      </c>
      <c r="E626" s="4">
        <v>14249</v>
      </c>
      <c r="F626" s="5">
        <f t="shared" si="40"/>
        <v>2.793921568627451</v>
      </c>
      <c r="G626" s="4" t="s">
        <v>20</v>
      </c>
      <c r="H626" s="4">
        <v>432</v>
      </c>
      <c r="I626" s="12">
        <f t="shared" si="39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13">
        <f t="shared" si="37"/>
        <v>42029.25</v>
      </c>
      <c r="O626" s="13">
        <f t="shared" si="38"/>
        <v>42035.25</v>
      </c>
      <c r="P626" s="4" t="b">
        <v>0</v>
      </c>
      <c r="Q626" s="4" t="b">
        <v>0</v>
      </c>
      <c r="R626" s="4" t="s">
        <v>122</v>
      </c>
      <c r="S626" s="4" t="s">
        <v>2054</v>
      </c>
      <c r="T626" s="4" t="s">
        <v>2055</v>
      </c>
    </row>
    <row r="627" spans="1:20" ht="31.5" x14ac:dyDescent="0.25">
      <c r="A627" s="4">
        <v>625</v>
      </c>
      <c r="B627" s="4" t="s">
        <v>1292</v>
      </c>
      <c r="C627" s="11" t="s">
        <v>1293</v>
      </c>
      <c r="D627" s="4">
        <v>7500</v>
      </c>
      <c r="E627" s="4">
        <v>5803</v>
      </c>
      <c r="F627" s="5">
        <f t="shared" si="40"/>
        <v>0.77373333333333338</v>
      </c>
      <c r="G627" s="4" t="s">
        <v>14</v>
      </c>
      <c r="H627" s="4">
        <v>62</v>
      </c>
      <c r="I627" s="12">
        <f t="shared" si="39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13">
        <f t="shared" si="37"/>
        <v>43857.25</v>
      </c>
      <c r="O627" s="13">
        <f t="shared" si="38"/>
        <v>43871.25</v>
      </c>
      <c r="P627" s="4" t="b">
        <v>0</v>
      </c>
      <c r="Q627" s="4" t="b">
        <v>0</v>
      </c>
      <c r="R627" s="4" t="s">
        <v>33</v>
      </c>
      <c r="S627" s="4" t="s">
        <v>2039</v>
      </c>
      <c r="T627" s="4" t="s">
        <v>2040</v>
      </c>
    </row>
    <row r="628" spans="1:20" ht="31.5" x14ac:dyDescent="0.25">
      <c r="A628" s="4">
        <v>626</v>
      </c>
      <c r="B628" s="4" t="s">
        <v>1294</v>
      </c>
      <c r="C628" s="11" t="s">
        <v>1295</v>
      </c>
      <c r="D628" s="4">
        <v>6400</v>
      </c>
      <c r="E628" s="4">
        <v>13205</v>
      </c>
      <c r="F628" s="5">
        <f t="shared" si="40"/>
        <v>2.0632812500000002</v>
      </c>
      <c r="G628" s="4" t="s">
        <v>20</v>
      </c>
      <c r="H628" s="4">
        <v>189</v>
      </c>
      <c r="I628" s="12">
        <f t="shared" si="39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13">
        <f t="shared" si="37"/>
        <v>40449.208333333336</v>
      </c>
      <c r="O628" s="13">
        <f t="shared" si="38"/>
        <v>40458.208333333336</v>
      </c>
      <c r="P628" s="4" t="b">
        <v>0</v>
      </c>
      <c r="Q628" s="4" t="b">
        <v>1</v>
      </c>
      <c r="R628" s="4" t="s">
        <v>33</v>
      </c>
      <c r="S628" s="4" t="s">
        <v>2039</v>
      </c>
      <c r="T628" s="4" t="s">
        <v>2040</v>
      </c>
    </row>
    <row r="629" spans="1:20" x14ac:dyDescent="0.25">
      <c r="A629" s="4">
        <v>627</v>
      </c>
      <c r="B629" s="4" t="s">
        <v>1296</v>
      </c>
      <c r="C629" s="11" t="s">
        <v>1297</v>
      </c>
      <c r="D629" s="4">
        <v>1600</v>
      </c>
      <c r="E629" s="4">
        <v>11108</v>
      </c>
      <c r="F629" s="5">
        <f t="shared" si="40"/>
        <v>6.9424999999999999</v>
      </c>
      <c r="G629" s="4" t="s">
        <v>20</v>
      </c>
      <c r="H629" s="4">
        <v>154</v>
      </c>
      <c r="I629" s="12">
        <f t="shared" si="39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13">
        <f t="shared" si="37"/>
        <v>40345.208333333336</v>
      </c>
      <c r="O629" s="13">
        <f t="shared" si="38"/>
        <v>40369.208333333336</v>
      </c>
      <c r="P629" s="4" t="b">
        <v>1</v>
      </c>
      <c r="Q629" s="4" t="b">
        <v>0</v>
      </c>
      <c r="R629" s="4" t="s">
        <v>17</v>
      </c>
      <c r="S629" s="4" t="s">
        <v>2033</v>
      </c>
      <c r="T629" s="4" t="s">
        <v>2034</v>
      </c>
    </row>
    <row r="630" spans="1:20" x14ac:dyDescent="0.25">
      <c r="A630" s="4">
        <v>628</v>
      </c>
      <c r="B630" s="4" t="s">
        <v>1298</v>
      </c>
      <c r="C630" s="11" t="s">
        <v>1299</v>
      </c>
      <c r="D630" s="4">
        <v>1900</v>
      </c>
      <c r="E630" s="4">
        <v>2884</v>
      </c>
      <c r="F630" s="5">
        <f t="shared" si="40"/>
        <v>1.5178947368421052</v>
      </c>
      <c r="G630" s="4" t="s">
        <v>20</v>
      </c>
      <c r="H630" s="4">
        <v>96</v>
      </c>
      <c r="I630" s="12">
        <f t="shared" si="39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13">
        <f t="shared" si="37"/>
        <v>40455.208333333336</v>
      </c>
      <c r="O630" s="13">
        <f t="shared" si="38"/>
        <v>40458.208333333336</v>
      </c>
      <c r="P630" s="4" t="b">
        <v>0</v>
      </c>
      <c r="Q630" s="4" t="b">
        <v>0</v>
      </c>
      <c r="R630" s="4" t="s">
        <v>60</v>
      </c>
      <c r="S630" s="4" t="s">
        <v>2035</v>
      </c>
      <c r="T630" s="4" t="s">
        <v>2045</v>
      </c>
    </row>
    <row r="631" spans="1:20" x14ac:dyDescent="0.25">
      <c r="A631" s="4">
        <v>629</v>
      </c>
      <c r="B631" s="4" t="s">
        <v>1300</v>
      </c>
      <c r="C631" s="11" t="s">
        <v>1301</v>
      </c>
      <c r="D631" s="4">
        <v>85900</v>
      </c>
      <c r="E631" s="4">
        <v>55476</v>
      </c>
      <c r="F631" s="5">
        <f t="shared" si="40"/>
        <v>0.64582072176949945</v>
      </c>
      <c r="G631" s="4" t="s">
        <v>14</v>
      </c>
      <c r="H631" s="4">
        <v>750</v>
      </c>
      <c r="I631" s="12">
        <f t="shared" si="39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13">
        <f t="shared" si="37"/>
        <v>42557.208333333328</v>
      </c>
      <c r="O631" s="13">
        <f t="shared" si="38"/>
        <v>42559.208333333328</v>
      </c>
      <c r="P631" s="4" t="b">
        <v>0</v>
      </c>
      <c r="Q631" s="4" t="b">
        <v>1</v>
      </c>
      <c r="R631" s="4" t="s">
        <v>33</v>
      </c>
      <c r="S631" s="4" t="s">
        <v>2039</v>
      </c>
      <c r="T631" s="4" t="s">
        <v>2040</v>
      </c>
    </row>
    <row r="632" spans="1:20" x14ac:dyDescent="0.25">
      <c r="A632" s="4">
        <v>630</v>
      </c>
      <c r="B632" s="4" t="s">
        <v>1302</v>
      </c>
      <c r="C632" s="11" t="s">
        <v>1303</v>
      </c>
      <c r="D632" s="4">
        <v>9500</v>
      </c>
      <c r="E632" s="4">
        <v>5973</v>
      </c>
      <c r="F632" s="5">
        <f t="shared" si="40"/>
        <v>0.62873684210526315</v>
      </c>
      <c r="G632" s="4" t="s">
        <v>74</v>
      </c>
      <c r="H632" s="4">
        <v>87</v>
      </c>
      <c r="I632" s="12">
        <f t="shared" si="39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13">
        <f t="shared" si="37"/>
        <v>43586.208333333328</v>
      </c>
      <c r="O632" s="13">
        <f t="shared" si="38"/>
        <v>43597.208333333328</v>
      </c>
      <c r="P632" s="4" t="b">
        <v>0</v>
      </c>
      <c r="Q632" s="4" t="b">
        <v>1</v>
      </c>
      <c r="R632" s="4" t="s">
        <v>33</v>
      </c>
      <c r="S632" s="4" t="s">
        <v>2039</v>
      </c>
      <c r="T632" s="4" t="s">
        <v>2040</v>
      </c>
    </row>
    <row r="633" spans="1:20" x14ac:dyDescent="0.25">
      <c r="A633" s="4">
        <v>631</v>
      </c>
      <c r="B633" s="4" t="s">
        <v>1304</v>
      </c>
      <c r="C633" s="11" t="s">
        <v>1305</v>
      </c>
      <c r="D633" s="4">
        <v>59200</v>
      </c>
      <c r="E633" s="4">
        <v>183756</v>
      </c>
      <c r="F633" s="5">
        <f t="shared" si="40"/>
        <v>3.1039864864864866</v>
      </c>
      <c r="G633" s="4" t="s">
        <v>20</v>
      </c>
      <c r="H633" s="4">
        <v>3063</v>
      </c>
      <c r="I633" s="12">
        <f t="shared" si="39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13">
        <f t="shared" si="37"/>
        <v>43550.208333333328</v>
      </c>
      <c r="O633" s="13">
        <f t="shared" si="38"/>
        <v>43554.208333333328</v>
      </c>
      <c r="P633" s="4" t="b">
        <v>0</v>
      </c>
      <c r="Q633" s="4" t="b">
        <v>0</v>
      </c>
      <c r="R633" s="4" t="s">
        <v>33</v>
      </c>
      <c r="S633" s="4" t="s">
        <v>2039</v>
      </c>
      <c r="T633" s="4" t="s">
        <v>2040</v>
      </c>
    </row>
    <row r="634" spans="1:20" x14ac:dyDescent="0.25">
      <c r="A634" s="4">
        <v>632</v>
      </c>
      <c r="B634" s="4" t="s">
        <v>1306</v>
      </c>
      <c r="C634" s="11" t="s">
        <v>1307</v>
      </c>
      <c r="D634" s="4">
        <v>72100</v>
      </c>
      <c r="E634" s="4">
        <v>30902</v>
      </c>
      <c r="F634" s="5">
        <f t="shared" si="40"/>
        <v>0.42859916782246882</v>
      </c>
      <c r="G634" s="4" t="s">
        <v>47</v>
      </c>
      <c r="H634" s="4">
        <v>278</v>
      </c>
      <c r="I634" s="12">
        <f t="shared" si="39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13">
        <f t="shared" si="37"/>
        <v>41945.208333333336</v>
      </c>
      <c r="O634" s="13">
        <f t="shared" si="38"/>
        <v>41963.25</v>
      </c>
      <c r="P634" s="4" t="b">
        <v>0</v>
      </c>
      <c r="Q634" s="4" t="b">
        <v>0</v>
      </c>
      <c r="R634" s="4" t="s">
        <v>33</v>
      </c>
      <c r="S634" s="4" t="s">
        <v>2039</v>
      </c>
      <c r="T634" s="4" t="s">
        <v>2040</v>
      </c>
    </row>
    <row r="635" spans="1:20" x14ac:dyDescent="0.25">
      <c r="A635" s="4">
        <v>633</v>
      </c>
      <c r="B635" s="4" t="s">
        <v>1308</v>
      </c>
      <c r="C635" s="11" t="s">
        <v>1309</v>
      </c>
      <c r="D635" s="4">
        <v>6700</v>
      </c>
      <c r="E635" s="4">
        <v>5569</v>
      </c>
      <c r="F635" s="5">
        <f t="shared" si="40"/>
        <v>0.83119402985074631</v>
      </c>
      <c r="G635" s="4" t="s">
        <v>14</v>
      </c>
      <c r="H635" s="4">
        <v>105</v>
      </c>
      <c r="I635" s="12">
        <f t="shared" si="39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13">
        <f t="shared" si="37"/>
        <v>42315.25</v>
      </c>
      <c r="O635" s="13">
        <f t="shared" si="38"/>
        <v>42319.25</v>
      </c>
      <c r="P635" s="4" t="b">
        <v>0</v>
      </c>
      <c r="Q635" s="4" t="b">
        <v>0</v>
      </c>
      <c r="R635" s="4" t="s">
        <v>71</v>
      </c>
      <c r="S635" s="4" t="s">
        <v>2041</v>
      </c>
      <c r="T635" s="4" t="s">
        <v>2049</v>
      </c>
    </row>
    <row r="636" spans="1:20" x14ac:dyDescent="0.25">
      <c r="A636" s="4">
        <v>634</v>
      </c>
      <c r="B636" s="4" t="s">
        <v>1310</v>
      </c>
      <c r="C636" s="11" t="s">
        <v>1311</v>
      </c>
      <c r="D636" s="4">
        <v>118200</v>
      </c>
      <c r="E636" s="4">
        <v>92824</v>
      </c>
      <c r="F636" s="5">
        <f t="shared" si="40"/>
        <v>0.78531302876480547</v>
      </c>
      <c r="G636" s="4" t="s">
        <v>74</v>
      </c>
      <c r="H636" s="4">
        <v>1658</v>
      </c>
      <c r="I636" s="12">
        <f t="shared" si="39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13">
        <f t="shared" si="37"/>
        <v>42819.208333333328</v>
      </c>
      <c r="O636" s="13">
        <f t="shared" si="38"/>
        <v>42833.208333333328</v>
      </c>
      <c r="P636" s="4" t="b">
        <v>0</v>
      </c>
      <c r="Q636" s="4" t="b">
        <v>0</v>
      </c>
      <c r="R636" s="4" t="s">
        <v>269</v>
      </c>
      <c r="S636" s="4" t="s">
        <v>2041</v>
      </c>
      <c r="T636" s="4" t="s">
        <v>2060</v>
      </c>
    </row>
    <row r="637" spans="1:20" x14ac:dyDescent="0.25">
      <c r="A637" s="4">
        <v>635</v>
      </c>
      <c r="B637" s="4" t="s">
        <v>1312</v>
      </c>
      <c r="C637" s="11" t="s">
        <v>1313</v>
      </c>
      <c r="D637" s="4">
        <v>139000</v>
      </c>
      <c r="E637" s="4">
        <v>158590</v>
      </c>
      <c r="F637" s="5">
        <f t="shared" si="40"/>
        <v>1.1409352517985611</v>
      </c>
      <c r="G637" s="4" t="s">
        <v>20</v>
      </c>
      <c r="H637" s="4">
        <v>2266</v>
      </c>
      <c r="I637" s="12">
        <f t="shared" si="39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13">
        <f t="shared" si="37"/>
        <v>41314.25</v>
      </c>
      <c r="O637" s="13">
        <f t="shared" si="38"/>
        <v>41346.208333333336</v>
      </c>
      <c r="P637" s="4" t="b">
        <v>0</v>
      </c>
      <c r="Q637" s="4" t="b">
        <v>0</v>
      </c>
      <c r="R637" s="4" t="s">
        <v>269</v>
      </c>
      <c r="S637" s="4" t="s">
        <v>2041</v>
      </c>
      <c r="T637" s="4" t="s">
        <v>2060</v>
      </c>
    </row>
    <row r="638" spans="1:20" x14ac:dyDescent="0.25">
      <c r="A638" s="4">
        <v>636</v>
      </c>
      <c r="B638" s="4" t="s">
        <v>1314</v>
      </c>
      <c r="C638" s="11" t="s">
        <v>1315</v>
      </c>
      <c r="D638" s="4">
        <v>197700</v>
      </c>
      <c r="E638" s="4">
        <v>127591</v>
      </c>
      <c r="F638" s="5">
        <f t="shared" si="40"/>
        <v>0.64537683358624176</v>
      </c>
      <c r="G638" s="4" t="s">
        <v>14</v>
      </c>
      <c r="H638" s="4">
        <v>2604</v>
      </c>
      <c r="I638" s="12">
        <f t="shared" si="39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13">
        <f t="shared" si="37"/>
        <v>40926.25</v>
      </c>
      <c r="O638" s="13">
        <f t="shared" si="38"/>
        <v>40971.25</v>
      </c>
      <c r="P638" s="4" t="b">
        <v>0</v>
      </c>
      <c r="Q638" s="4" t="b">
        <v>1</v>
      </c>
      <c r="R638" s="4" t="s">
        <v>71</v>
      </c>
      <c r="S638" s="4" t="s">
        <v>2041</v>
      </c>
      <c r="T638" s="4" t="s">
        <v>2049</v>
      </c>
    </row>
    <row r="639" spans="1:20" x14ac:dyDescent="0.25">
      <c r="A639" s="4">
        <v>637</v>
      </c>
      <c r="B639" s="4" t="s">
        <v>1316</v>
      </c>
      <c r="C639" s="11" t="s">
        <v>1317</v>
      </c>
      <c r="D639" s="4">
        <v>8500</v>
      </c>
      <c r="E639" s="4">
        <v>6750</v>
      </c>
      <c r="F639" s="5">
        <f t="shared" si="40"/>
        <v>0.79411764705882348</v>
      </c>
      <c r="G639" s="4" t="s">
        <v>14</v>
      </c>
      <c r="H639" s="4">
        <v>65</v>
      </c>
      <c r="I639" s="12">
        <f t="shared" si="39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13">
        <f t="shared" si="37"/>
        <v>42688.25</v>
      </c>
      <c r="O639" s="13">
        <f t="shared" si="38"/>
        <v>42696.25</v>
      </c>
      <c r="P639" s="4" t="b">
        <v>0</v>
      </c>
      <c r="Q639" s="4" t="b">
        <v>0</v>
      </c>
      <c r="R639" s="4" t="s">
        <v>33</v>
      </c>
      <c r="S639" s="4" t="s">
        <v>2039</v>
      </c>
      <c r="T639" s="4" t="s">
        <v>2040</v>
      </c>
    </row>
    <row r="640" spans="1:20" x14ac:dyDescent="0.25">
      <c r="A640" s="4">
        <v>638</v>
      </c>
      <c r="B640" s="4" t="s">
        <v>1318</v>
      </c>
      <c r="C640" s="11" t="s">
        <v>1319</v>
      </c>
      <c r="D640" s="4">
        <v>81600</v>
      </c>
      <c r="E640" s="4">
        <v>9318</v>
      </c>
      <c r="F640" s="5">
        <f t="shared" si="40"/>
        <v>0.11419117647058824</v>
      </c>
      <c r="G640" s="4" t="s">
        <v>14</v>
      </c>
      <c r="H640" s="4">
        <v>94</v>
      </c>
      <c r="I640" s="12">
        <f t="shared" si="39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13">
        <f t="shared" si="37"/>
        <v>40386.208333333336</v>
      </c>
      <c r="O640" s="13">
        <f t="shared" si="38"/>
        <v>40398.208333333336</v>
      </c>
      <c r="P640" s="4" t="b">
        <v>0</v>
      </c>
      <c r="Q640" s="4" t="b">
        <v>1</v>
      </c>
      <c r="R640" s="4" t="s">
        <v>33</v>
      </c>
      <c r="S640" s="4" t="s">
        <v>2039</v>
      </c>
      <c r="T640" s="4" t="s">
        <v>2040</v>
      </c>
    </row>
    <row r="641" spans="1:20" x14ac:dyDescent="0.25">
      <c r="A641" s="4">
        <v>639</v>
      </c>
      <c r="B641" s="4" t="s">
        <v>1320</v>
      </c>
      <c r="C641" s="11" t="s">
        <v>1321</v>
      </c>
      <c r="D641" s="4">
        <v>8600</v>
      </c>
      <c r="E641" s="4">
        <v>4832</v>
      </c>
      <c r="F641" s="5">
        <f t="shared" si="40"/>
        <v>0.56186046511627907</v>
      </c>
      <c r="G641" s="4" t="s">
        <v>47</v>
      </c>
      <c r="H641" s="4">
        <v>45</v>
      </c>
      <c r="I641" s="12">
        <f t="shared" si="39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13">
        <f t="shared" si="37"/>
        <v>43309.208333333328</v>
      </c>
      <c r="O641" s="13">
        <f t="shared" si="38"/>
        <v>43309.208333333328</v>
      </c>
      <c r="P641" s="4" t="b">
        <v>0</v>
      </c>
      <c r="Q641" s="4" t="b">
        <v>1</v>
      </c>
      <c r="R641" s="4" t="s">
        <v>53</v>
      </c>
      <c r="S641" s="4" t="s">
        <v>2041</v>
      </c>
      <c r="T641" s="4" t="s">
        <v>2044</v>
      </c>
    </row>
    <row r="642" spans="1:20" x14ac:dyDescent="0.25">
      <c r="A642" s="4">
        <v>640</v>
      </c>
      <c r="B642" s="4" t="s">
        <v>1322</v>
      </c>
      <c r="C642" s="11" t="s">
        <v>1323</v>
      </c>
      <c r="D642" s="4">
        <v>119800</v>
      </c>
      <c r="E642" s="4">
        <v>19769</v>
      </c>
      <c r="F642" s="5">
        <f t="shared" si="40"/>
        <v>0.16501669449081802</v>
      </c>
      <c r="G642" s="4" t="s">
        <v>14</v>
      </c>
      <c r="H642" s="4">
        <v>257</v>
      </c>
      <c r="I642" s="12">
        <f t="shared" si="39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13">
        <f t="shared" si="37"/>
        <v>42387.25</v>
      </c>
      <c r="O642" s="13">
        <f t="shared" si="38"/>
        <v>42390.25</v>
      </c>
      <c r="P642" s="4" t="b">
        <v>0</v>
      </c>
      <c r="Q642" s="4" t="b">
        <v>0</v>
      </c>
      <c r="R642" s="4" t="s">
        <v>33</v>
      </c>
      <c r="S642" s="4" t="s">
        <v>2039</v>
      </c>
      <c r="T642" s="4" t="s">
        <v>2040</v>
      </c>
    </row>
    <row r="643" spans="1:20" ht="31.5" x14ac:dyDescent="0.25">
      <c r="A643" s="4">
        <v>641</v>
      </c>
      <c r="B643" s="4" t="s">
        <v>1324</v>
      </c>
      <c r="C643" s="11" t="s">
        <v>1325</v>
      </c>
      <c r="D643" s="4">
        <v>9400</v>
      </c>
      <c r="E643" s="4">
        <v>11277</v>
      </c>
      <c r="F643" s="5">
        <f t="shared" si="40"/>
        <v>1.1996808510638297</v>
      </c>
      <c r="G643" s="4" t="s">
        <v>20</v>
      </c>
      <c r="H643" s="4">
        <v>194</v>
      </c>
      <c r="I643" s="12">
        <f t="shared" si="39"/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13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s="4" t="b">
        <v>0</v>
      </c>
      <c r="Q643" s="4" t="b">
        <v>0</v>
      </c>
      <c r="R643" s="4" t="s">
        <v>33</v>
      </c>
      <c r="S643" s="4" t="s">
        <v>2039</v>
      </c>
      <c r="T643" s="4" t="s">
        <v>2040</v>
      </c>
    </row>
    <row r="644" spans="1:20" x14ac:dyDescent="0.25">
      <c r="A644" s="4">
        <v>642</v>
      </c>
      <c r="B644" s="4" t="s">
        <v>1326</v>
      </c>
      <c r="C644" s="11" t="s">
        <v>1327</v>
      </c>
      <c r="D644" s="4">
        <v>9200</v>
      </c>
      <c r="E644" s="4">
        <v>13382</v>
      </c>
      <c r="F644" s="5">
        <f t="shared" si="40"/>
        <v>1.4545652173913044</v>
      </c>
      <c r="G644" s="4" t="s">
        <v>20</v>
      </c>
      <c r="H644" s="4">
        <v>129</v>
      </c>
      <c r="I644" s="12">
        <f t="shared" ref="I644:I707" si="43">E644/H644</f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13">
        <f t="shared" si="41"/>
        <v>43451.25</v>
      </c>
      <c r="O644" s="13">
        <f t="shared" si="42"/>
        <v>43460.25</v>
      </c>
      <c r="P644" s="4" t="b">
        <v>0</v>
      </c>
      <c r="Q644" s="4" t="b">
        <v>0</v>
      </c>
      <c r="R644" s="4" t="s">
        <v>65</v>
      </c>
      <c r="S644" s="4" t="s">
        <v>2037</v>
      </c>
      <c r="T644" s="4" t="s">
        <v>2046</v>
      </c>
    </row>
    <row r="645" spans="1:20" x14ac:dyDescent="0.25">
      <c r="A645" s="4">
        <v>643</v>
      </c>
      <c r="B645" s="4" t="s">
        <v>1328</v>
      </c>
      <c r="C645" s="11" t="s">
        <v>1329</v>
      </c>
      <c r="D645" s="4">
        <v>14900</v>
      </c>
      <c r="E645" s="4">
        <v>32986</v>
      </c>
      <c r="F645" s="5">
        <f t="shared" ref="F645:F708" si="44">E645/D645</f>
        <v>2.2138255033557046</v>
      </c>
      <c r="G645" s="4" t="s">
        <v>20</v>
      </c>
      <c r="H645" s="4">
        <v>375</v>
      </c>
      <c r="I645" s="12">
        <f t="shared" si="43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13">
        <f t="shared" si="41"/>
        <v>42795.25</v>
      </c>
      <c r="O645" s="13">
        <f t="shared" si="42"/>
        <v>42813.208333333328</v>
      </c>
      <c r="P645" s="4" t="b">
        <v>0</v>
      </c>
      <c r="Q645" s="4" t="b">
        <v>0</v>
      </c>
      <c r="R645" s="4" t="s">
        <v>33</v>
      </c>
      <c r="S645" s="4" t="s">
        <v>2039</v>
      </c>
      <c r="T645" s="4" t="s">
        <v>2040</v>
      </c>
    </row>
    <row r="646" spans="1:20" x14ac:dyDescent="0.25">
      <c r="A646" s="4">
        <v>644</v>
      </c>
      <c r="B646" s="4" t="s">
        <v>1330</v>
      </c>
      <c r="C646" s="11" t="s">
        <v>1331</v>
      </c>
      <c r="D646" s="4">
        <v>169400</v>
      </c>
      <c r="E646" s="4">
        <v>81984</v>
      </c>
      <c r="F646" s="5">
        <f t="shared" si="44"/>
        <v>0.48396694214876035</v>
      </c>
      <c r="G646" s="4" t="s">
        <v>14</v>
      </c>
      <c r="H646" s="4">
        <v>2928</v>
      </c>
      <c r="I646" s="12">
        <f t="shared" si="43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13">
        <f t="shared" si="41"/>
        <v>43452.25</v>
      </c>
      <c r="O646" s="13">
        <f t="shared" si="42"/>
        <v>43468.25</v>
      </c>
      <c r="P646" s="4" t="b">
        <v>0</v>
      </c>
      <c r="Q646" s="4" t="b">
        <v>0</v>
      </c>
      <c r="R646" s="4" t="s">
        <v>33</v>
      </c>
      <c r="S646" s="4" t="s">
        <v>2039</v>
      </c>
      <c r="T646" s="4" t="s">
        <v>2040</v>
      </c>
    </row>
    <row r="647" spans="1:20" x14ac:dyDescent="0.25">
      <c r="A647" s="4">
        <v>645</v>
      </c>
      <c r="B647" s="4" t="s">
        <v>1332</v>
      </c>
      <c r="C647" s="11" t="s">
        <v>1333</v>
      </c>
      <c r="D647" s="4">
        <v>192100</v>
      </c>
      <c r="E647" s="4">
        <v>178483</v>
      </c>
      <c r="F647" s="5">
        <f t="shared" si="44"/>
        <v>0.92911504424778757</v>
      </c>
      <c r="G647" s="4" t="s">
        <v>14</v>
      </c>
      <c r="H647" s="4">
        <v>4697</v>
      </c>
      <c r="I647" s="12">
        <f t="shared" si="43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13">
        <f t="shared" si="41"/>
        <v>43369.208333333328</v>
      </c>
      <c r="O647" s="13">
        <f t="shared" si="42"/>
        <v>43390.208333333328</v>
      </c>
      <c r="P647" s="4" t="b">
        <v>0</v>
      </c>
      <c r="Q647" s="4" t="b">
        <v>1</v>
      </c>
      <c r="R647" s="4" t="s">
        <v>23</v>
      </c>
      <c r="S647" s="4" t="s">
        <v>2035</v>
      </c>
      <c r="T647" s="4" t="s">
        <v>2036</v>
      </c>
    </row>
    <row r="648" spans="1:20" x14ac:dyDescent="0.25">
      <c r="A648" s="4">
        <v>646</v>
      </c>
      <c r="B648" s="4" t="s">
        <v>1334</v>
      </c>
      <c r="C648" s="11" t="s">
        <v>1335</v>
      </c>
      <c r="D648" s="4">
        <v>98700</v>
      </c>
      <c r="E648" s="4">
        <v>87448</v>
      </c>
      <c r="F648" s="5">
        <f t="shared" si="44"/>
        <v>0.88599797365754818</v>
      </c>
      <c r="G648" s="4" t="s">
        <v>14</v>
      </c>
      <c r="H648" s="4">
        <v>2915</v>
      </c>
      <c r="I648" s="12">
        <f t="shared" si="43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13">
        <f t="shared" si="41"/>
        <v>41346.208333333336</v>
      </c>
      <c r="O648" s="13">
        <f t="shared" si="42"/>
        <v>41357.208333333336</v>
      </c>
      <c r="P648" s="4" t="b">
        <v>0</v>
      </c>
      <c r="Q648" s="4" t="b">
        <v>0</v>
      </c>
      <c r="R648" s="4" t="s">
        <v>89</v>
      </c>
      <c r="S648" s="4" t="s">
        <v>2050</v>
      </c>
      <c r="T648" s="4" t="s">
        <v>2051</v>
      </c>
    </row>
    <row r="649" spans="1:20" x14ac:dyDescent="0.25">
      <c r="A649" s="4">
        <v>647</v>
      </c>
      <c r="B649" s="4" t="s">
        <v>1336</v>
      </c>
      <c r="C649" s="11" t="s">
        <v>1337</v>
      </c>
      <c r="D649" s="4">
        <v>4500</v>
      </c>
      <c r="E649" s="4">
        <v>1863</v>
      </c>
      <c r="F649" s="5">
        <f t="shared" si="44"/>
        <v>0.41399999999999998</v>
      </c>
      <c r="G649" s="4" t="s">
        <v>14</v>
      </c>
      <c r="H649" s="4">
        <v>18</v>
      </c>
      <c r="I649" s="12">
        <f t="shared" si="43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13">
        <f t="shared" si="41"/>
        <v>43199.208333333328</v>
      </c>
      <c r="O649" s="13">
        <f t="shared" si="42"/>
        <v>43223.208333333328</v>
      </c>
      <c r="P649" s="4" t="b">
        <v>0</v>
      </c>
      <c r="Q649" s="4" t="b">
        <v>0</v>
      </c>
      <c r="R649" s="4" t="s">
        <v>206</v>
      </c>
      <c r="S649" s="4" t="s">
        <v>2047</v>
      </c>
      <c r="T649" s="4" t="s">
        <v>2059</v>
      </c>
    </row>
    <row r="650" spans="1:20" x14ac:dyDescent="0.25">
      <c r="A650" s="4">
        <v>648</v>
      </c>
      <c r="B650" s="4" t="s">
        <v>1338</v>
      </c>
      <c r="C650" s="11" t="s">
        <v>1339</v>
      </c>
      <c r="D650" s="4">
        <v>98600</v>
      </c>
      <c r="E650" s="4">
        <v>62174</v>
      </c>
      <c r="F650" s="5">
        <f t="shared" si="44"/>
        <v>0.63056795131845844</v>
      </c>
      <c r="G650" s="4" t="s">
        <v>74</v>
      </c>
      <c r="H650" s="4">
        <v>723</v>
      </c>
      <c r="I650" s="12">
        <f t="shared" si="43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13">
        <f t="shared" si="41"/>
        <v>42922.208333333328</v>
      </c>
      <c r="O650" s="13">
        <f t="shared" si="42"/>
        <v>42940.208333333328</v>
      </c>
      <c r="P650" s="4" t="b">
        <v>1</v>
      </c>
      <c r="Q650" s="4" t="b">
        <v>0</v>
      </c>
      <c r="R650" s="4" t="s">
        <v>17</v>
      </c>
      <c r="S650" s="4" t="s">
        <v>2033</v>
      </c>
      <c r="T650" s="4" t="s">
        <v>2034</v>
      </c>
    </row>
    <row r="651" spans="1:20" x14ac:dyDescent="0.25">
      <c r="A651" s="4">
        <v>649</v>
      </c>
      <c r="B651" s="4" t="s">
        <v>1340</v>
      </c>
      <c r="C651" s="11" t="s">
        <v>1341</v>
      </c>
      <c r="D651" s="4">
        <v>121700</v>
      </c>
      <c r="E651" s="4">
        <v>59003</v>
      </c>
      <c r="F651" s="5">
        <f t="shared" si="44"/>
        <v>0.48482333607230893</v>
      </c>
      <c r="G651" s="4" t="s">
        <v>14</v>
      </c>
      <c r="H651" s="4">
        <v>602</v>
      </c>
      <c r="I651" s="12">
        <f t="shared" si="43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13">
        <f t="shared" si="41"/>
        <v>40471.208333333336</v>
      </c>
      <c r="O651" s="13">
        <f t="shared" si="42"/>
        <v>40482.208333333336</v>
      </c>
      <c r="P651" s="4" t="b">
        <v>1</v>
      </c>
      <c r="Q651" s="4" t="b">
        <v>1</v>
      </c>
      <c r="R651" s="4" t="s">
        <v>33</v>
      </c>
      <c r="S651" s="4" t="s">
        <v>2039</v>
      </c>
      <c r="T651" s="4" t="s">
        <v>2040</v>
      </c>
    </row>
    <row r="652" spans="1:20" x14ac:dyDescent="0.25">
      <c r="A652" s="4">
        <v>650</v>
      </c>
      <c r="B652" s="4" t="s">
        <v>1342</v>
      </c>
      <c r="C652" s="11" t="s">
        <v>1343</v>
      </c>
      <c r="D652" s="4">
        <v>100</v>
      </c>
      <c r="E652" s="4">
        <v>2</v>
      </c>
      <c r="F652" s="5">
        <f t="shared" si="44"/>
        <v>0.02</v>
      </c>
      <c r="G652" s="4" t="s">
        <v>14</v>
      </c>
      <c r="H652" s="4">
        <v>1</v>
      </c>
      <c r="I652" s="12">
        <f t="shared" si="43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13">
        <f t="shared" si="41"/>
        <v>41828.208333333336</v>
      </c>
      <c r="O652" s="13">
        <f t="shared" si="42"/>
        <v>41855.208333333336</v>
      </c>
      <c r="P652" s="4" t="b">
        <v>0</v>
      </c>
      <c r="Q652" s="4" t="b">
        <v>0</v>
      </c>
      <c r="R652" s="4" t="s">
        <v>159</v>
      </c>
      <c r="S652" s="4" t="s">
        <v>2035</v>
      </c>
      <c r="T652" s="4" t="s">
        <v>2058</v>
      </c>
    </row>
    <row r="653" spans="1:20" x14ac:dyDescent="0.25">
      <c r="A653" s="4">
        <v>651</v>
      </c>
      <c r="B653" s="4" t="s">
        <v>1344</v>
      </c>
      <c r="C653" s="11" t="s">
        <v>1345</v>
      </c>
      <c r="D653" s="4">
        <v>196700</v>
      </c>
      <c r="E653" s="4">
        <v>174039</v>
      </c>
      <c r="F653" s="5">
        <f t="shared" si="44"/>
        <v>0.88479410269445857</v>
      </c>
      <c r="G653" s="4" t="s">
        <v>14</v>
      </c>
      <c r="H653" s="4">
        <v>3868</v>
      </c>
      <c r="I653" s="12">
        <f t="shared" si="43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13">
        <f t="shared" si="41"/>
        <v>41692.25</v>
      </c>
      <c r="O653" s="13">
        <f t="shared" si="42"/>
        <v>41707.25</v>
      </c>
      <c r="P653" s="4" t="b">
        <v>0</v>
      </c>
      <c r="Q653" s="4" t="b">
        <v>0</v>
      </c>
      <c r="R653" s="4" t="s">
        <v>100</v>
      </c>
      <c r="S653" s="4" t="s">
        <v>2041</v>
      </c>
      <c r="T653" s="4" t="s">
        <v>2052</v>
      </c>
    </row>
    <row r="654" spans="1:20" x14ac:dyDescent="0.25">
      <c r="A654" s="4">
        <v>652</v>
      </c>
      <c r="B654" s="4" t="s">
        <v>1346</v>
      </c>
      <c r="C654" s="11" t="s">
        <v>1347</v>
      </c>
      <c r="D654" s="4">
        <v>10000</v>
      </c>
      <c r="E654" s="4">
        <v>12684</v>
      </c>
      <c r="F654" s="5">
        <f t="shared" si="44"/>
        <v>1.2684</v>
      </c>
      <c r="G654" s="4" t="s">
        <v>20</v>
      </c>
      <c r="H654" s="4">
        <v>409</v>
      </c>
      <c r="I654" s="12">
        <f t="shared" si="43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13">
        <f t="shared" si="41"/>
        <v>42587.208333333328</v>
      </c>
      <c r="O654" s="13">
        <f t="shared" si="42"/>
        <v>42630.208333333328</v>
      </c>
      <c r="P654" s="4" t="b">
        <v>0</v>
      </c>
      <c r="Q654" s="4" t="b">
        <v>0</v>
      </c>
      <c r="R654" s="4" t="s">
        <v>28</v>
      </c>
      <c r="S654" s="4" t="s">
        <v>2037</v>
      </c>
      <c r="T654" s="4" t="s">
        <v>2038</v>
      </c>
    </row>
    <row r="655" spans="1:20" x14ac:dyDescent="0.25">
      <c r="A655" s="4">
        <v>653</v>
      </c>
      <c r="B655" s="4" t="s">
        <v>1348</v>
      </c>
      <c r="C655" s="11" t="s">
        <v>1349</v>
      </c>
      <c r="D655" s="4">
        <v>600</v>
      </c>
      <c r="E655" s="4">
        <v>14033</v>
      </c>
      <c r="F655" s="5">
        <f t="shared" si="44"/>
        <v>23.388333333333332</v>
      </c>
      <c r="G655" s="4" t="s">
        <v>20</v>
      </c>
      <c r="H655" s="4">
        <v>234</v>
      </c>
      <c r="I655" s="12">
        <f t="shared" si="43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13">
        <f t="shared" si="41"/>
        <v>42468.208333333328</v>
      </c>
      <c r="O655" s="13">
        <f t="shared" si="42"/>
        <v>42470.208333333328</v>
      </c>
      <c r="P655" s="4" t="b">
        <v>0</v>
      </c>
      <c r="Q655" s="4" t="b">
        <v>0</v>
      </c>
      <c r="R655" s="4" t="s">
        <v>28</v>
      </c>
      <c r="S655" s="4" t="s">
        <v>2037</v>
      </c>
      <c r="T655" s="4" t="s">
        <v>2038</v>
      </c>
    </row>
    <row r="656" spans="1:20" x14ac:dyDescent="0.25">
      <c r="A656" s="4">
        <v>654</v>
      </c>
      <c r="B656" s="4" t="s">
        <v>1350</v>
      </c>
      <c r="C656" s="11" t="s">
        <v>1351</v>
      </c>
      <c r="D656" s="4">
        <v>35000</v>
      </c>
      <c r="E656" s="4">
        <v>177936</v>
      </c>
      <c r="F656" s="5">
        <f t="shared" si="44"/>
        <v>5.0838857142857146</v>
      </c>
      <c r="G656" s="4" t="s">
        <v>20</v>
      </c>
      <c r="H656" s="4">
        <v>3016</v>
      </c>
      <c r="I656" s="12">
        <f t="shared" si="43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13">
        <f t="shared" si="41"/>
        <v>42240.208333333328</v>
      </c>
      <c r="O656" s="13">
        <f t="shared" si="42"/>
        <v>42245.208333333328</v>
      </c>
      <c r="P656" s="4" t="b">
        <v>0</v>
      </c>
      <c r="Q656" s="4" t="b">
        <v>0</v>
      </c>
      <c r="R656" s="4" t="s">
        <v>148</v>
      </c>
      <c r="S656" s="4" t="s">
        <v>2035</v>
      </c>
      <c r="T656" s="4" t="s">
        <v>2057</v>
      </c>
    </row>
    <row r="657" spans="1:20" x14ac:dyDescent="0.25">
      <c r="A657" s="4">
        <v>655</v>
      </c>
      <c r="B657" s="4" t="s">
        <v>1352</v>
      </c>
      <c r="C657" s="11" t="s">
        <v>1353</v>
      </c>
      <c r="D657" s="4">
        <v>6900</v>
      </c>
      <c r="E657" s="4">
        <v>13212</v>
      </c>
      <c r="F657" s="5">
        <f t="shared" si="44"/>
        <v>1.9147826086956521</v>
      </c>
      <c r="G657" s="4" t="s">
        <v>20</v>
      </c>
      <c r="H657" s="4">
        <v>264</v>
      </c>
      <c r="I657" s="12">
        <f t="shared" si="43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13">
        <f t="shared" si="41"/>
        <v>42796.25</v>
      </c>
      <c r="O657" s="13">
        <f t="shared" si="42"/>
        <v>42809.208333333328</v>
      </c>
      <c r="P657" s="4" t="b">
        <v>1</v>
      </c>
      <c r="Q657" s="4" t="b">
        <v>0</v>
      </c>
      <c r="R657" s="4" t="s">
        <v>122</v>
      </c>
      <c r="S657" s="4" t="s">
        <v>2054</v>
      </c>
      <c r="T657" s="4" t="s">
        <v>2055</v>
      </c>
    </row>
    <row r="658" spans="1:20" ht="31.5" x14ac:dyDescent="0.25">
      <c r="A658" s="4">
        <v>656</v>
      </c>
      <c r="B658" s="4" t="s">
        <v>1354</v>
      </c>
      <c r="C658" s="11" t="s">
        <v>1355</v>
      </c>
      <c r="D658" s="4">
        <v>118400</v>
      </c>
      <c r="E658" s="4">
        <v>49879</v>
      </c>
      <c r="F658" s="5">
        <f t="shared" si="44"/>
        <v>0.42127533783783783</v>
      </c>
      <c r="G658" s="4" t="s">
        <v>14</v>
      </c>
      <c r="H658" s="4">
        <v>504</v>
      </c>
      <c r="I658" s="12">
        <f t="shared" si="43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13">
        <f t="shared" si="41"/>
        <v>43097.25</v>
      </c>
      <c r="O658" s="13">
        <f t="shared" si="42"/>
        <v>43102.25</v>
      </c>
      <c r="P658" s="4" t="b">
        <v>0</v>
      </c>
      <c r="Q658" s="4" t="b">
        <v>0</v>
      </c>
      <c r="R658" s="4" t="s">
        <v>17</v>
      </c>
      <c r="S658" s="4" t="s">
        <v>2033</v>
      </c>
      <c r="T658" s="4" t="s">
        <v>2034</v>
      </c>
    </row>
    <row r="659" spans="1:20" x14ac:dyDescent="0.25">
      <c r="A659" s="4">
        <v>657</v>
      </c>
      <c r="B659" s="4" t="s">
        <v>1356</v>
      </c>
      <c r="C659" s="11" t="s">
        <v>1357</v>
      </c>
      <c r="D659" s="4">
        <v>10000</v>
      </c>
      <c r="E659" s="4">
        <v>824</v>
      </c>
      <c r="F659" s="5">
        <f t="shared" si="44"/>
        <v>8.2400000000000001E-2</v>
      </c>
      <c r="G659" s="4" t="s">
        <v>14</v>
      </c>
      <c r="H659" s="4">
        <v>14</v>
      </c>
      <c r="I659" s="12">
        <f t="shared" si="43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13">
        <f t="shared" si="41"/>
        <v>43096.25</v>
      </c>
      <c r="O659" s="13">
        <f t="shared" si="42"/>
        <v>43112.25</v>
      </c>
      <c r="P659" s="4" t="b">
        <v>0</v>
      </c>
      <c r="Q659" s="4" t="b">
        <v>0</v>
      </c>
      <c r="R659" s="4" t="s">
        <v>474</v>
      </c>
      <c r="S659" s="4" t="s">
        <v>2041</v>
      </c>
      <c r="T659" s="4" t="s">
        <v>2063</v>
      </c>
    </row>
    <row r="660" spans="1:20" x14ac:dyDescent="0.25">
      <c r="A660" s="4">
        <v>658</v>
      </c>
      <c r="B660" s="4" t="s">
        <v>1358</v>
      </c>
      <c r="C660" s="11" t="s">
        <v>1359</v>
      </c>
      <c r="D660" s="4">
        <v>52600</v>
      </c>
      <c r="E660" s="4">
        <v>31594</v>
      </c>
      <c r="F660" s="5">
        <f t="shared" si="44"/>
        <v>0.60064638783269964</v>
      </c>
      <c r="G660" s="4" t="s">
        <v>74</v>
      </c>
      <c r="H660" s="4">
        <v>390</v>
      </c>
      <c r="I660" s="12">
        <f t="shared" si="43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13">
        <f t="shared" si="41"/>
        <v>42246.208333333328</v>
      </c>
      <c r="O660" s="13">
        <f t="shared" si="42"/>
        <v>42269.208333333328</v>
      </c>
      <c r="P660" s="4" t="b">
        <v>0</v>
      </c>
      <c r="Q660" s="4" t="b">
        <v>0</v>
      </c>
      <c r="R660" s="4" t="s">
        <v>23</v>
      </c>
      <c r="S660" s="4" t="s">
        <v>2035</v>
      </c>
      <c r="T660" s="4" t="s">
        <v>2036</v>
      </c>
    </row>
    <row r="661" spans="1:20" x14ac:dyDescent="0.25">
      <c r="A661" s="4">
        <v>659</v>
      </c>
      <c r="B661" s="4" t="s">
        <v>1360</v>
      </c>
      <c r="C661" s="11" t="s">
        <v>1361</v>
      </c>
      <c r="D661" s="4">
        <v>120700</v>
      </c>
      <c r="E661" s="4">
        <v>57010</v>
      </c>
      <c r="F661" s="5">
        <f t="shared" si="44"/>
        <v>0.47232808616404309</v>
      </c>
      <c r="G661" s="4" t="s">
        <v>14</v>
      </c>
      <c r="H661" s="4">
        <v>750</v>
      </c>
      <c r="I661" s="12">
        <f t="shared" si="43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13">
        <f t="shared" si="41"/>
        <v>40570.25</v>
      </c>
      <c r="O661" s="13">
        <f t="shared" si="42"/>
        <v>40571.25</v>
      </c>
      <c r="P661" s="4" t="b">
        <v>0</v>
      </c>
      <c r="Q661" s="4" t="b">
        <v>0</v>
      </c>
      <c r="R661" s="4" t="s">
        <v>42</v>
      </c>
      <c r="S661" s="4" t="s">
        <v>2041</v>
      </c>
      <c r="T661" s="4" t="s">
        <v>2042</v>
      </c>
    </row>
    <row r="662" spans="1:20" x14ac:dyDescent="0.25">
      <c r="A662" s="4">
        <v>660</v>
      </c>
      <c r="B662" s="4" t="s">
        <v>1362</v>
      </c>
      <c r="C662" s="11" t="s">
        <v>1363</v>
      </c>
      <c r="D662" s="4">
        <v>9100</v>
      </c>
      <c r="E662" s="4">
        <v>7438</v>
      </c>
      <c r="F662" s="5">
        <f t="shared" si="44"/>
        <v>0.81736263736263737</v>
      </c>
      <c r="G662" s="4" t="s">
        <v>14</v>
      </c>
      <c r="H662" s="4">
        <v>77</v>
      </c>
      <c r="I662" s="12">
        <f t="shared" si="43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13">
        <f t="shared" si="41"/>
        <v>42237.208333333328</v>
      </c>
      <c r="O662" s="13">
        <f t="shared" si="42"/>
        <v>42246.208333333328</v>
      </c>
      <c r="P662" s="4" t="b">
        <v>1</v>
      </c>
      <c r="Q662" s="4" t="b">
        <v>0</v>
      </c>
      <c r="R662" s="4" t="s">
        <v>33</v>
      </c>
      <c r="S662" s="4" t="s">
        <v>2039</v>
      </c>
      <c r="T662" s="4" t="s">
        <v>2040</v>
      </c>
    </row>
    <row r="663" spans="1:20" x14ac:dyDescent="0.25">
      <c r="A663" s="4">
        <v>661</v>
      </c>
      <c r="B663" s="4" t="s">
        <v>1364</v>
      </c>
      <c r="C663" s="11" t="s">
        <v>1365</v>
      </c>
      <c r="D663" s="4">
        <v>106800</v>
      </c>
      <c r="E663" s="4">
        <v>57872</v>
      </c>
      <c r="F663" s="5">
        <f t="shared" si="44"/>
        <v>0.54187265917603</v>
      </c>
      <c r="G663" s="4" t="s">
        <v>14</v>
      </c>
      <c r="H663" s="4">
        <v>752</v>
      </c>
      <c r="I663" s="12">
        <f t="shared" si="43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13">
        <f t="shared" si="41"/>
        <v>40996.208333333336</v>
      </c>
      <c r="O663" s="13">
        <f t="shared" si="42"/>
        <v>41026.208333333336</v>
      </c>
      <c r="P663" s="4" t="b">
        <v>0</v>
      </c>
      <c r="Q663" s="4" t="b">
        <v>0</v>
      </c>
      <c r="R663" s="4" t="s">
        <v>159</v>
      </c>
      <c r="S663" s="4" t="s">
        <v>2035</v>
      </c>
      <c r="T663" s="4" t="s">
        <v>2058</v>
      </c>
    </row>
    <row r="664" spans="1:20" x14ac:dyDescent="0.25">
      <c r="A664" s="4">
        <v>662</v>
      </c>
      <c r="B664" s="4" t="s">
        <v>1366</v>
      </c>
      <c r="C664" s="11" t="s">
        <v>1367</v>
      </c>
      <c r="D664" s="4">
        <v>9100</v>
      </c>
      <c r="E664" s="4">
        <v>8906</v>
      </c>
      <c r="F664" s="5">
        <f t="shared" si="44"/>
        <v>0.97868131868131869</v>
      </c>
      <c r="G664" s="4" t="s">
        <v>14</v>
      </c>
      <c r="H664" s="4">
        <v>131</v>
      </c>
      <c r="I664" s="12">
        <f t="shared" si="43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13">
        <f t="shared" si="41"/>
        <v>43443.25</v>
      </c>
      <c r="O664" s="13">
        <f t="shared" si="42"/>
        <v>43447.25</v>
      </c>
      <c r="P664" s="4" t="b">
        <v>0</v>
      </c>
      <c r="Q664" s="4" t="b">
        <v>0</v>
      </c>
      <c r="R664" s="4" t="s">
        <v>33</v>
      </c>
      <c r="S664" s="4" t="s">
        <v>2039</v>
      </c>
      <c r="T664" s="4" t="s">
        <v>2040</v>
      </c>
    </row>
    <row r="665" spans="1:20" x14ac:dyDescent="0.25">
      <c r="A665" s="4">
        <v>663</v>
      </c>
      <c r="B665" s="4" t="s">
        <v>1368</v>
      </c>
      <c r="C665" s="11" t="s">
        <v>1369</v>
      </c>
      <c r="D665" s="4">
        <v>10000</v>
      </c>
      <c r="E665" s="4">
        <v>7724</v>
      </c>
      <c r="F665" s="5">
        <f t="shared" si="44"/>
        <v>0.77239999999999998</v>
      </c>
      <c r="G665" s="4" t="s">
        <v>14</v>
      </c>
      <c r="H665" s="4">
        <v>87</v>
      </c>
      <c r="I665" s="12">
        <f t="shared" si="43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13">
        <f t="shared" si="41"/>
        <v>40458.208333333336</v>
      </c>
      <c r="O665" s="13">
        <f t="shared" si="42"/>
        <v>40481.208333333336</v>
      </c>
      <c r="P665" s="4" t="b">
        <v>0</v>
      </c>
      <c r="Q665" s="4" t="b">
        <v>0</v>
      </c>
      <c r="R665" s="4" t="s">
        <v>33</v>
      </c>
      <c r="S665" s="4" t="s">
        <v>2039</v>
      </c>
      <c r="T665" s="4" t="s">
        <v>2040</v>
      </c>
    </row>
    <row r="666" spans="1:20" x14ac:dyDescent="0.25">
      <c r="A666" s="4">
        <v>664</v>
      </c>
      <c r="B666" s="4" t="s">
        <v>708</v>
      </c>
      <c r="C666" s="11" t="s">
        <v>1370</v>
      </c>
      <c r="D666" s="4">
        <v>79400</v>
      </c>
      <c r="E666" s="4">
        <v>26571</v>
      </c>
      <c r="F666" s="5">
        <f t="shared" si="44"/>
        <v>0.33464735516372796</v>
      </c>
      <c r="G666" s="4" t="s">
        <v>14</v>
      </c>
      <c r="H666" s="4">
        <v>1063</v>
      </c>
      <c r="I666" s="12">
        <f t="shared" si="43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13">
        <f t="shared" si="41"/>
        <v>40959.25</v>
      </c>
      <c r="O666" s="13">
        <f t="shared" si="42"/>
        <v>40969.25</v>
      </c>
      <c r="P666" s="4" t="b">
        <v>0</v>
      </c>
      <c r="Q666" s="4" t="b">
        <v>0</v>
      </c>
      <c r="R666" s="4" t="s">
        <v>159</v>
      </c>
      <c r="S666" s="4" t="s">
        <v>2035</v>
      </c>
      <c r="T666" s="4" t="s">
        <v>2058</v>
      </c>
    </row>
    <row r="667" spans="1:20" x14ac:dyDescent="0.25">
      <c r="A667" s="4">
        <v>665</v>
      </c>
      <c r="B667" s="4" t="s">
        <v>1371</v>
      </c>
      <c r="C667" s="11" t="s">
        <v>1372</v>
      </c>
      <c r="D667" s="4">
        <v>5100</v>
      </c>
      <c r="E667" s="4">
        <v>12219</v>
      </c>
      <c r="F667" s="5">
        <f t="shared" si="44"/>
        <v>2.3958823529411766</v>
      </c>
      <c r="G667" s="4" t="s">
        <v>20</v>
      </c>
      <c r="H667" s="4">
        <v>272</v>
      </c>
      <c r="I667" s="12">
        <f t="shared" si="43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13">
        <f t="shared" si="41"/>
        <v>40733.208333333336</v>
      </c>
      <c r="O667" s="13">
        <f t="shared" si="42"/>
        <v>40747.208333333336</v>
      </c>
      <c r="P667" s="4" t="b">
        <v>0</v>
      </c>
      <c r="Q667" s="4" t="b">
        <v>1</v>
      </c>
      <c r="R667" s="4" t="s">
        <v>42</v>
      </c>
      <c r="S667" s="4" t="s">
        <v>2041</v>
      </c>
      <c r="T667" s="4" t="s">
        <v>2042</v>
      </c>
    </row>
    <row r="668" spans="1:20" x14ac:dyDescent="0.25">
      <c r="A668" s="4">
        <v>666</v>
      </c>
      <c r="B668" s="4" t="s">
        <v>1373</v>
      </c>
      <c r="C668" s="11" t="s">
        <v>1374</v>
      </c>
      <c r="D668" s="4">
        <v>3100</v>
      </c>
      <c r="E668" s="4">
        <v>1985</v>
      </c>
      <c r="F668" s="5">
        <f t="shared" si="44"/>
        <v>0.64032258064516134</v>
      </c>
      <c r="G668" s="4" t="s">
        <v>74</v>
      </c>
      <c r="H668" s="4">
        <v>25</v>
      </c>
      <c r="I668" s="12">
        <f t="shared" si="43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13">
        <f t="shared" si="41"/>
        <v>41516.208333333336</v>
      </c>
      <c r="O668" s="13">
        <f t="shared" si="42"/>
        <v>41522.208333333336</v>
      </c>
      <c r="P668" s="4" t="b">
        <v>0</v>
      </c>
      <c r="Q668" s="4" t="b">
        <v>1</v>
      </c>
      <c r="R668" s="4" t="s">
        <v>33</v>
      </c>
      <c r="S668" s="4" t="s">
        <v>2039</v>
      </c>
      <c r="T668" s="4" t="s">
        <v>2040</v>
      </c>
    </row>
    <row r="669" spans="1:20" ht="31.5" x14ac:dyDescent="0.25">
      <c r="A669" s="4">
        <v>667</v>
      </c>
      <c r="B669" s="4" t="s">
        <v>1375</v>
      </c>
      <c r="C669" s="11" t="s">
        <v>1376</v>
      </c>
      <c r="D669" s="4">
        <v>6900</v>
      </c>
      <c r="E669" s="4">
        <v>12155</v>
      </c>
      <c r="F669" s="5">
        <f t="shared" si="44"/>
        <v>1.7615942028985507</v>
      </c>
      <c r="G669" s="4" t="s">
        <v>20</v>
      </c>
      <c r="H669" s="4">
        <v>419</v>
      </c>
      <c r="I669" s="12">
        <f t="shared" si="43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13">
        <f t="shared" si="41"/>
        <v>41892.208333333336</v>
      </c>
      <c r="O669" s="13">
        <f t="shared" si="42"/>
        <v>41901.208333333336</v>
      </c>
      <c r="P669" s="4" t="b">
        <v>0</v>
      </c>
      <c r="Q669" s="4" t="b">
        <v>0</v>
      </c>
      <c r="R669" s="4" t="s">
        <v>1029</v>
      </c>
      <c r="S669" s="4" t="s">
        <v>2064</v>
      </c>
      <c r="T669" s="4" t="s">
        <v>2065</v>
      </c>
    </row>
    <row r="670" spans="1:20" ht="31.5" x14ac:dyDescent="0.25">
      <c r="A670" s="4">
        <v>668</v>
      </c>
      <c r="B670" s="4" t="s">
        <v>1377</v>
      </c>
      <c r="C670" s="11" t="s">
        <v>1378</v>
      </c>
      <c r="D670" s="4">
        <v>27500</v>
      </c>
      <c r="E670" s="4">
        <v>5593</v>
      </c>
      <c r="F670" s="5">
        <f t="shared" si="44"/>
        <v>0.20338181818181819</v>
      </c>
      <c r="G670" s="4" t="s">
        <v>14</v>
      </c>
      <c r="H670" s="4">
        <v>76</v>
      </c>
      <c r="I670" s="12">
        <f t="shared" si="43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13">
        <f t="shared" si="41"/>
        <v>41122.208333333336</v>
      </c>
      <c r="O670" s="13">
        <f t="shared" si="42"/>
        <v>41134.208333333336</v>
      </c>
      <c r="P670" s="4" t="b">
        <v>0</v>
      </c>
      <c r="Q670" s="4" t="b">
        <v>0</v>
      </c>
      <c r="R670" s="4" t="s">
        <v>33</v>
      </c>
      <c r="S670" s="4" t="s">
        <v>2039</v>
      </c>
      <c r="T670" s="4" t="s">
        <v>2040</v>
      </c>
    </row>
    <row r="671" spans="1:20" x14ac:dyDescent="0.25">
      <c r="A671" s="4">
        <v>669</v>
      </c>
      <c r="B671" s="4" t="s">
        <v>1379</v>
      </c>
      <c r="C671" s="11" t="s">
        <v>1380</v>
      </c>
      <c r="D671" s="4">
        <v>48800</v>
      </c>
      <c r="E671" s="4">
        <v>175020</v>
      </c>
      <c r="F671" s="5">
        <f t="shared" si="44"/>
        <v>3.5864754098360656</v>
      </c>
      <c r="G671" s="4" t="s">
        <v>20</v>
      </c>
      <c r="H671" s="4">
        <v>1621</v>
      </c>
      <c r="I671" s="12">
        <f t="shared" si="43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13">
        <f t="shared" si="41"/>
        <v>42912.208333333328</v>
      </c>
      <c r="O671" s="13">
        <f t="shared" si="42"/>
        <v>42921.208333333328</v>
      </c>
      <c r="P671" s="4" t="b">
        <v>0</v>
      </c>
      <c r="Q671" s="4" t="b">
        <v>0</v>
      </c>
      <c r="R671" s="4" t="s">
        <v>33</v>
      </c>
      <c r="S671" s="4" t="s">
        <v>2039</v>
      </c>
      <c r="T671" s="4" t="s">
        <v>2040</v>
      </c>
    </row>
    <row r="672" spans="1:20" ht="31.5" x14ac:dyDescent="0.25">
      <c r="A672" s="4">
        <v>670</v>
      </c>
      <c r="B672" s="4" t="s">
        <v>1334</v>
      </c>
      <c r="C672" s="11" t="s">
        <v>1381</v>
      </c>
      <c r="D672" s="4">
        <v>16200</v>
      </c>
      <c r="E672" s="4">
        <v>75955</v>
      </c>
      <c r="F672" s="5">
        <f t="shared" si="44"/>
        <v>4.6885802469135802</v>
      </c>
      <c r="G672" s="4" t="s">
        <v>20</v>
      </c>
      <c r="H672" s="4">
        <v>1101</v>
      </c>
      <c r="I672" s="12">
        <f t="shared" si="43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13">
        <f t="shared" si="41"/>
        <v>42425.25</v>
      </c>
      <c r="O672" s="13">
        <f t="shared" si="42"/>
        <v>42437.25</v>
      </c>
      <c r="P672" s="4" t="b">
        <v>0</v>
      </c>
      <c r="Q672" s="4" t="b">
        <v>0</v>
      </c>
      <c r="R672" s="4" t="s">
        <v>60</v>
      </c>
      <c r="S672" s="4" t="s">
        <v>2035</v>
      </c>
      <c r="T672" s="4" t="s">
        <v>2045</v>
      </c>
    </row>
    <row r="673" spans="1:20" ht="31.5" x14ac:dyDescent="0.25">
      <c r="A673" s="4">
        <v>671</v>
      </c>
      <c r="B673" s="4" t="s">
        <v>1382</v>
      </c>
      <c r="C673" s="11" t="s">
        <v>1383</v>
      </c>
      <c r="D673" s="4">
        <v>97600</v>
      </c>
      <c r="E673" s="4">
        <v>119127</v>
      </c>
      <c r="F673" s="5">
        <f t="shared" si="44"/>
        <v>1.220563524590164</v>
      </c>
      <c r="G673" s="4" t="s">
        <v>20</v>
      </c>
      <c r="H673" s="4">
        <v>1073</v>
      </c>
      <c r="I673" s="12">
        <f t="shared" si="43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13">
        <f t="shared" si="41"/>
        <v>40390.208333333336</v>
      </c>
      <c r="O673" s="13">
        <f t="shared" si="42"/>
        <v>40394.208333333336</v>
      </c>
      <c r="P673" s="4" t="b">
        <v>0</v>
      </c>
      <c r="Q673" s="4" t="b">
        <v>1</v>
      </c>
      <c r="R673" s="4" t="s">
        <v>33</v>
      </c>
      <c r="S673" s="4" t="s">
        <v>2039</v>
      </c>
      <c r="T673" s="4" t="s">
        <v>2040</v>
      </c>
    </row>
    <row r="674" spans="1:20" x14ac:dyDescent="0.25">
      <c r="A674" s="4">
        <v>672</v>
      </c>
      <c r="B674" s="4" t="s">
        <v>1384</v>
      </c>
      <c r="C674" s="11" t="s">
        <v>1385</v>
      </c>
      <c r="D674" s="4">
        <v>197900</v>
      </c>
      <c r="E674" s="4">
        <v>110689</v>
      </c>
      <c r="F674" s="5">
        <f t="shared" si="44"/>
        <v>0.55931783729156137</v>
      </c>
      <c r="G674" s="4" t="s">
        <v>14</v>
      </c>
      <c r="H674" s="4">
        <v>4428</v>
      </c>
      <c r="I674" s="12">
        <f t="shared" si="43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13">
        <f t="shared" si="41"/>
        <v>43180.208333333328</v>
      </c>
      <c r="O674" s="13">
        <f t="shared" si="42"/>
        <v>43190.208333333328</v>
      </c>
      <c r="P674" s="4" t="b">
        <v>0</v>
      </c>
      <c r="Q674" s="4" t="b">
        <v>0</v>
      </c>
      <c r="R674" s="4" t="s">
        <v>33</v>
      </c>
      <c r="S674" s="4" t="s">
        <v>2039</v>
      </c>
      <c r="T674" s="4" t="s">
        <v>2040</v>
      </c>
    </row>
    <row r="675" spans="1:20" x14ac:dyDescent="0.25">
      <c r="A675" s="4">
        <v>673</v>
      </c>
      <c r="B675" s="4" t="s">
        <v>1386</v>
      </c>
      <c r="C675" s="11" t="s">
        <v>1387</v>
      </c>
      <c r="D675" s="4">
        <v>5600</v>
      </c>
      <c r="E675" s="4">
        <v>2445</v>
      </c>
      <c r="F675" s="5">
        <f t="shared" si="44"/>
        <v>0.43660714285714286</v>
      </c>
      <c r="G675" s="4" t="s">
        <v>14</v>
      </c>
      <c r="H675" s="4">
        <v>58</v>
      </c>
      <c r="I675" s="12">
        <f t="shared" si="43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13">
        <f t="shared" si="41"/>
        <v>42475.208333333328</v>
      </c>
      <c r="O675" s="13">
        <f t="shared" si="42"/>
        <v>42496.208333333328</v>
      </c>
      <c r="P675" s="4" t="b">
        <v>0</v>
      </c>
      <c r="Q675" s="4" t="b">
        <v>0</v>
      </c>
      <c r="R675" s="4" t="s">
        <v>60</v>
      </c>
      <c r="S675" s="4" t="s">
        <v>2035</v>
      </c>
      <c r="T675" s="4" t="s">
        <v>2045</v>
      </c>
    </row>
    <row r="676" spans="1:20" x14ac:dyDescent="0.25">
      <c r="A676" s="4">
        <v>674</v>
      </c>
      <c r="B676" s="4" t="s">
        <v>1388</v>
      </c>
      <c r="C676" s="11" t="s">
        <v>1389</v>
      </c>
      <c r="D676" s="4">
        <v>170700</v>
      </c>
      <c r="E676" s="4">
        <v>57250</v>
      </c>
      <c r="F676" s="5">
        <f t="shared" si="44"/>
        <v>0.33538371411833628</v>
      </c>
      <c r="G676" s="4" t="s">
        <v>74</v>
      </c>
      <c r="H676" s="4">
        <v>1218</v>
      </c>
      <c r="I676" s="12">
        <f t="shared" si="43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13">
        <f t="shared" si="41"/>
        <v>40774.208333333336</v>
      </c>
      <c r="O676" s="13">
        <f t="shared" si="42"/>
        <v>40821.208333333336</v>
      </c>
      <c r="P676" s="4" t="b">
        <v>0</v>
      </c>
      <c r="Q676" s="4" t="b">
        <v>0</v>
      </c>
      <c r="R676" s="4" t="s">
        <v>122</v>
      </c>
      <c r="S676" s="4" t="s">
        <v>2054</v>
      </c>
      <c r="T676" s="4" t="s">
        <v>2055</v>
      </c>
    </row>
    <row r="677" spans="1:20" x14ac:dyDescent="0.25">
      <c r="A677" s="4">
        <v>675</v>
      </c>
      <c r="B677" s="4" t="s">
        <v>1390</v>
      </c>
      <c r="C677" s="11" t="s">
        <v>1391</v>
      </c>
      <c r="D677" s="4">
        <v>9700</v>
      </c>
      <c r="E677" s="4">
        <v>11929</v>
      </c>
      <c r="F677" s="5">
        <f t="shared" si="44"/>
        <v>1.2297938144329896</v>
      </c>
      <c r="G677" s="4" t="s">
        <v>20</v>
      </c>
      <c r="H677" s="4">
        <v>331</v>
      </c>
      <c r="I677" s="12">
        <f t="shared" si="43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13">
        <f t="shared" si="41"/>
        <v>43719.208333333328</v>
      </c>
      <c r="O677" s="13">
        <f t="shared" si="42"/>
        <v>43726.208333333328</v>
      </c>
      <c r="P677" s="4" t="b">
        <v>0</v>
      </c>
      <c r="Q677" s="4" t="b">
        <v>0</v>
      </c>
      <c r="R677" s="4" t="s">
        <v>1029</v>
      </c>
      <c r="S677" s="4" t="s">
        <v>2064</v>
      </c>
      <c r="T677" s="4" t="s">
        <v>2065</v>
      </c>
    </row>
    <row r="678" spans="1:20" x14ac:dyDescent="0.25">
      <c r="A678" s="4">
        <v>676</v>
      </c>
      <c r="B678" s="4" t="s">
        <v>1392</v>
      </c>
      <c r="C678" s="11" t="s">
        <v>1393</v>
      </c>
      <c r="D678" s="4">
        <v>62300</v>
      </c>
      <c r="E678" s="4">
        <v>118214</v>
      </c>
      <c r="F678" s="5">
        <f t="shared" si="44"/>
        <v>1.8974959871589085</v>
      </c>
      <c r="G678" s="4" t="s">
        <v>20</v>
      </c>
      <c r="H678" s="4">
        <v>1170</v>
      </c>
      <c r="I678" s="12">
        <f t="shared" si="43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13">
        <f t="shared" si="41"/>
        <v>41178.208333333336</v>
      </c>
      <c r="O678" s="13">
        <f t="shared" si="42"/>
        <v>41187.208333333336</v>
      </c>
      <c r="P678" s="4" t="b">
        <v>0</v>
      </c>
      <c r="Q678" s="4" t="b">
        <v>0</v>
      </c>
      <c r="R678" s="4" t="s">
        <v>122</v>
      </c>
      <c r="S678" s="4" t="s">
        <v>2054</v>
      </c>
      <c r="T678" s="4" t="s">
        <v>2055</v>
      </c>
    </row>
    <row r="679" spans="1:20" x14ac:dyDescent="0.25">
      <c r="A679" s="4">
        <v>677</v>
      </c>
      <c r="B679" s="4" t="s">
        <v>1394</v>
      </c>
      <c r="C679" s="11" t="s">
        <v>1395</v>
      </c>
      <c r="D679" s="4">
        <v>5300</v>
      </c>
      <c r="E679" s="4">
        <v>4432</v>
      </c>
      <c r="F679" s="5">
        <f t="shared" si="44"/>
        <v>0.83622641509433959</v>
      </c>
      <c r="G679" s="4" t="s">
        <v>14</v>
      </c>
      <c r="H679" s="4">
        <v>111</v>
      </c>
      <c r="I679" s="12">
        <f t="shared" si="43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13">
        <f t="shared" si="41"/>
        <v>42561.208333333328</v>
      </c>
      <c r="O679" s="13">
        <f t="shared" si="42"/>
        <v>42611.208333333328</v>
      </c>
      <c r="P679" s="4" t="b">
        <v>0</v>
      </c>
      <c r="Q679" s="4" t="b">
        <v>0</v>
      </c>
      <c r="R679" s="4" t="s">
        <v>119</v>
      </c>
      <c r="S679" s="4" t="s">
        <v>2047</v>
      </c>
      <c r="T679" s="4" t="s">
        <v>2053</v>
      </c>
    </row>
    <row r="680" spans="1:20" x14ac:dyDescent="0.25">
      <c r="A680" s="4">
        <v>678</v>
      </c>
      <c r="B680" s="4" t="s">
        <v>1396</v>
      </c>
      <c r="C680" s="11" t="s">
        <v>1397</v>
      </c>
      <c r="D680" s="4">
        <v>99500</v>
      </c>
      <c r="E680" s="4">
        <v>17879</v>
      </c>
      <c r="F680" s="5">
        <f t="shared" si="44"/>
        <v>0.17968844221105529</v>
      </c>
      <c r="G680" s="4" t="s">
        <v>74</v>
      </c>
      <c r="H680" s="4">
        <v>215</v>
      </c>
      <c r="I680" s="12">
        <f t="shared" si="43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13">
        <f t="shared" si="41"/>
        <v>43484.25</v>
      </c>
      <c r="O680" s="13">
        <f t="shared" si="42"/>
        <v>43486.25</v>
      </c>
      <c r="P680" s="4" t="b">
        <v>0</v>
      </c>
      <c r="Q680" s="4" t="b">
        <v>0</v>
      </c>
      <c r="R680" s="4" t="s">
        <v>53</v>
      </c>
      <c r="S680" s="4" t="s">
        <v>2041</v>
      </c>
      <c r="T680" s="4" t="s">
        <v>2044</v>
      </c>
    </row>
    <row r="681" spans="1:20" x14ac:dyDescent="0.25">
      <c r="A681" s="4">
        <v>679</v>
      </c>
      <c r="B681" s="4" t="s">
        <v>668</v>
      </c>
      <c r="C681" s="11" t="s">
        <v>1398</v>
      </c>
      <c r="D681" s="4">
        <v>1400</v>
      </c>
      <c r="E681" s="4">
        <v>14511</v>
      </c>
      <c r="F681" s="5">
        <f t="shared" si="44"/>
        <v>10.365</v>
      </c>
      <c r="G681" s="4" t="s">
        <v>20</v>
      </c>
      <c r="H681" s="4">
        <v>363</v>
      </c>
      <c r="I681" s="12">
        <f t="shared" si="43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13">
        <f t="shared" si="41"/>
        <v>43756.208333333328</v>
      </c>
      <c r="O681" s="13">
        <f t="shared" si="42"/>
        <v>43761.208333333328</v>
      </c>
      <c r="P681" s="4" t="b">
        <v>0</v>
      </c>
      <c r="Q681" s="4" t="b">
        <v>1</v>
      </c>
      <c r="R681" s="4" t="s">
        <v>17</v>
      </c>
      <c r="S681" s="4" t="s">
        <v>2033</v>
      </c>
      <c r="T681" s="4" t="s">
        <v>2034</v>
      </c>
    </row>
    <row r="682" spans="1:20" ht="31.5" x14ac:dyDescent="0.25">
      <c r="A682" s="4">
        <v>680</v>
      </c>
      <c r="B682" s="4" t="s">
        <v>1399</v>
      </c>
      <c r="C682" s="11" t="s">
        <v>1400</v>
      </c>
      <c r="D682" s="4">
        <v>145600</v>
      </c>
      <c r="E682" s="4">
        <v>141822</v>
      </c>
      <c r="F682" s="5">
        <f t="shared" si="44"/>
        <v>0.97405219780219776</v>
      </c>
      <c r="G682" s="4" t="s">
        <v>14</v>
      </c>
      <c r="H682" s="4">
        <v>2955</v>
      </c>
      <c r="I682" s="12">
        <f t="shared" si="43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13">
        <f t="shared" si="41"/>
        <v>43813.25</v>
      </c>
      <c r="O682" s="13">
        <f t="shared" si="42"/>
        <v>43815.25</v>
      </c>
      <c r="P682" s="4" t="b">
        <v>0</v>
      </c>
      <c r="Q682" s="4" t="b">
        <v>1</v>
      </c>
      <c r="R682" s="4" t="s">
        <v>292</v>
      </c>
      <c r="S682" s="4" t="s">
        <v>2050</v>
      </c>
      <c r="T682" s="4" t="s">
        <v>2061</v>
      </c>
    </row>
    <row r="683" spans="1:20" ht="31.5" x14ac:dyDescent="0.25">
      <c r="A683" s="4">
        <v>681</v>
      </c>
      <c r="B683" s="4" t="s">
        <v>1401</v>
      </c>
      <c r="C683" s="11" t="s">
        <v>1402</v>
      </c>
      <c r="D683" s="4">
        <v>184100</v>
      </c>
      <c r="E683" s="4">
        <v>159037</v>
      </c>
      <c r="F683" s="5">
        <f t="shared" si="44"/>
        <v>0.86386203150461705</v>
      </c>
      <c r="G683" s="4" t="s">
        <v>14</v>
      </c>
      <c r="H683" s="4">
        <v>1657</v>
      </c>
      <c r="I683" s="12">
        <f t="shared" si="43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13">
        <f t="shared" si="41"/>
        <v>40898.25</v>
      </c>
      <c r="O683" s="13">
        <f t="shared" si="42"/>
        <v>40904.25</v>
      </c>
      <c r="P683" s="4" t="b">
        <v>0</v>
      </c>
      <c r="Q683" s="4" t="b">
        <v>0</v>
      </c>
      <c r="R683" s="4" t="s">
        <v>33</v>
      </c>
      <c r="S683" s="4" t="s">
        <v>2039</v>
      </c>
      <c r="T683" s="4" t="s">
        <v>2040</v>
      </c>
    </row>
    <row r="684" spans="1:20" x14ac:dyDescent="0.25">
      <c r="A684" s="4">
        <v>682</v>
      </c>
      <c r="B684" s="4" t="s">
        <v>1403</v>
      </c>
      <c r="C684" s="11" t="s">
        <v>1404</v>
      </c>
      <c r="D684" s="4">
        <v>5400</v>
      </c>
      <c r="E684" s="4">
        <v>8109</v>
      </c>
      <c r="F684" s="5">
        <f t="shared" si="44"/>
        <v>1.5016666666666667</v>
      </c>
      <c r="G684" s="4" t="s">
        <v>20</v>
      </c>
      <c r="H684" s="4">
        <v>103</v>
      </c>
      <c r="I684" s="12">
        <f t="shared" si="43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13">
        <f t="shared" si="41"/>
        <v>41619.25</v>
      </c>
      <c r="O684" s="13">
        <f t="shared" si="42"/>
        <v>41628.25</v>
      </c>
      <c r="P684" s="4" t="b">
        <v>0</v>
      </c>
      <c r="Q684" s="4" t="b">
        <v>0</v>
      </c>
      <c r="R684" s="4" t="s">
        <v>33</v>
      </c>
      <c r="S684" s="4" t="s">
        <v>2039</v>
      </c>
      <c r="T684" s="4" t="s">
        <v>2040</v>
      </c>
    </row>
    <row r="685" spans="1:20" x14ac:dyDescent="0.25">
      <c r="A685" s="4">
        <v>683</v>
      </c>
      <c r="B685" s="4" t="s">
        <v>1405</v>
      </c>
      <c r="C685" s="11" t="s">
        <v>1406</v>
      </c>
      <c r="D685" s="4">
        <v>2300</v>
      </c>
      <c r="E685" s="4">
        <v>8244</v>
      </c>
      <c r="F685" s="5">
        <f t="shared" si="44"/>
        <v>3.5843478260869563</v>
      </c>
      <c r="G685" s="4" t="s">
        <v>20</v>
      </c>
      <c r="H685" s="4">
        <v>147</v>
      </c>
      <c r="I685" s="12">
        <f t="shared" si="43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13">
        <f t="shared" si="41"/>
        <v>43359.208333333328</v>
      </c>
      <c r="O685" s="13">
        <f t="shared" si="42"/>
        <v>43361.208333333328</v>
      </c>
      <c r="P685" s="4" t="b">
        <v>0</v>
      </c>
      <c r="Q685" s="4" t="b">
        <v>0</v>
      </c>
      <c r="R685" s="4" t="s">
        <v>33</v>
      </c>
      <c r="S685" s="4" t="s">
        <v>2039</v>
      </c>
      <c r="T685" s="4" t="s">
        <v>2040</v>
      </c>
    </row>
    <row r="686" spans="1:20" x14ac:dyDescent="0.25">
      <c r="A686" s="4">
        <v>684</v>
      </c>
      <c r="B686" s="4" t="s">
        <v>1407</v>
      </c>
      <c r="C686" s="11" t="s">
        <v>1408</v>
      </c>
      <c r="D686" s="4">
        <v>1400</v>
      </c>
      <c r="E686" s="4">
        <v>7600</v>
      </c>
      <c r="F686" s="5">
        <f t="shared" si="44"/>
        <v>5.4285714285714288</v>
      </c>
      <c r="G686" s="4" t="s">
        <v>20</v>
      </c>
      <c r="H686" s="4">
        <v>110</v>
      </c>
      <c r="I686" s="12">
        <f t="shared" si="43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13">
        <f t="shared" si="41"/>
        <v>40358.208333333336</v>
      </c>
      <c r="O686" s="13">
        <f t="shared" si="42"/>
        <v>40378.208333333336</v>
      </c>
      <c r="P686" s="4" t="b">
        <v>0</v>
      </c>
      <c r="Q686" s="4" t="b">
        <v>0</v>
      </c>
      <c r="R686" s="4" t="s">
        <v>68</v>
      </c>
      <c r="S686" s="4" t="s">
        <v>2047</v>
      </c>
      <c r="T686" s="4" t="s">
        <v>2048</v>
      </c>
    </row>
    <row r="687" spans="1:20" x14ac:dyDescent="0.25">
      <c r="A687" s="4">
        <v>685</v>
      </c>
      <c r="B687" s="4" t="s">
        <v>1409</v>
      </c>
      <c r="C687" s="11" t="s">
        <v>1410</v>
      </c>
      <c r="D687" s="4">
        <v>140000</v>
      </c>
      <c r="E687" s="4">
        <v>94501</v>
      </c>
      <c r="F687" s="5">
        <f t="shared" si="44"/>
        <v>0.67500714285714281</v>
      </c>
      <c r="G687" s="4" t="s">
        <v>14</v>
      </c>
      <c r="H687" s="4">
        <v>926</v>
      </c>
      <c r="I687" s="12">
        <f t="shared" si="43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13">
        <f t="shared" si="41"/>
        <v>42239.208333333328</v>
      </c>
      <c r="O687" s="13">
        <f t="shared" si="42"/>
        <v>42263.208333333328</v>
      </c>
      <c r="P687" s="4" t="b">
        <v>0</v>
      </c>
      <c r="Q687" s="4" t="b">
        <v>0</v>
      </c>
      <c r="R687" s="4" t="s">
        <v>33</v>
      </c>
      <c r="S687" s="4" t="s">
        <v>2039</v>
      </c>
      <c r="T687" s="4" t="s">
        <v>2040</v>
      </c>
    </row>
    <row r="688" spans="1:20" x14ac:dyDescent="0.25">
      <c r="A688" s="4">
        <v>686</v>
      </c>
      <c r="B688" s="4" t="s">
        <v>1411</v>
      </c>
      <c r="C688" s="11" t="s">
        <v>1412</v>
      </c>
      <c r="D688" s="4">
        <v>7500</v>
      </c>
      <c r="E688" s="4">
        <v>14381</v>
      </c>
      <c r="F688" s="5">
        <f t="shared" si="44"/>
        <v>1.9174666666666667</v>
      </c>
      <c r="G688" s="4" t="s">
        <v>20</v>
      </c>
      <c r="H688" s="4">
        <v>134</v>
      </c>
      <c r="I688" s="12">
        <f t="shared" si="43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13">
        <f t="shared" si="41"/>
        <v>43186.208333333328</v>
      </c>
      <c r="O688" s="13">
        <f t="shared" si="42"/>
        <v>43197.208333333328</v>
      </c>
      <c r="P688" s="4" t="b">
        <v>0</v>
      </c>
      <c r="Q688" s="4" t="b">
        <v>0</v>
      </c>
      <c r="R688" s="4" t="s">
        <v>65</v>
      </c>
      <c r="S688" s="4" t="s">
        <v>2037</v>
      </c>
      <c r="T688" s="4" t="s">
        <v>2046</v>
      </c>
    </row>
    <row r="689" spans="1:20" x14ac:dyDescent="0.25">
      <c r="A689" s="4">
        <v>687</v>
      </c>
      <c r="B689" s="4" t="s">
        <v>1413</v>
      </c>
      <c r="C689" s="11" t="s">
        <v>1414</v>
      </c>
      <c r="D689" s="4">
        <v>1500</v>
      </c>
      <c r="E689" s="4">
        <v>13980</v>
      </c>
      <c r="F689" s="5">
        <f t="shared" si="44"/>
        <v>9.32</v>
      </c>
      <c r="G689" s="4" t="s">
        <v>20</v>
      </c>
      <c r="H689" s="4">
        <v>269</v>
      </c>
      <c r="I689" s="12">
        <f t="shared" si="43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13">
        <f t="shared" si="41"/>
        <v>42806.25</v>
      </c>
      <c r="O689" s="13">
        <f t="shared" si="42"/>
        <v>42809.208333333328</v>
      </c>
      <c r="P689" s="4" t="b">
        <v>0</v>
      </c>
      <c r="Q689" s="4" t="b">
        <v>0</v>
      </c>
      <c r="R689" s="4" t="s">
        <v>33</v>
      </c>
      <c r="S689" s="4" t="s">
        <v>2039</v>
      </c>
      <c r="T689" s="4" t="s">
        <v>2040</v>
      </c>
    </row>
    <row r="690" spans="1:20" x14ac:dyDescent="0.25">
      <c r="A690" s="4">
        <v>688</v>
      </c>
      <c r="B690" s="4" t="s">
        <v>1415</v>
      </c>
      <c r="C690" s="11" t="s">
        <v>1416</v>
      </c>
      <c r="D690" s="4">
        <v>2900</v>
      </c>
      <c r="E690" s="4">
        <v>12449</v>
      </c>
      <c r="F690" s="5">
        <f t="shared" si="44"/>
        <v>4.2927586206896553</v>
      </c>
      <c r="G690" s="4" t="s">
        <v>20</v>
      </c>
      <c r="H690" s="4">
        <v>175</v>
      </c>
      <c r="I690" s="12">
        <f t="shared" si="43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13">
        <f t="shared" si="41"/>
        <v>43475.25</v>
      </c>
      <c r="O690" s="13">
        <f t="shared" si="42"/>
        <v>43491.25</v>
      </c>
      <c r="P690" s="4" t="b">
        <v>0</v>
      </c>
      <c r="Q690" s="4" t="b">
        <v>1</v>
      </c>
      <c r="R690" s="4" t="s">
        <v>269</v>
      </c>
      <c r="S690" s="4" t="s">
        <v>2041</v>
      </c>
      <c r="T690" s="4" t="s">
        <v>2060</v>
      </c>
    </row>
    <row r="691" spans="1:20" x14ac:dyDescent="0.25">
      <c r="A691" s="4">
        <v>689</v>
      </c>
      <c r="B691" s="4" t="s">
        <v>1417</v>
      </c>
      <c r="C691" s="11" t="s">
        <v>1418</v>
      </c>
      <c r="D691" s="4">
        <v>7300</v>
      </c>
      <c r="E691" s="4">
        <v>7348</v>
      </c>
      <c r="F691" s="5">
        <f t="shared" si="44"/>
        <v>1.0065753424657535</v>
      </c>
      <c r="G691" s="4" t="s">
        <v>20</v>
      </c>
      <c r="H691" s="4">
        <v>69</v>
      </c>
      <c r="I691" s="12">
        <f t="shared" si="43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13">
        <f t="shared" si="41"/>
        <v>41576.208333333336</v>
      </c>
      <c r="O691" s="13">
        <f t="shared" si="42"/>
        <v>41588.25</v>
      </c>
      <c r="P691" s="4" t="b">
        <v>0</v>
      </c>
      <c r="Q691" s="4" t="b">
        <v>0</v>
      </c>
      <c r="R691" s="4" t="s">
        <v>28</v>
      </c>
      <c r="S691" s="4" t="s">
        <v>2037</v>
      </c>
      <c r="T691" s="4" t="s">
        <v>2038</v>
      </c>
    </row>
    <row r="692" spans="1:20" x14ac:dyDescent="0.25">
      <c r="A692" s="4">
        <v>690</v>
      </c>
      <c r="B692" s="4" t="s">
        <v>1419</v>
      </c>
      <c r="C692" s="11" t="s">
        <v>1420</v>
      </c>
      <c r="D692" s="4">
        <v>3600</v>
      </c>
      <c r="E692" s="4">
        <v>8158</v>
      </c>
      <c r="F692" s="5">
        <f t="shared" si="44"/>
        <v>2.266111111111111</v>
      </c>
      <c r="G692" s="4" t="s">
        <v>20</v>
      </c>
      <c r="H692" s="4">
        <v>190</v>
      </c>
      <c r="I692" s="12">
        <f t="shared" si="43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13">
        <f t="shared" si="41"/>
        <v>40874.25</v>
      </c>
      <c r="O692" s="13">
        <f t="shared" si="42"/>
        <v>40880.25</v>
      </c>
      <c r="P692" s="4" t="b">
        <v>0</v>
      </c>
      <c r="Q692" s="4" t="b">
        <v>1</v>
      </c>
      <c r="R692" s="4" t="s">
        <v>42</v>
      </c>
      <c r="S692" s="4" t="s">
        <v>2041</v>
      </c>
      <c r="T692" s="4" t="s">
        <v>2042</v>
      </c>
    </row>
    <row r="693" spans="1:20" x14ac:dyDescent="0.25">
      <c r="A693" s="4">
        <v>691</v>
      </c>
      <c r="B693" s="4" t="s">
        <v>1421</v>
      </c>
      <c r="C693" s="11" t="s">
        <v>1422</v>
      </c>
      <c r="D693" s="4">
        <v>5000</v>
      </c>
      <c r="E693" s="4">
        <v>7119</v>
      </c>
      <c r="F693" s="5">
        <f t="shared" si="44"/>
        <v>1.4238</v>
      </c>
      <c r="G693" s="4" t="s">
        <v>20</v>
      </c>
      <c r="H693" s="4">
        <v>237</v>
      </c>
      <c r="I693" s="12">
        <f t="shared" si="43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13">
        <f t="shared" si="41"/>
        <v>41185.208333333336</v>
      </c>
      <c r="O693" s="13">
        <f t="shared" si="42"/>
        <v>41202.208333333336</v>
      </c>
      <c r="P693" s="4" t="b">
        <v>1</v>
      </c>
      <c r="Q693" s="4" t="b">
        <v>1</v>
      </c>
      <c r="R693" s="4" t="s">
        <v>42</v>
      </c>
      <c r="S693" s="4" t="s">
        <v>2041</v>
      </c>
      <c r="T693" s="4" t="s">
        <v>2042</v>
      </c>
    </row>
    <row r="694" spans="1:20" x14ac:dyDescent="0.25">
      <c r="A694" s="4">
        <v>692</v>
      </c>
      <c r="B694" s="4" t="s">
        <v>1423</v>
      </c>
      <c r="C694" s="11" t="s">
        <v>1424</v>
      </c>
      <c r="D694" s="4">
        <v>6000</v>
      </c>
      <c r="E694" s="4">
        <v>5438</v>
      </c>
      <c r="F694" s="5">
        <f t="shared" si="44"/>
        <v>0.90633333333333332</v>
      </c>
      <c r="G694" s="4" t="s">
        <v>14</v>
      </c>
      <c r="H694" s="4">
        <v>77</v>
      </c>
      <c r="I694" s="12">
        <f t="shared" si="43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13">
        <f t="shared" si="41"/>
        <v>43655.208333333328</v>
      </c>
      <c r="O694" s="13">
        <f t="shared" si="42"/>
        <v>43673.208333333328</v>
      </c>
      <c r="P694" s="4" t="b">
        <v>0</v>
      </c>
      <c r="Q694" s="4" t="b">
        <v>0</v>
      </c>
      <c r="R694" s="4" t="s">
        <v>23</v>
      </c>
      <c r="S694" s="4" t="s">
        <v>2035</v>
      </c>
      <c r="T694" s="4" t="s">
        <v>2036</v>
      </c>
    </row>
    <row r="695" spans="1:20" ht="31.5" x14ac:dyDescent="0.25">
      <c r="A695" s="4">
        <v>693</v>
      </c>
      <c r="B695" s="4" t="s">
        <v>1425</v>
      </c>
      <c r="C695" s="11" t="s">
        <v>1426</v>
      </c>
      <c r="D695" s="4">
        <v>180400</v>
      </c>
      <c r="E695" s="4">
        <v>115396</v>
      </c>
      <c r="F695" s="5">
        <f t="shared" si="44"/>
        <v>0.63966740576496672</v>
      </c>
      <c r="G695" s="4" t="s">
        <v>14</v>
      </c>
      <c r="H695" s="4">
        <v>1748</v>
      </c>
      <c r="I695" s="12">
        <f t="shared" si="43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13">
        <f t="shared" si="41"/>
        <v>43025.208333333328</v>
      </c>
      <c r="O695" s="13">
        <f t="shared" si="42"/>
        <v>43042.208333333328</v>
      </c>
      <c r="P695" s="4" t="b">
        <v>0</v>
      </c>
      <c r="Q695" s="4" t="b">
        <v>0</v>
      </c>
      <c r="R695" s="4" t="s">
        <v>33</v>
      </c>
      <c r="S695" s="4" t="s">
        <v>2039</v>
      </c>
      <c r="T695" s="4" t="s">
        <v>2040</v>
      </c>
    </row>
    <row r="696" spans="1:20" x14ac:dyDescent="0.25">
      <c r="A696" s="4">
        <v>694</v>
      </c>
      <c r="B696" s="4" t="s">
        <v>1427</v>
      </c>
      <c r="C696" s="11" t="s">
        <v>1428</v>
      </c>
      <c r="D696" s="4">
        <v>9100</v>
      </c>
      <c r="E696" s="4">
        <v>7656</v>
      </c>
      <c r="F696" s="5">
        <f t="shared" si="44"/>
        <v>0.84131868131868137</v>
      </c>
      <c r="G696" s="4" t="s">
        <v>14</v>
      </c>
      <c r="H696" s="4">
        <v>79</v>
      </c>
      <c r="I696" s="12">
        <f t="shared" si="43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13">
        <f t="shared" si="41"/>
        <v>43066.25</v>
      </c>
      <c r="O696" s="13">
        <f t="shared" si="42"/>
        <v>43103.25</v>
      </c>
      <c r="P696" s="4" t="b">
        <v>0</v>
      </c>
      <c r="Q696" s="4" t="b">
        <v>0</v>
      </c>
      <c r="R696" s="4" t="s">
        <v>33</v>
      </c>
      <c r="S696" s="4" t="s">
        <v>2039</v>
      </c>
      <c r="T696" s="4" t="s">
        <v>2040</v>
      </c>
    </row>
    <row r="697" spans="1:20" x14ac:dyDescent="0.25">
      <c r="A697" s="4">
        <v>695</v>
      </c>
      <c r="B697" s="4" t="s">
        <v>1429</v>
      </c>
      <c r="C697" s="11" t="s">
        <v>1430</v>
      </c>
      <c r="D697" s="4">
        <v>9200</v>
      </c>
      <c r="E697" s="4">
        <v>12322</v>
      </c>
      <c r="F697" s="5">
        <f t="shared" si="44"/>
        <v>1.3393478260869565</v>
      </c>
      <c r="G697" s="4" t="s">
        <v>20</v>
      </c>
      <c r="H697" s="4">
        <v>196</v>
      </c>
      <c r="I697" s="12">
        <f t="shared" si="43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13">
        <f t="shared" si="41"/>
        <v>42322.25</v>
      </c>
      <c r="O697" s="13">
        <f t="shared" si="42"/>
        <v>42338.25</v>
      </c>
      <c r="P697" s="4" t="b">
        <v>1</v>
      </c>
      <c r="Q697" s="4" t="b">
        <v>0</v>
      </c>
      <c r="R697" s="4" t="s">
        <v>23</v>
      </c>
      <c r="S697" s="4" t="s">
        <v>2035</v>
      </c>
      <c r="T697" s="4" t="s">
        <v>2036</v>
      </c>
    </row>
    <row r="698" spans="1:20" x14ac:dyDescent="0.25">
      <c r="A698" s="4">
        <v>696</v>
      </c>
      <c r="B698" s="4" t="s">
        <v>1431</v>
      </c>
      <c r="C698" s="11" t="s">
        <v>1432</v>
      </c>
      <c r="D698" s="4">
        <v>164100</v>
      </c>
      <c r="E698" s="4">
        <v>96888</v>
      </c>
      <c r="F698" s="5">
        <f t="shared" si="44"/>
        <v>0.59042047531992692</v>
      </c>
      <c r="G698" s="4" t="s">
        <v>14</v>
      </c>
      <c r="H698" s="4">
        <v>889</v>
      </c>
      <c r="I698" s="12">
        <f t="shared" si="43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13">
        <f t="shared" si="41"/>
        <v>42114.208333333328</v>
      </c>
      <c r="O698" s="13">
        <f t="shared" si="42"/>
        <v>42115.208333333328</v>
      </c>
      <c r="P698" s="4" t="b">
        <v>0</v>
      </c>
      <c r="Q698" s="4" t="b">
        <v>1</v>
      </c>
      <c r="R698" s="4" t="s">
        <v>33</v>
      </c>
      <c r="S698" s="4" t="s">
        <v>2039</v>
      </c>
      <c r="T698" s="4" t="s">
        <v>2040</v>
      </c>
    </row>
    <row r="699" spans="1:20" x14ac:dyDescent="0.25">
      <c r="A699" s="4">
        <v>697</v>
      </c>
      <c r="B699" s="4" t="s">
        <v>1433</v>
      </c>
      <c r="C699" s="11" t="s">
        <v>1434</v>
      </c>
      <c r="D699" s="4">
        <v>128900</v>
      </c>
      <c r="E699" s="4">
        <v>196960</v>
      </c>
      <c r="F699" s="5">
        <f t="shared" si="44"/>
        <v>1.5280062063615205</v>
      </c>
      <c r="G699" s="4" t="s">
        <v>20</v>
      </c>
      <c r="H699" s="4">
        <v>7295</v>
      </c>
      <c r="I699" s="12">
        <f t="shared" si="43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13">
        <f t="shared" si="41"/>
        <v>43190.208333333328</v>
      </c>
      <c r="O699" s="13">
        <f t="shared" si="42"/>
        <v>43192.208333333328</v>
      </c>
      <c r="P699" s="4" t="b">
        <v>0</v>
      </c>
      <c r="Q699" s="4" t="b">
        <v>0</v>
      </c>
      <c r="R699" s="4" t="s">
        <v>50</v>
      </c>
      <c r="S699" s="4" t="s">
        <v>2035</v>
      </c>
      <c r="T699" s="4" t="s">
        <v>2043</v>
      </c>
    </row>
    <row r="700" spans="1:20" x14ac:dyDescent="0.25">
      <c r="A700" s="4">
        <v>698</v>
      </c>
      <c r="B700" s="4" t="s">
        <v>1435</v>
      </c>
      <c r="C700" s="11" t="s">
        <v>1436</v>
      </c>
      <c r="D700" s="4">
        <v>42100</v>
      </c>
      <c r="E700" s="4">
        <v>188057</v>
      </c>
      <c r="F700" s="5">
        <f t="shared" si="44"/>
        <v>4.466912114014252</v>
      </c>
      <c r="G700" s="4" t="s">
        <v>20</v>
      </c>
      <c r="H700" s="4">
        <v>2893</v>
      </c>
      <c r="I700" s="12">
        <f t="shared" si="43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13">
        <f t="shared" si="41"/>
        <v>40871.25</v>
      </c>
      <c r="O700" s="13">
        <f t="shared" si="42"/>
        <v>40885.25</v>
      </c>
      <c r="P700" s="4" t="b">
        <v>0</v>
      </c>
      <c r="Q700" s="4" t="b">
        <v>0</v>
      </c>
      <c r="R700" s="4" t="s">
        <v>65</v>
      </c>
      <c r="S700" s="4" t="s">
        <v>2037</v>
      </c>
      <c r="T700" s="4" t="s">
        <v>2046</v>
      </c>
    </row>
    <row r="701" spans="1:20" x14ac:dyDescent="0.25">
      <c r="A701" s="4">
        <v>699</v>
      </c>
      <c r="B701" s="4" t="s">
        <v>444</v>
      </c>
      <c r="C701" s="11" t="s">
        <v>1437</v>
      </c>
      <c r="D701" s="4">
        <v>7400</v>
      </c>
      <c r="E701" s="4">
        <v>6245</v>
      </c>
      <c r="F701" s="5">
        <f t="shared" si="44"/>
        <v>0.8439189189189189</v>
      </c>
      <c r="G701" s="4" t="s">
        <v>14</v>
      </c>
      <c r="H701" s="4">
        <v>56</v>
      </c>
      <c r="I701" s="12">
        <f t="shared" si="43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13">
        <f t="shared" si="41"/>
        <v>43641.208333333328</v>
      </c>
      <c r="O701" s="13">
        <f t="shared" si="42"/>
        <v>43642.208333333328</v>
      </c>
      <c r="P701" s="4" t="b">
        <v>0</v>
      </c>
      <c r="Q701" s="4" t="b">
        <v>0</v>
      </c>
      <c r="R701" s="4" t="s">
        <v>53</v>
      </c>
      <c r="S701" s="4" t="s">
        <v>2041</v>
      </c>
      <c r="T701" s="4" t="s">
        <v>2044</v>
      </c>
    </row>
    <row r="702" spans="1:20" ht="31.5" x14ac:dyDescent="0.25">
      <c r="A702" s="4">
        <v>700</v>
      </c>
      <c r="B702" s="4" t="s">
        <v>1438</v>
      </c>
      <c r="C702" s="11" t="s">
        <v>1439</v>
      </c>
      <c r="D702" s="4">
        <v>100</v>
      </c>
      <c r="E702" s="4">
        <v>3</v>
      </c>
      <c r="F702" s="5">
        <f t="shared" si="44"/>
        <v>0.03</v>
      </c>
      <c r="G702" s="4" t="s">
        <v>14</v>
      </c>
      <c r="H702" s="4">
        <v>1</v>
      </c>
      <c r="I702" s="12">
        <f t="shared" si="43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13">
        <f t="shared" si="41"/>
        <v>40203.25</v>
      </c>
      <c r="O702" s="13">
        <f t="shared" si="42"/>
        <v>40218.25</v>
      </c>
      <c r="P702" s="4" t="b">
        <v>0</v>
      </c>
      <c r="Q702" s="4" t="b">
        <v>0</v>
      </c>
      <c r="R702" s="4" t="s">
        <v>65</v>
      </c>
      <c r="S702" s="4" t="s">
        <v>2037</v>
      </c>
      <c r="T702" s="4" t="s">
        <v>2046</v>
      </c>
    </row>
    <row r="703" spans="1:20" ht="31.5" x14ac:dyDescent="0.25">
      <c r="A703" s="4">
        <v>701</v>
      </c>
      <c r="B703" s="4" t="s">
        <v>1440</v>
      </c>
      <c r="C703" s="11" t="s">
        <v>1441</v>
      </c>
      <c r="D703" s="4">
        <v>52000</v>
      </c>
      <c r="E703" s="4">
        <v>91014</v>
      </c>
      <c r="F703" s="5">
        <f t="shared" si="44"/>
        <v>1.7502692307692307</v>
      </c>
      <c r="G703" s="4" t="s">
        <v>20</v>
      </c>
      <c r="H703" s="4">
        <v>820</v>
      </c>
      <c r="I703" s="12">
        <f t="shared" si="43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13">
        <f t="shared" si="41"/>
        <v>40629.208333333336</v>
      </c>
      <c r="O703" s="13">
        <f t="shared" si="42"/>
        <v>40636.208333333336</v>
      </c>
      <c r="P703" s="4" t="b">
        <v>1</v>
      </c>
      <c r="Q703" s="4" t="b">
        <v>0</v>
      </c>
      <c r="R703" s="4" t="s">
        <v>33</v>
      </c>
      <c r="S703" s="4" t="s">
        <v>2039</v>
      </c>
      <c r="T703" s="4" t="s">
        <v>2040</v>
      </c>
    </row>
    <row r="704" spans="1:20" ht="31.5" x14ac:dyDescent="0.25">
      <c r="A704" s="4">
        <v>702</v>
      </c>
      <c r="B704" s="4" t="s">
        <v>1442</v>
      </c>
      <c r="C704" s="11" t="s">
        <v>1443</v>
      </c>
      <c r="D704" s="4">
        <v>8700</v>
      </c>
      <c r="E704" s="4">
        <v>4710</v>
      </c>
      <c r="F704" s="5">
        <f t="shared" si="44"/>
        <v>0.54137931034482756</v>
      </c>
      <c r="G704" s="4" t="s">
        <v>14</v>
      </c>
      <c r="H704" s="4">
        <v>83</v>
      </c>
      <c r="I704" s="12">
        <f t="shared" si="43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13">
        <f t="shared" si="41"/>
        <v>41477.208333333336</v>
      </c>
      <c r="O704" s="13">
        <f t="shared" si="42"/>
        <v>41482.208333333336</v>
      </c>
      <c r="P704" s="4" t="b">
        <v>0</v>
      </c>
      <c r="Q704" s="4" t="b">
        <v>0</v>
      </c>
      <c r="R704" s="4" t="s">
        <v>65</v>
      </c>
      <c r="S704" s="4" t="s">
        <v>2037</v>
      </c>
      <c r="T704" s="4" t="s">
        <v>2046</v>
      </c>
    </row>
    <row r="705" spans="1:20" x14ac:dyDescent="0.25">
      <c r="A705" s="4">
        <v>703</v>
      </c>
      <c r="B705" s="4" t="s">
        <v>1444</v>
      </c>
      <c r="C705" s="11" t="s">
        <v>1445</v>
      </c>
      <c r="D705" s="4">
        <v>63400</v>
      </c>
      <c r="E705" s="4">
        <v>197728</v>
      </c>
      <c r="F705" s="5">
        <f t="shared" si="44"/>
        <v>3.1187381703470032</v>
      </c>
      <c r="G705" s="4" t="s">
        <v>20</v>
      </c>
      <c r="H705" s="4">
        <v>2038</v>
      </c>
      <c r="I705" s="12">
        <f t="shared" si="43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13">
        <f t="shared" si="41"/>
        <v>41020.208333333336</v>
      </c>
      <c r="O705" s="13">
        <f t="shared" si="42"/>
        <v>41037.208333333336</v>
      </c>
      <c r="P705" s="4" t="b">
        <v>1</v>
      </c>
      <c r="Q705" s="4" t="b">
        <v>1</v>
      </c>
      <c r="R705" s="4" t="s">
        <v>206</v>
      </c>
      <c r="S705" s="4" t="s">
        <v>2047</v>
      </c>
      <c r="T705" s="4" t="s">
        <v>2059</v>
      </c>
    </row>
    <row r="706" spans="1:20" ht="31.5" x14ac:dyDescent="0.25">
      <c r="A706" s="4">
        <v>704</v>
      </c>
      <c r="B706" s="4" t="s">
        <v>1446</v>
      </c>
      <c r="C706" s="11" t="s">
        <v>1447</v>
      </c>
      <c r="D706" s="4">
        <v>8700</v>
      </c>
      <c r="E706" s="4">
        <v>10682</v>
      </c>
      <c r="F706" s="5">
        <f t="shared" si="44"/>
        <v>1.2278160919540231</v>
      </c>
      <c r="G706" s="4" t="s">
        <v>20</v>
      </c>
      <c r="H706" s="4">
        <v>116</v>
      </c>
      <c r="I706" s="12">
        <f t="shared" si="43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13">
        <f t="shared" si="41"/>
        <v>42555.208333333328</v>
      </c>
      <c r="O706" s="13">
        <f t="shared" si="42"/>
        <v>42570.208333333328</v>
      </c>
      <c r="P706" s="4" t="b">
        <v>0</v>
      </c>
      <c r="Q706" s="4" t="b">
        <v>0</v>
      </c>
      <c r="R706" s="4" t="s">
        <v>71</v>
      </c>
      <c r="S706" s="4" t="s">
        <v>2041</v>
      </c>
      <c r="T706" s="4" t="s">
        <v>2049</v>
      </c>
    </row>
    <row r="707" spans="1:20" x14ac:dyDescent="0.25">
      <c r="A707" s="4">
        <v>705</v>
      </c>
      <c r="B707" s="4" t="s">
        <v>1448</v>
      </c>
      <c r="C707" s="11" t="s">
        <v>1449</v>
      </c>
      <c r="D707" s="4">
        <v>169700</v>
      </c>
      <c r="E707" s="4">
        <v>168048</v>
      </c>
      <c r="F707" s="5">
        <f t="shared" si="44"/>
        <v>0.99026517383618151</v>
      </c>
      <c r="G707" s="4" t="s">
        <v>14</v>
      </c>
      <c r="H707" s="4">
        <v>2025</v>
      </c>
      <c r="I707" s="12">
        <f t="shared" si="43"/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13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s="4" t="b">
        <v>0</v>
      </c>
      <c r="Q707" s="4" t="b">
        <v>0</v>
      </c>
      <c r="R707" s="4" t="s">
        <v>68</v>
      </c>
      <c r="S707" s="4" t="s">
        <v>2047</v>
      </c>
      <c r="T707" s="4" t="s">
        <v>2048</v>
      </c>
    </row>
    <row r="708" spans="1:20" ht="31.5" x14ac:dyDescent="0.25">
      <c r="A708" s="4">
        <v>706</v>
      </c>
      <c r="B708" s="4" t="s">
        <v>1450</v>
      </c>
      <c r="C708" s="11" t="s">
        <v>1451</v>
      </c>
      <c r="D708" s="4">
        <v>108400</v>
      </c>
      <c r="E708" s="4">
        <v>138586</v>
      </c>
      <c r="F708" s="5">
        <f t="shared" si="44"/>
        <v>1.278468634686347</v>
      </c>
      <c r="G708" s="4" t="s">
        <v>20</v>
      </c>
      <c r="H708" s="4">
        <v>1345</v>
      </c>
      <c r="I708" s="12">
        <f t="shared" ref="I708:I771" si="47">E708/H708</f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13">
        <f t="shared" si="45"/>
        <v>43471.25</v>
      </c>
      <c r="O708" s="13">
        <f t="shared" si="46"/>
        <v>43479.25</v>
      </c>
      <c r="P708" s="4" t="b">
        <v>0</v>
      </c>
      <c r="Q708" s="4" t="b">
        <v>1</v>
      </c>
      <c r="R708" s="4" t="s">
        <v>28</v>
      </c>
      <c r="S708" s="4" t="s">
        <v>2037</v>
      </c>
      <c r="T708" s="4" t="s">
        <v>2038</v>
      </c>
    </row>
    <row r="709" spans="1:20" ht="31.5" x14ac:dyDescent="0.25">
      <c r="A709" s="4">
        <v>707</v>
      </c>
      <c r="B709" s="4" t="s">
        <v>1452</v>
      </c>
      <c r="C709" s="11" t="s">
        <v>1453</v>
      </c>
      <c r="D709" s="4">
        <v>7300</v>
      </c>
      <c r="E709" s="4">
        <v>11579</v>
      </c>
      <c r="F709" s="5">
        <f t="shared" ref="F709:F772" si="48">E709/D709</f>
        <v>1.5861643835616439</v>
      </c>
      <c r="G709" s="4" t="s">
        <v>20</v>
      </c>
      <c r="H709" s="4">
        <v>168</v>
      </c>
      <c r="I709" s="12">
        <f t="shared" si="47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13">
        <f t="shared" si="45"/>
        <v>43442.25</v>
      </c>
      <c r="O709" s="13">
        <f t="shared" si="46"/>
        <v>43478.25</v>
      </c>
      <c r="P709" s="4" t="b">
        <v>0</v>
      </c>
      <c r="Q709" s="4" t="b">
        <v>0</v>
      </c>
      <c r="R709" s="4" t="s">
        <v>53</v>
      </c>
      <c r="S709" s="4" t="s">
        <v>2041</v>
      </c>
      <c r="T709" s="4" t="s">
        <v>2044</v>
      </c>
    </row>
    <row r="710" spans="1:20" x14ac:dyDescent="0.25">
      <c r="A710" s="4">
        <v>708</v>
      </c>
      <c r="B710" s="4" t="s">
        <v>1454</v>
      </c>
      <c r="C710" s="11" t="s">
        <v>1455</v>
      </c>
      <c r="D710" s="4">
        <v>1700</v>
      </c>
      <c r="E710" s="4">
        <v>12020</v>
      </c>
      <c r="F710" s="5">
        <f t="shared" si="48"/>
        <v>7.0705882352941174</v>
      </c>
      <c r="G710" s="4" t="s">
        <v>20</v>
      </c>
      <c r="H710" s="4">
        <v>137</v>
      </c>
      <c r="I710" s="12">
        <f t="shared" si="47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13">
        <f t="shared" si="45"/>
        <v>42877.208333333328</v>
      </c>
      <c r="O710" s="13">
        <f t="shared" si="46"/>
        <v>42887.208333333328</v>
      </c>
      <c r="P710" s="4" t="b">
        <v>0</v>
      </c>
      <c r="Q710" s="4" t="b">
        <v>0</v>
      </c>
      <c r="R710" s="4" t="s">
        <v>33</v>
      </c>
      <c r="S710" s="4" t="s">
        <v>2039</v>
      </c>
      <c r="T710" s="4" t="s">
        <v>2040</v>
      </c>
    </row>
    <row r="711" spans="1:20" x14ac:dyDescent="0.25">
      <c r="A711" s="4">
        <v>709</v>
      </c>
      <c r="B711" s="4" t="s">
        <v>1456</v>
      </c>
      <c r="C711" s="11" t="s">
        <v>1457</v>
      </c>
      <c r="D711" s="4">
        <v>9800</v>
      </c>
      <c r="E711" s="4">
        <v>13954</v>
      </c>
      <c r="F711" s="5">
        <f t="shared" si="48"/>
        <v>1.4238775510204082</v>
      </c>
      <c r="G711" s="4" t="s">
        <v>20</v>
      </c>
      <c r="H711" s="4">
        <v>186</v>
      </c>
      <c r="I711" s="12">
        <f t="shared" si="47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13">
        <f t="shared" si="45"/>
        <v>41018.208333333336</v>
      </c>
      <c r="O711" s="13">
        <f t="shared" si="46"/>
        <v>41025.208333333336</v>
      </c>
      <c r="P711" s="4" t="b">
        <v>0</v>
      </c>
      <c r="Q711" s="4" t="b">
        <v>0</v>
      </c>
      <c r="R711" s="4" t="s">
        <v>33</v>
      </c>
      <c r="S711" s="4" t="s">
        <v>2039</v>
      </c>
      <c r="T711" s="4" t="s">
        <v>2040</v>
      </c>
    </row>
    <row r="712" spans="1:20" ht="31.5" x14ac:dyDescent="0.25">
      <c r="A712" s="4">
        <v>710</v>
      </c>
      <c r="B712" s="4" t="s">
        <v>1458</v>
      </c>
      <c r="C712" s="11" t="s">
        <v>1459</v>
      </c>
      <c r="D712" s="4">
        <v>4300</v>
      </c>
      <c r="E712" s="4">
        <v>6358</v>
      </c>
      <c r="F712" s="5">
        <f t="shared" si="48"/>
        <v>1.4786046511627906</v>
      </c>
      <c r="G712" s="4" t="s">
        <v>20</v>
      </c>
      <c r="H712" s="4">
        <v>125</v>
      </c>
      <c r="I712" s="12">
        <f t="shared" si="47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13">
        <f t="shared" si="45"/>
        <v>43295.208333333328</v>
      </c>
      <c r="O712" s="13">
        <f t="shared" si="46"/>
        <v>43302.208333333328</v>
      </c>
      <c r="P712" s="4" t="b">
        <v>0</v>
      </c>
      <c r="Q712" s="4" t="b">
        <v>1</v>
      </c>
      <c r="R712" s="4" t="s">
        <v>33</v>
      </c>
      <c r="S712" s="4" t="s">
        <v>2039</v>
      </c>
      <c r="T712" s="4" t="s">
        <v>2040</v>
      </c>
    </row>
    <row r="713" spans="1:20" ht="31.5" x14ac:dyDescent="0.25">
      <c r="A713" s="4">
        <v>711</v>
      </c>
      <c r="B713" s="4" t="s">
        <v>1460</v>
      </c>
      <c r="C713" s="11" t="s">
        <v>1461</v>
      </c>
      <c r="D713" s="4">
        <v>6200</v>
      </c>
      <c r="E713" s="4">
        <v>1260</v>
      </c>
      <c r="F713" s="5">
        <f t="shared" si="48"/>
        <v>0.20322580645161289</v>
      </c>
      <c r="G713" s="4" t="s">
        <v>14</v>
      </c>
      <c r="H713" s="4">
        <v>14</v>
      </c>
      <c r="I713" s="12">
        <f t="shared" si="47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13">
        <f t="shared" si="45"/>
        <v>42393.25</v>
      </c>
      <c r="O713" s="13">
        <f t="shared" si="46"/>
        <v>42395.25</v>
      </c>
      <c r="P713" s="4" t="b">
        <v>1</v>
      </c>
      <c r="Q713" s="4" t="b">
        <v>1</v>
      </c>
      <c r="R713" s="4" t="s">
        <v>33</v>
      </c>
      <c r="S713" s="4" t="s">
        <v>2039</v>
      </c>
      <c r="T713" s="4" t="s">
        <v>2040</v>
      </c>
    </row>
    <row r="714" spans="1:20" ht="31.5" x14ac:dyDescent="0.25">
      <c r="A714" s="4">
        <v>712</v>
      </c>
      <c r="B714" s="4" t="s">
        <v>1462</v>
      </c>
      <c r="C714" s="11" t="s">
        <v>1463</v>
      </c>
      <c r="D714" s="4">
        <v>800</v>
      </c>
      <c r="E714" s="4">
        <v>14725</v>
      </c>
      <c r="F714" s="5">
        <f t="shared" si="48"/>
        <v>18.40625</v>
      </c>
      <c r="G714" s="4" t="s">
        <v>20</v>
      </c>
      <c r="H714" s="4">
        <v>202</v>
      </c>
      <c r="I714" s="12">
        <f t="shared" si="47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13">
        <f t="shared" si="45"/>
        <v>42559.208333333328</v>
      </c>
      <c r="O714" s="13">
        <f t="shared" si="46"/>
        <v>42600.208333333328</v>
      </c>
      <c r="P714" s="4" t="b">
        <v>0</v>
      </c>
      <c r="Q714" s="4" t="b">
        <v>0</v>
      </c>
      <c r="R714" s="4" t="s">
        <v>33</v>
      </c>
      <c r="S714" s="4" t="s">
        <v>2039</v>
      </c>
      <c r="T714" s="4" t="s">
        <v>2040</v>
      </c>
    </row>
    <row r="715" spans="1:20" x14ac:dyDescent="0.25">
      <c r="A715" s="4">
        <v>713</v>
      </c>
      <c r="B715" s="4" t="s">
        <v>1464</v>
      </c>
      <c r="C715" s="11" t="s">
        <v>1465</v>
      </c>
      <c r="D715" s="4">
        <v>6900</v>
      </c>
      <c r="E715" s="4">
        <v>11174</v>
      </c>
      <c r="F715" s="5">
        <f t="shared" si="48"/>
        <v>1.6194202898550725</v>
      </c>
      <c r="G715" s="4" t="s">
        <v>20</v>
      </c>
      <c r="H715" s="4">
        <v>103</v>
      </c>
      <c r="I715" s="12">
        <f t="shared" si="47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13">
        <f t="shared" si="45"/>
        <v>42604.208333333328</v>
      </c>
      <c r="O715" s="13">
        <f t="shared" si="46"/>
        <v>42616.208333333328</v>
      </c>
      <c r="P715" s="4" t="b">
        <v>0</v>
      </c>
      <c r="Q715" s="4" t="b">
        <v>0</v>
      </c>
      <c r="R715" s="4" t="s">
        <v>133</v>
      </c>
      <c r="S715" s="4" t="s">
        <v>2047</v>
      </c>
      <c r="T715" s="4" t="s">
        <v>2056</v>
      </c>
    </row>
    <row r="716" spans="1:20" x14ac:dyDescent="0.25">
      <c r="A716" s="4">
        <v>714</v>
      </c>
      <c r="B716" s="4" t="s">
        <v>1466</v>
      </c>
      <c r="C716" s="11" t="s">
        <v>1467</v>
      </c>
      <c r="D716" s="4">
        <v>38500</v>
      </c>
      <c r="E716" s="4">
        <v>182036</v>
      </c>
      <c r="F716" s="5">
        <f t="shared" si="48"/>
        <v>4.7282077922077921</v>
      </c>
      <c r="G716" s="4" t="s">
        <v>20</v>
      </c>
      <c r="H716" s="4">
        <v>1785</v>
      </c>
      <c r="I716" s="12">
        <f t="shared" si="47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13">
        <f t="shared" si="45"/>
        <v>41870.208333333336</v>
      </c>
      <c r="O716" s="13">
        <f t="shared" si="46"/>
        <v>41871.208333333336</v>
      </c>
      <c r="P716" s="4" t="b">
        <v>0</v>
      </c>
      <c r="Q716" s="4" t="b">
        <v>0</v>
      </c>
      <c r="R716" s="4" t="s">
        <v>23</v>
      </c>
      <c r="S716" s="4" t="s">
        <v>2035</v>
      </c>
      <c r="T716" s="4" t="s">
        <v>2036</v>
      </c>
    </row>
    <row r="717" spans="1:20" x14ac:dyDescent="0.25">
      <c r="A717" s="4">
        <v>715</v>
      </c>
      <c r="B717" s="4" t="s">
        <v>1468</v>
      </c>
      <c r="C717" s="11" t="s">
        <v>1469</v>
      </c>
      <c r="D717" s="4">
        <v>118000</v>
      </c>
      <c r="E717" s="4">
        <v>28870</v>
      </c>
      <c r="F717" s="5">
        <f t="shared" si="48"/>
        <v>0.24466101694915254</v>
      </c>
      <c r="G717" s="4" t="s">
        <v>14</v>
      </c>
      <c r="H717" s="4">
        <v>656</v>
      </c>
      <c r="I717" s="12">
        <f t="shared" si="47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13">
        <f t="shared" si="45"/>
        <v>40397.208333333336</v>
      </c>
      <c r="O717" s="13">
        <f t="shared" si="46"/>
        <v>40402.208333333336</v>
      </c>
      <c r="P717" s="4" t="b">
        <v>0</v>
      </c>
      <c r="Q717" s="4" t="b">
        <v>0</v>
      </c>
      <c r="R717" s="4" t="s">
        <v>292</v>
      </c>
      <c r="S717" s="4" t="s">
        <v>2050</v>
      </c>
      <c r="T717" s="4" t="s">
        <v>2061</v>
      </c>
    </row>
    <row r="718" spans="1:20" x14ac:dyDescent="0.25">
      <c r="A718" s="4">
        <v>716</v>
      </c>
      <c r="B718" s="4" t="s">
        <v>1470</v>
      </c>
      <c r="C718" s="11" t="s">
        <v>1471</v>
      </c>
      <c r="D718" s="4">
        <v>2000</v>
      </c>
      <c r="E718" s="4">
        <v>10353</v>
      </c>
      <c r="F718" s="5">
        <f t="shared" si="48"/>
        <v>5.1764999999999999</v>
      </c>
      <c r="G718" s="4" t="s">
        <v>20</v>
      </c>
      <c r="H718" s="4">
        <v>157</v>
      </c>
      <c r="I718" s="12">
        <f t="shared" si="47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13">
        <f t="shared" si="45"/>
        <v>41465.208333333336</v>
      </c>
      <c r="O718" s="13">
        <f t="shared" si="46"/>
        <v>41493.208333333336</v>
      </c>
      <c r="P718" s="4" t="b">
        <v>0</v>
      </c>
      <c r="Q718" s="4" t="b">
        <v>1</v>
      </c>
      <c r="R718" s="4" t="s">
        <v>33</v>
      </c>
      <c r="S718" s="4" t="s">
        <v>2039</v>
      </c>
      <c r="T718" s="4" t="s">
        <v>2040</v>
      </c>
    </row>
    <row r="719" spans="1:20" ht="31.5" x14ac:dyDescent="0.25">
      <c r="A719" s="4">
        <v>717</v>
      </c>
      <c r="B719" s="4" t="s">
        <v>1472</v>
      </c>
      <c r="C719" s="11" t="s">
        <v>1473</v>
      </c>
      <c r="D719" s="4">
        <v>5600</v>
      </c>
      <c r="E719" s="4">
        <v>13868</v>
      </c>
      <c r="F719" s="5">
        <f t="shared" si="48"/>
        <v>2.4764285714285714</v>
      </c>
      <c r="G719" s="4" t="s">
        <v>20</v>
      </c>
      <c r="H719" s="4">
        <v>555</v>
      </c>
      <c r="I719" s="12">
        <f t="shared" si="47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13">
        <f t="shared" si="45"/>
        <v>40777.208333333336</v>
      </c>
      <c r="O719" s="13">
        <f t="shared" si="46"/>
        <v>40798.208333333336</v>
      </c>
      <c r="P719" s="4" t="b">
        <v>0</v>
      </c>
      <c r="Q719" s="4" t="b">
        <v>0</v>
      </c>
      <c r="R719" s="4" t="s">
        <v>42</v>
      </c>
      <c r="S719" s="4" t="s">
        <v>2041</v>
      </c>
      <c r="T719" s="4" t="s">
        <v>2042</v>
      </c>
    </row>
    <row r="720" spans="1:20" x14ac:dyDescent="0.25">
      <c r="A720" s="4">
        <v>718</v>
      </c>
      <c r="B720" s="4" t="s">
        <v>1474</v>
      </c>
      <c r="C720" s="11" t="s">
        <v>1475</v>
      </c>
      <c r="D720" s="4">
        <v>8300</v>
      </c>
      <c r="E720" s="4">
        <v>8317</v>
      </c>
      <c r="F720" s="5">
        <f t="shared" si="48"/>
        <v>1.0020481927710843</v>
      </c>
      <c r="G720" s="4" t="s">
        <v>20</v>
      </c>
      <c r="H720" s="4">
        <v>297</v>
      </c>
      <c r="I720" s="12">
        <f t="shared" si="47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13">
        <f t="shared" si="45"/>
        <v>41442.208333333336</v>
      </c>
      <c r="O720" s="13">
        <f t="shared" si="46"/>
        <v>41468.208333333336</v>
      </c>
      <c r="P720" s="4" t="b">
        <v>0</v>
      </c>
      <c r="Q720" s="4" t="b">
        <v>0</v>
      </c>
      <c r="R720" s="4" t="s">
        <v>65</v>
      </c>
      <c r="S720" s="4" t="s">
        <v>2037</v>
      </c>
      <c r="T720" s="4" t="s">
        <v>2046</v>
      </c>
    </row>
    <row r="721" spans="1:20" x14ac:dyDescent="0.25">
      <c r="A721" s="4">
        <v>719</v>
      </c>
      <c r="B721" s="4" t="s">
        <v>1476</v>
      </c>
      <c r="C721" s="11" t="s">
        <v>1477</v>
      </c>
      <c r="D721" s="4">
        <v>6900</v>
      </c>
      <c r="E721" s="4">
        <v>10557</v>
      </c>
      <c r="F721" s="5">
        <f t="shared" si="48"/>
        <v>1.53</v>
      </c>
      <c r="G721" s="4" t="s">
        <v>20</v>
      </c>
      <c r="H721" s="4">
        <v>123</v>
      </c>
      <c r="I721" s="12">
        <f t="shared" si="47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13">
        <f t="shared" si="45"/>
        <v>41058.208333333336</v>
      </c>
      <c r="O721" s="13">
        <f t="shared" si="46"/>
        <v>41069.208333333336</v>
      </c>
      <c r="P721" s="4" t="b">
        <v>0</v>
      </c>
      <c r="Q721" s="4" t="b">
        <v>0</v>
      </c>
      <c r="R721" s="4" t="s">
        <v>119</v>
      </c>
      <c r="S721" s="4" t="s">
        <v>2047</v>
      </c>
      <c r="T721" s="4" t="s">
        <v>2053</v>
      </c>
    </row>
    <row r="722" spans="1:20" ht="31.5" x14ac:dyDescent="0.25">
      <c r="A722" s="4">
        <v>720</v>
      </c>
      <c r="B722" s="4" t="s">
        <v>1478</v>
      </c>
      <c r="C722" s="11" t="s">
        <v>1479</v>
      </c>
      <c r="D722" s="4">
        <v>8700</v>
      </c>
      <c r="E722" s="4">
        <v>3227</v>
      </c>
      <c r="F722" s="5">
        <f t="shared" si="48"/>
        <v>0.37091954022988505</v>
      </c>
      <c r="G722" s="4" t="s">
        <v>74</v>
      </c>
      <c r="H722" s="4">
        <v>38</v>
      </c>
      <c r="I722" s="12">
        <f t="shared" si="47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13">
        <f t="shared" si="45"/>
        <v>43152.25</v>
      </c>
      <c r="O722" s="13">
        <f t="shared" si="46"/>
        <v>43166.25</v>
      </c>
      <c r="P722" s="4" t="b">
        <v>0</v>
      </c>
      <c r="Q722" s="4" t="b">
        <v>1</v>
      </c>
      <c r="R722" s="4" t="s">
        <v>33</v>
      </c>
      <c r="S722" s="4" t="s">
        <v>2039</v>
      </c>
      <c r="T722" s="4" t="s">
        <v>2040</v>
      </c>
    </row>
    <row r="723" spans="1:20" x14ac:dyDescent="0.25">
      <c r="A723" s="4">
        <v>721</v>
      </c>
      <c r="B723" s="4" t="s">
        <v>1480</v>
      </c>
      <c r="C723" s="11" t="s">
        <v>1481</v>
      </c>
      <c r="D723" s="4">
        <v>123600</v>
      </c>
      <c r="E723" s="4">
        <v>5429</v>
      </c>
      <c r="F723" s="5">
        <f t="shared" si="48"/>
        <v>4.3923948220064728E-2</v>
      </c>
      <c r="G723" s="4" t="s">
        <v>74</v>
      </c>
      <c r="H723" s="4">
        <v>60</v>
      </c>
      <c r="I723" s="12">
        <f t="shared" si="47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13">
        <f t="shared" si="45"/>
        <v>43194.208333333328</v>
      </c>
      <c r="O723" s="13">
        <f t="shared" si="46"/>
        <v>43200.208333333328</v>
      </c>
      <c r="P723" s="4" t="b">
        <v>0</v>
      </c>
      <c r="Q723" s="4" t="b">
        <v>0</v>
      </c>
      <c r="R723" s="4" t="s">
        <v>23</v>
      </c>
      <c r="S723" s="4" t="s">
        <v>2035</v>
      </c>
      <c r="T723" s="4" t="s">
        <v>2036</v>
      </c>
    </row>
    <row r="724" spans="1:20" x14ac:dyDescent="0.25">
      <c r="A724" s="4">
        <v>722</v>
      </c>
      <c r="B724" s="4" t="s">
        <v>1482</v>
      </c>
      <c r="C724" s="11" t="s">
        <v>1483</v>
      </c>
      <c r="D724" s="4">
        <v>48500</v>
      </c>
      <c r="E724" s="4">
        <v>75906</v>
      </c>
      <c r="F724" s="5">
        <f t="shared" si="48"/>
        <v>1.5650721649484536</v>
      </c>
      <c r="G724" s="4" t="s">
        <v>20</v>
      </c>
      <c r="H724" s="4">
        <v>3036</v>
      </c>
      <c r="I724" s="12">
        <f t="shared" si="47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13">
        <f t="shared" si="45"/>
        <v>43045.25</v>
      </c>
      <c r="O724" s="13">
        <f t="shared" si="46"/>
        <v>43072.25</v>
      </c>
      <c r="P724" s="4" t="b">
        <v>0</v>
      </c>
      <c r="Q724" s="4" t="b">
        <v>0</v>
      </c>
      <c r="R724" s="4" t="s">
        <v>42</v>
      </c>
      <c r="S724" s="4" t="s">
        <v>2041</v>
      </c>
      <c r="T724" s="4" t="s">
        <v>2042</v>
      </c>
    </row>
    <row r="725" spans="1:20" x14ac:dyDescent="0.25">
      <c r="A725" s="4">
        <v>723</v>
      </c>
      <c r="B725" s="4" t="s">
        <v>1484</v>
      </c>
      <c r="C725" s="11" t="s">
        <v>1485</v>
      </c>
      <c r="D725" s="4">
        <v>4900</v>
      </c>
      <c r="E725" s="4">
        <v>13250</v>
      </c>
      <c r="F725" s="5">
        <f t="shared" si="48"/>
        <v>2.704081632653061</v>
      </c>
      <c r="G725" s="4" t="s">
        <v>20</v>
      </c>
      <c r="H725" s="4">
        <v>144</v>
      </c>
      <c r="I725" s="12">
        <f t="shared" si="47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13">
        <f t="shared" si="45"/>
        <v>42431.25</v>
      </c>
      <c r="O725" s="13">
        <f t="shared" si="46"/>
        <v>42452.208333333328</v>
      </c>
      <c r="P725" s="4" t="b">
        <v>0</v>
      </c>
      <c r="Q725" s="4" t="b">
        <v>0</v>
      </c>
      <c r="R725" s="4" t="s">
        <v>33</v>
      </c>
      <c r="S725" s="4" t="s">
        <v>2039</v>
      </c>
      <c r="T725" s="4" t="s">
        <v>2040</v>
      </c>
    </row>
    <row r="726" spans="1:20" ht="31.5" x14ac:dyDescent="0.25">
      <c r="A726" s="4">
        <v>724</v>
      </c>
      <c r="B726" s="4" t="s">
        <v>1486</v>
      </c>
      <c r="C726" s="11" t="s">
        <v>1487</v>
      </c>
      <c r="D726" s="4">
        <v>8400</v>
      </c>
      <c r="E726" s="4">
        <v>11261</v>
      </c>
      <c r="F726" s="5">
        <f t="shared" si="48"/>
        <v>1.3405952380952382</v>
      </c>
      <c r="G726" s="4" t="s">
        <v>20</v>
      </c>
      <c r="H726" s="4">
        <v>121</v>
      </c>
      <c r="I726" s="12">
        <f t="shared" si="47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13">
        <f t="shared" si="45"/>
        <v>41934.208333333336</v>
      </c>
      <c r="O726" s="13">
        <f t="shared" si="46"/>
        <v>41936.208333333336</v>
      </c>
      <c r="P726" s="4" t="b">
        <v>0</v>
      </c>
      <c r="Q726" s="4" t="b">
        <v>1</v>
      </c>
      <c r="R726" s="4" t="s">
        <v>33</v>
      </c>
      <c r="S726" s="4" t="s">
        <v>2039</v>
      </c>
      <c r="T726" s="4" t="s">
        <v>2040</v>
      </c>
    </row>
    <row r="727" spans="1:20" x14ac:dyDescent="0.25">
      <c r="A727" s="4">
        <v>725</v>
      </c>
      <c r="B727" s="4" t="s">
        <v>1488</v>
      </c>
      <c r="C727" s="11" t="s">
        <v>1489</v>
      </c>
      <c r="D727" s="4">
        <v>193200</v>
      </c>
      <c r="E727" s="4">
        <v>97369</v>
      </c>
      <c r="F727" s="5">
        <f t="shared" si="48"/>
        <v>0.50398033126293995</v>
      </c>
      <c r="G727" s="4" t="s">
        <v>14</v>
      </c>
      <c r="H727" s="4">
        <v>1596</v>
      </c>
      <c r="I727" s="12">
        <f t="shared" si="47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13">
        <f t="shared" si="45"/>
        <v>41958.25</v>
      </c>
      <c r="O727" s="13">
        <f t="shared" si="46"/>
        <v>41960.25</v>
      </c>
      <c r="P727" s="4" t="b">
        <v>0</v>
      </c>
      <c r="Q727" s="4" t="b">
        <v>0</v>
      </c>
      <c r="R727" s="4" t="s">
        <v>292</v>
      </c>
      <c r="S727" s="4" t="s">
        <v>2050</v>
      </c>
      <c r="T727" s="4" t="s">
        <v>2061</v>
      </c>
    </row>
    <row r="728" spans="1:20" x14ac:dyDescent="0.25">
      <c r="A728" s="4">
        <v>726</v>
      </c>
      <c r="B728" s="4" t="s">
        <v>1490</v>
      </c>
      <c r="C728" s="11" t="s">
        <v>1491</v>
      </c>
      <c r="D728" s="4">
        <v>54300</v>
      </c>
      <c r="E728" s="4">
        <v>48227</v>
      </c>
      <c r="F728" s="5">
        <f t="shared" si="48"/>
        <v>0.88815837937384901</v>
      </c>
      <c r="G728" s="4" t="s">
        <v>74</v>
      </c>
      <c r="H728" s="4">
        <v>524</v>
      </c>
      <c r="I728" s="12">
        <f t="shared" si="47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13">
        <f t="shared" si="45"/>
        <v>40476.208333333336</v>
      </c>
      <c r="O728" s="13">
        <f t="shared" si="46"/>
        <v>40482.208333333336</v>
      </c>
      <c r="P728" s="4" t="b">
        <v>0</v>
      </c>
      <c r="Q728" s="4" t="b">
        <v>1</v>
      </c>
      <c r="R728" s="4" t="s">
        <v>33</v>
      </c>
      <c r="S728" s="4" t="s">
        <v>2039</v>
      </c>
      <c r="T728" s="4" t="s">
        <v>2040</v>
      </c>
    </row>
    <row r="729" spans="1:20" x14ac:dyDescent="0.25">
      <c r="A729" s="4">
        <v>727</v>
      </c>
      <c r="B729" s="4" t="s">
        <v>1492</v>
      </c>
      <c r="C729" s="11" t="s">
        <v>1493</v>
      </c>
      <c r="D729" s="4">
        <v>8900</v>
      </c>
      <c r="E729" s="4">
        <v>14685</v>
      </c>
      <c r="F729" s="5">
        <f t="shared" si="48"/>
        <v>1.65</v>
      </c>
      <c r="G729" s="4" t="s">
        <v>20</v>
      </c>
      <c r="H729" s="4">
        <v>181</v>
      </c>
      <c r="I729" s="12">
        <f t="shared" si="47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13">
        <f t="shared" si="45"/>
        <v>43485.25</v>
      </c>
      <c r="O729" s="13">
        <f t="shared" si="46"/>
        <v>43543.208333333328</v>
      </c>
      <c r="P729" s="4" t="b">
        <v>0</v>
      </c>
      <c r="Q729" s="4" t="b">
        <v>0</v>
      </c>
      <c r="R729" s="4" t="s">
        <v>28</v>
      </c>
      <c r="S729" s="4" t="s">
        <v>2037</v>
      </c>
      <c r="T729" s="4" t="s">
        <v>2038</v>
      </c>
    </row>
    <row r="730" spans="1:20" ht="31.5" x14ac:dyDescent="0.25">
      <c r="A730" s="4">
        <v>728</v>
      </c>
      <c r="B730" s="4" t="s">
        <v>1494</v>
      </c>
      <c r="C730" s="11" t="s">
        <v>1495</v>
      </c>
      <c r="D730" s="4">
        <v>4200</v>
      </c>
      <c r="E730" s="4">
        <v>735</v>
      </c>
      <c r="F730" s="5">
        <f t="shared" si="48"/>
        <v>0.17499999999999999</v>
      </c>
      <c r="G730" s="4" t="s">
        <v>14</v>
      </c>
      <c r="H730" s="4">
        <v>10</v>
      </c>
      <c r="I730" s="12">
        <f t="shared" si="47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13">
        <f t="shared" si="45"/>
        <v>42515.208333333328</v>
      </c>
      <c r="O730" s="13">
        <f t="shared" si="46"/>
        <v>42526.208333333328</v>
      </c>
      <c r="P730" s="4" t="b">
        <v>0</v>
      </c>
      <c r="Q730" s="4" t="b">
        <v>0</v>
      </c>
      <c r="R730" s="4" t="s">
        <v>33</v>
      </c>
      <c r="S730" s="4" t="s">
        <v>2039</v>
      </c>
      <c r="T730" s="4" t="s">
        <v>2040</v>
      </c>
    </row>
    <row r="731" spans="1:20" ht="31.5" x14ac:dyDescent="0.25">
      <c r="A731" s="4">
        <v>729</v>
      </c>
      <c r="B731" s="4" t="s">
        <v>1496</v>
      </c>
      <c r="C731" s="11" t="s">
        <v>1497</v>
      </c>
      <c r="D731" s="4">
        <v>5600</v>
      </c>
      <c r="E731" s="4">
        <v>10397</v>
      </c>
      <c r="F731" s="5">
        <f t="shared" si="48"/>
        <v>1.8566071428571429</v>
      </c>
      <c r="G731" s="4" t="s">
        <v>20</v>
      </c>
      <c r="H731" s="4">
        <v>122</v>
      </c>
      <c r="I731" s="12">
        <f t="shared" si="47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13">
        <f t="shared" si="45"/>
        <v>41309.25</v>
      </c>
      <c r="O731" s="13">
        <f t="shared" si="46"/>
        <v>41311.25</v>
      </c>
      <c r="P731" s="4" t="b">
        <v>0</v>
      </c>
      <c r="Q731" s="4" t="b">
        <v>0</v>
      </c>
      <c r="R731" s="4" t="s">
        <v>53</v>
      </c>
      <c r="S731" s="4" t="s">
        <v>2041</v>
      </c>
      <c r="T731" s="4" t="s">
        <v>2044</v>
      </c>
    </row>
    <row r="732" spans="1:20" x14ac:dyDescent="0.25">
      <c r="A732" s="4">
        <v>730</v>
      </c>
      <c r="B732" s="4" t="s">
        <v>1498</v>
      </c>
      <c r="C732" s="11" t="s">
        <v>1499</v>
      </c>
      <c r="D732" s="4">
        <v>28800</v>
      </c>
      <c r="E732" s="4">
        <v>118847</v>
      </c>
      <c r="F732" s="5">
        <f t="shared" si="48"/>
        <v>4.1266319444444441</v>
      </c>
      <c r="G732" s="4" t="s">
        <v>20</v>
      </c>
      <c r="H732" s="4">
        <v>1071</v>
      </c>
      <c r="I732" s="12">
        <f t="shared" si="47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13">
        <f t="shared" si="45"/>
        <v>42147.208333333328</v>
      </c>
      <c r="O732" s="13">
        <f t="shared" si="46"/>
        <v>42153.208333333328</v>
      </c>
      <c r="P732" s="4" t="b">
        <v>0</v>
      </c>
      <c r="Q732" s="4" t="b">
        <v>0</v>
      </c>
      <c r="R732" s="4" t="s">
        <v>65</v>
      </c>
      <c r="S732" s="4" t="s">
        <v>2037</v>
      </c>
      <c r="T732" s="4" t="s">
        <v>2046</v>
      </c>
    </row>
    <row r="733" spans="1:20" x14ac:dyDescent="0.25">
      <c r="A733" s="4">
        <v>731</v>
      </c>
      <c r="B733" s="4" t="s">
        <v>1500</v>
      </c>
      <c r="C733" s="11" t="s">
        <v>1501</v>
      </c>
      <c r="D733" s="4">
        <v>8000</v>
      </c>
      <c r="E733" s="4">
        <v>7220</v>
      </c>
      <c r="F733" s="5">
        <f t="shared" si="48"/>
        <v>0.90249999999999997</v>
      </c>
      <c r="G733" s="4" t="s">
        <v>74</v>
      </c>
      <c r="H733" s="4">
        <v>219</v>
      </c>
      <c r="I733" s="12">
        <f t="shared" si="47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13">
        <f t="shared" si="45"/>
        <v>42939.208333333328</v>
      </c>
      <c r="O733" s="13">
        <f t="shared" si="46"/>
        <v>42940.208333333328</v>
      </c>
      <c r="P733" s="4" t="b">
        <v>0</v>
      </c>
      <c r="Q733" s="4" t="b">
        <v>0</v>
      </c>
      <c r="R733" s="4" t="s">
        <v>28</v>
      </c>
      <c r="S733" s="4" t="s">
        <v>2037</v>
      </c>
      <c r="T733" s="4" t="s">
        <v>2038</v>
      </c>
    </row>
    <row r="734" spans="1:20" x14ac:dyDescent="0.25">
      <c r="A734" s="4">
        <v>732</v>
      </c>
      <c r="B734" s="4" t="s">
        <v>1502</v>
      </c>
      <c r="C734" s="11" t="s">
        <v>1503</v>
      </c>
      <c r="D734" s="4">
        <v>117000</v>
      </c>
      <c r="E734" s="4">
        <v>107622</v>
      </c>
      <c r="F734" s="5">
        <f t="shared" si="48"/>
        <v>0.91984615384615387</v>
      </c>
      <c r="G734" s="4" t="s">
        <v>14</v>
      </c>
      <c r="H734" s="4">
        <v>1121</v>
      </c>
      <c r="I734" s="12">
        <f t="shared" si="47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13">
        <f t="shared" si="45"/>
        <v>42816.208333333328</v>
      </c>
      <c r="O734" s="13">
        <f t="shared" si="46"/>
        <v>42839.208333333328</v>
      </c>
      <c r="P734" s="4" t="b">
        <v>0</v>
      </c>
      <c r="Q734" s="4" t="b">
        <v>1</v>
      </c>
      <c r="R734" s="4" t="s">
        <v>23</v>
      </c>
      <c r="S734" s="4" t="s">
        <v>2035</v>
      </c>
      <c r="T734" s="4" t="s">
        <v>2036</v>
      </c>
    </row>
    <row r="735" spans="1:20" x14ac:dyDescent="0.25">
      <c r="A735" s="4">
        <v>733</v>
      </c>
      <c r="B735" s="4" t="s">
        <v>1504</v>
      </c>
      <c r="C735" s="11" t="s">
        <v>1505</v>
      </c>
      <c r="D735" s="4">
        <v>15800</v>
      </c>
      <c r="E735" s="4">
        <v>83267</v>
      </c>
      <c r="F735" s="5">
        <f t="shared" si="48"/>
        <v>5.2700632911392402</v>
      </c>
      <c r="G735" s="4" t="s">
        <v>20</v>
      </c>
      <c r="H735" s="4">
        <v>980</v>
      </c>
      <c r="I735" s="12">
        <f t="shared" si="47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13">
        <f t="shared" si="45"/>
        <v>41844.208333333336</v>
      </c>
      <c r="O735" s="13">
        <f t="shared" si="46"/>
        <v>41857.208333333336</v>
      </c>
      <c r="P735" s="4" t="b">
        <v>0</v>
      </c>
      <c r="Q735" s="4" t="b">
        <v>0</v>
      </c>
      <c r="R735" s="4" t="s">
        <v>148</v>
      </c>
      <c r="S735" s="4" t="s">
        <v>2035</v>
      </c>
      <c r="T735" s="4" t="s">
        <v>2057</v>
      </c>
    </row>
    <row r="736" spans="1:20" x14ac:dyDescent="0.25">
      <c r="A736" s="4">
        <v>734</v>
      </c>
      <c r="B736" s="4" t="s">
        <v>1506</v>
      </c>
      <c r="C736" s="11" t="s">
        <v>1507</v>
      </c>
      <c r="D736" s="4">
        <v>4200</v>
      </c>
      <c r="E736" s="4">
        <v>13404</v>
      </c>
      <c r="F736" s="5">
        <f t="shared" si="48"/>
        <v>3.1914285714285713</v>
      </c>
      <c r="G736" s="4" t="s">
        <v>20</v>
      </c>
      <c r="H736" s="4">
        <v>536</v>
      </c>
      <c r="I736" s="12">
        <f t="shared" si="47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13">
        <f t="shared" si="45"/>
        <v>42763.25</v>
      </c>
      <c r="O736" s="13">
        <f t="shared" si="46"/>
        <v>42775.25</v>
      </c>
      <c r="P736" s="4" t="b">
        <v>0</v>
      </c>
      <c r="Q736" s="4" t="b">
        <v>1</v>
      </c>
      <c r="R736" s="4" t="s">
        <v>33</v>
      </c>
      <c r="S736" s="4" t="s">
        <v>2039</v>
      </c>
      <c r="T736" s="4" t="s">
        <v>2040</v>
      </c>
    </row>
    <row r="737" spans="1:20" ht="31.5" x14ac:dyDescent="0.25">
      <c r="A737" s="4">
        <v>735</v>
      </c>
      <c r="B737" s="4" t="s">
        <v>1508</v>
      </c>
      <c r="C737" s="11" t="s">
        <v>1509</v>
      </c>
      <c r="D737" s="4">
        <v>37100</v>
      </c>
      <c r="E737" s="4">
        <v>131404</v>
      </c>
      <c r="F737" s="5">
        <f t="shared" si="48"/>
        <v>3.5418867924528303</v>
      </c>
      <c r="G737" s="4" t="s">
        <v>20</v>
      </c>
      <c r="H737" s="4">
        <v>1991</v>
      </c>
      <c r="I737" s="12">
        <f t="shared" si="47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13">
        <f t="shared" si="45"/>
        <v>42459.208333333328</v>
      </c>
      <c r="O737" s="13">
        <f t="shared" si="46"/>
        <v>42466.208333333328</v>
      </c>
      <c r="P737" s="4" t="b">
        <v>0</v>
      </c>
      <c r="Q737" s="4" t="b">
        <v>0</v>
      </c>
      <c r="R737" s="4" t="s">
        <v>122</v>
      </c>
      <c r="S737" s="4" t="s">
        <v>2054</v>
      </c>
      <c r="T737" s="4" t="s">
        <v>2055</v>
      </c>
    </row>
    <row r="738" spans="1:20" x14ac:dyDescent="0.25">
      <c r="A738" s="4">
        <v>736</v>
      </c>
      <c r="B738" s="4" t="s">
        <v>1510</v>
      </c>
      <c r="C738" s="11" t="s">
        <v>1511</v>
      </c>
      <c r="D738" s="4">
        <v>7700</v>
      </c>
      <c r="E738" s="4">
        <v>2533</v>
      </c>
      <c r="F738" s="5">
        <f t="shared" si="48"/>
        <v>0.32896103896103895</v>
      </c>
      <c r="G738" s="4" t="s">
        <v>74</v>
      </c>
      <c r="H738" s="4">
        <v>29</v>
      </c>
      <c r="I738" s="12">
        <f t="shared" si="47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13">
        <f t="shared" si="45"/>
        <v>42055.25</v>
      </c>
      <c r="O738" s="13">
        <f t="shared" si="46"/>
        <v>42059.25</v>
      </c>
      <c r="P738" s="4" t="b">
        <v>0</v>
      </c>
      <c r="Q738" s="4" t="b">
        <v>0</v>
      </c>
      <c r="R738" s="4" t="s">
        <v>68</v>
      </c>
      <c r="S738" s="4" t="s">
        <v>2047</v>
      </c>
      <c r="T738" s="4" t="s">
        <v>2048</v>
      </c>
    </row>
    <row r="739" spans="1:20" ht="31.5" x14ac:dyDescent="0.25">
      <c r="A739" s="4">
        <v>737</v>
      </c>
      <c r="B739" s="4" t="s">
        <v>1512</v>
      </c>
      <c r="C739" s="11" t="s">
        <v>1513</v>
      </c>
      <c r="D739" s="4">
        <v>3700</v>
      </c>
      <c r="E739" s="4">
        <v>5028</v>
      </c>
      <c r="F739" s="5">
        <f t="shared" si="48"/>
        <v>1.358918918918919</v>
      </c>
      <c r="G739" s="4" t="s">
        <v>20</v>
      </c>
      <c r="H739" s="4">
        <v>180</v>
      </c>
      <c r="I739" s="12">
        <f t="shared" si="47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13">
        <f t="shared" si="45"/>
        <v>42685.25</v>
      </c>
      <c r="O739" s="13">
        <f t="shared" si="46"/>
        <v>42697.25</v>
      </c>
      <c r="P739" s="4" t="b">
        <v>0</v>
      </c>
      <c r="Q739" s="4" t="b">
        <v>0</v>
      </c>
      <c r="R739" s="4" t="s">
        <v>60</v>
      </c>
      <c r="S739" s="4" t="s">
        <v>2035</v>
      </c>
      <c r="T739" s="4" t="s">
        <v>2045</v>
      </c>
    </row>
    <row r="740" spans="1:20" x14ac:dyDescent="0.25">
      <c r="A740" s="4">
        <v>738</v>
      </c>
      <c r="B740" s="4" t="s">
        <v>1032</v>
      </c>
      <c r="C740" s="11" t="s">
        <v>1514</v>
      </c>
      <c r="D740" s="4">
        <v>74700</v>
      </c>
      <c r="E740" s="4">
        <v>1557</v>
      </c>
      <c r="F740" s="5">
        <f t="shared" si="48"/>
        <v>2.0843373493975904E-2</v>
      </c>
      <c r="G740" s="4" t="s">
        <v>14</v>
      </c>
      <c r="H740" s="4">
        <v>15</v>
      </c>
      <c r="I740" s="12">
        <f t="shared" si="47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13">
        <f t="shared" si="45"/>
        <v>41959.25</v>
      </c>
      <c r="O740" s="13">
        <f t="shared" si="46"/>
        <v>41981.25</v>
      </c>
      <c r="P740" s="4" t="b">
        <v>0</v>
      </c>
      <c r="Q740" s="4" t="b">
        <v>1</v>
      </c>
      <c r="R740" s="4" t="s">
        <v>33</v>
      </c>
      <c r="S740" s="4" t="s">
        <v>2039</v>
      </c>
      <c r="T740" s="4" t="s">
        <v>2040</v>
      </c>
    </row>
    <row r="741" spans="1:20" x14ac:dyDescent="0.25">
      <c r="A741" s="4">
        <v>739</v>
      </c>
      <c r="B741" s="4" t="s">
        <v>1515</v>
      </c>
      <c r="C741" s="11" t="s">
        <v>1516</v>
      </c>
      <c r="D741" s="4">
        <v>10000</v>
      </c>
      <c r="E741" s="4">
        <v>6100</v>
      </c>
      <c r="F741" s="5">
        <f t="shared" si="48"/>
        <v>0.61</v>
      </c>
      <c r="G741" s="4" t="s">
        <v>14</v>
      </c>
      <c r="H741" s="4">
        <v>191</v>
      </c>
      <c r="I741" s="12">
        <f t="shared" si="47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13">
        <f t="shared" si="45"/>
        <v>41089.208333333336</v>
      </c>
      <c r="O741" s="13">
        <f t="shared" si="46"/>
        <v>41090.208333333336</v>
      </c>
      <c r="P741" s="4" t="b">
        <v>0</v>
      </c>
      <c r="Q741" s="4" t="b">
        <v>0</v>
      </c>
      <c r="R741" s="4" t="s">
        <v>60</v>
      </c>
      <c r="S741" s="4" t="s">
        <v>2035</v>
      </c>
      <c r="T741" s="4" t="s">
        <v>2045</v>
      </c>
    </row>
    <row r="742" spans="1:20" x14ac:dyDescent="0.25">
      <c r="A742" s="4">
        <v>740</v>
      </c>
      <c r="B742" s="4" t="s">
        <v>1517</v>
      </c>
      <c r="C742" s="11" t="s">
        <v>1518</v>
      </c>
      <c r="D742" s="4">
        <v>5300</v>
      </c>
      <c r="E742" s="4">
        <v>1592</v>
      </c>
      <c r="F742" s="5">
        <f t="shared" si="48"/>
        <v>0.30037735849056602</v>
      </c>
      <c r="G742" s="4" t="s">
        <v>14</v>
      </c>
      <c r="H742" s="4">
        <v>16</v>
      </c>
      <c r="I742" s="12">
        <f t="shared" si="47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13">
        <f t="shared" si="45"/>
        <v>42769.25</v>
      </c>
      <c r="O742" s="13">
        <f t="shared" si="46"/>
        <v>42772.25</v>
      </c>
      <c r="P742" s="4" t="b">
        <v>0</v>
      </c>
      <c r="Q742" s="4" t="b">
        <v>0</v>
      </c>
      <c r="R742" s="4" t="s">
        <v>33</v>
      </c>
      <c r="S742" s="4" t="s">
        <v>2039</v>
      </c>
      <c r="T742" s="4" t="s">
        <v>2040</v>
      </c>
    </row>
    <row r="743" spans="1:20" x14ac:dyDescent="0.25">
      <c r="A743" s="4">
        <v>741</v>
      </c>
      <c r="B743" s="4" t="s">
        <v>628</v>
      </c>
      <c r="C743" s="11" t="s">
        <v>1519</v>
      </c>
      <c r="D743" s="4">
        <v>1200</v>
      </c>
      <c r="E743" s="4">
        <v>14150</v>
      </c>
      <c r="F743" s="5">
        <f t="shared" si="48"/>
        <v>11.791666666666666</v>
      </c>
      <c r="G743" s="4" t="s">
        <v>20</v>
      </c>
      <c r="H743" s="4">
        <v>130</v>
      </c>
      <c r="I743" s="12">
        <f t="shared" si="47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13">
        <f t="shared" si="45"/>
        <v>40321.208333333336</v>
      </c>
      <c r="O743" s="13">
        <f t="shared" si="46"/>
        <v>40322.208333333336</v>
      </c>
      <c r="P743" s="4" t="b">
        <v>0</v>
      </c>
      <c r="Q743" s="4" t="b">
        <v>0</v>
      </c>
      <c r="R743" s="4" t="s">
        <v>33</v>
      </c>
      <c r="S743" s="4" t="s">
        <v>2039</v>
      </c>
      <c r="T743" s="4" t="s">
        <v>2040</v>
      </c>
    </row>
    <row r="744" spans="1:20" x14ac:dyDescent="0.25">
      <c r="A744" s="4">
        <v>742</v>
      </c>
      <c r="B744" s="4" t="s">
        <v>1520</v>
      </c>
      <c r="C744" s="11" t="s">
        <v>1521</v>
      </c>
      <c r="D744" s="4">
        <v>1200</v>
      </c>
      <c r="E744" s="4">
        <v>13513</v>
      </c>
      <c r="F744" s="5">
        <f t="shared" si="48"/>
        <v>11.260833333333334</v>
      </c>
      <c r="G744" s="4" t="s">
        <v>20</v>
      </c>
      <c r="H744" s="4">
        <v>122</v>
      </c>
      <c r="I744" s="12">
        <f t="shared" si="47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13">
        <f t="shared" si="45"/>
        <v>40197.25</v>
      </c>
      <c r="O744" s="13">
        <f t="shared" si="46"/>
        <v>40239.25</v>
      </c>
      <c r="P744" s="4" t="b">
        <v>0</v>
      </c>
      <c r="Q744" s="4" t="b">
        <v>0</v>
      </c>
      <c r="R744" s="4" t="s">
        <v>50</v>
      </c>
      <c r="S744" s="4" t="s">
        <v>2035</v>
      </c>
      <c r="T744" s="4" t="s">
        <v>2043</v>
      </c>
    </row>
    <row r="745" spans="1:20" ht="31.5" x14ac:dyDescent="0.25">
      <c r="A745" s="4">
        <v>743</v>
      </c>
      <c r="B745" s="4" t="s">
        <v>1522</v>
      </c>
      <c r="C745" s="11" t="s">
        <v>1523</v>
      </c>
      <c r="D745" s="4">
        <v>3900</v>
      </c>
      <c r="E745" s="4">
        <v>504</v>
      </c>
      <c r="F745" s="5">
        <f t="shared" si="48"/>
        <v>0.12923076923076923</v>
      </c>
      <c r="G745" s="4" t="s">
        <v>14</v>
      </c>
      <c r="H745" s="4">
        <v>17</v>
      </c>
      <c r="I745" s="12">
        <f t="shared" si="47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13">
        <f t="shared" si="45"/>
        <v>42298.208333333328</v>
      </c>
      <c r="O745" s="13">
        <f t="shared" si="46"/>
        <v>42304.208333333328</v>
      </c>
      <c r="P745" s="4" t="b">
        <v>0</v>
      </c>
      <c r="Q745" s="4" t="b">
        <v>1</v>
      </c>
      <c r="R745" s="4" t="s">
        <v>33</v>
      </c>
      <c r="S745" s="4" t="s">
        <v>2039</v>
      </c>
      <c r="T745" s="4" t="s">
        <v>2040</v>
      </c>
    </row>
    <row r="746" spans="1:20" x14ac:dyDescent="0.25">
      <c r="A746" s="4">
        <v>744</v>
      </c>
      <c r="B746" s="4" t="s">
        <v>1524</v>
      </c>
      <c r="C746" s="11" t="s">
        <v>1525</v>
      </c>
      <c r="D746" s="4">
        <v>2000</v>
      </c>
      <c r="E746" s="4">
        <v>14240</v>
      </c>
      <c r="F746" s="5">
        <f t="shared" si="48"/>
        <v>7.12</v>
      </c>
      <c r="G746" s="4" t="s">
        <v>20</v>
      </c>
      <c r="H746" s="4">
        <v>140</v>
      </c>
      <c r="I746" s="12">
        <f t="shared" si="47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13">
        <f t="shared" si="45"/>
        <v>43322.208333333328</v>
      </c>
      <c r="O746" s="13">
        <f t="shared" si="46"/>
        <v>43324.208333333328</v>
      </c>
      <c r="P746" s="4" t="b">
        <v>0</v>
      </c>
      <c r="Q746" s="4" t="b">
        <v>1</v>
      </c>
      <c r="R746" s="4" t="s">
        <v>33</v>
      </c>
      <c r="S746" s="4" t="s">
        <v>2039</v>
      </c>
      <c r="T746" s="4" t="s">
        <v>2040</v>
      </c>
    </row>
    <row r="747" spans="1:20" ht="31.5" x14ac:dyDescent="0.25">
      <c r="A747" s="4">
        <v>745</v>
      </c>
      <c r="B747" s="4" t="s">
        <v>1526</v>
      </c>
      <c r="C747" s="11" t="s">
        <v>1527</v>
      </c>
      <c r="D747" s="4">
        <v>6900</v>
      </c>
      <c r="E747" s="4">
        <v>2091</v>
      </c>
      <c r="F747" s="5">
        <f t="shared" si="48"/>
        <v>0.30304347826086958</v>
      </c>
      <c r="G747" s="4" t="s">
        <v>14</v>
      </c>
      <c r="H747" s="4">
        <v>34</v>
      </c>
      <c r="I747" s="12">
        <f t="shared" si="47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13">
        <f t="shared" si="45"/>
        <v>40328.208333333336</v>
      </c>
      <c r="O747" s="13">
        <f t="shared" si="46"/>
        <v>40355.208333333336</v>
      </c>
      <c r="P747" s="4" t="b">
        <v>0</v>
      </c>
      <c r="Q747" s="4" t="b">
        <v>0</v>
      </c>
      <c r="R747" s="4" t="s">
        <v>65</v>
      </c>
      <c r="S747" s="4" t="s">
        <v>2037</v>
      </c>
      <c r="T747" s="4" t="s">
        <v>2046</v>
      </c>
    </row>
    <row r="748" spans="1:20" x14ac:dyDescent="0.25">
      <c r="A748" s="4">
        <v>746</v>
      </c>
      <c r="B748" s="4" t="s">
        <v>1528</v>
      </c>
      <c r="C748" s="11" t="s">
        <v>1529</v>
      </c>
      <c r="D748" s="4">
        <v>55800</v>
      </c>
      <c r="E748" s="4">
        <v>118580</v>
      </c>
      <c r="F748" s="5">
        <f t="shared" si="48"/>
        <v>2.1250896057347672</v>
      </c>
      <c r="G748" s="4" t="s">
        <v>20</v>
      </c>
      <c r="H748" s="4">
        <v>3388</v>
      </c>
      <c r="I748" s="12">
        <f t="shared" si="47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13">
        <f t="shared" si="45"/>
        <v>40825.208333333336</v>
      </c>
      <c r="O748" s="13">
        <f t="shared" si="46"/>
        <v>40830.208333333336</v>
      </c>
      <c r="P748" s="4" t="b">
        <v>0</v>
      </c>
      <c r="Q748" s="4" t="b">
        <v>0</v>
      </c>
      <c r="R748" s="4" t="s">
        <v>28</v>
      </c>
      <c r="S748" s="4" t="s">
        <v>2037</v>
      </c>
      <c r="T748" s="4" t="s">
        <v>2038</v>
      </c>
    </row>
    <row r="749" spans="1:20" x14ac:dyDescent="0.25">
      <c r="A749" s="4">
        <v>747</v>
      </c>
      <c r="B749" s="4" t="s">
        <v>1530</v>
      </c>
      <c r="C749" s="11" t="s">
        <v>1531</v>
      </c>
      <c r="D749" s="4">
        <v>4900</v>
      </c>
      <c r="E749" s="4">
        <v>11214</v>
      </c>
      <c r="F749" s="5">
        <f t="shared" si="48"/>
        <v>2.2885714285714287</v>
      </c>
      <c r="G749" s="4" t="s">
        <v>20</v>
      </c>
      <c r="H749" s="4">
        <v>280</v>
      </c>
      <c r="I749" s="12">
        <f t="shared" si="47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13">
        <f t="shared" si="45"/>
        <v>40423.208333333336</v>
      </c>
      <c r="O749" s="13">
        <f t="shared" si="46"/>
        <v>40434.208333333336</v>
      </c>
      <c r="P749" s="4" t="b">
        <v>0</v>
      </c>
      <c r="Q749" s="4" t="b">
        <v>0</v>
      </c>
      <c r="R749" s="4" t="s">
        <v>33</v>
      </c>
      <c r="S749" s="4" t="s">
        <v>2039</v>
      </c>
      <c r="T749" s="4" t="s">
        <v>2040</v>
      </c>
    </row>
    <row r="750" spans="1:20" x14ac:dyDescent="0.25">
      <c r="A750" s="4">
        <v>748</v>
      </c>
      <c r="B750" s="4" t="s">
        <v>1532</v>
      </c>
      <c r="C750" s="11" t="s">
        <v>1533</v>
      </c>
      <c r="D750" s="4">
        <v>194900</v>
      </c>
      <c r="E750" s="4">
        <v>68137</v>
      </c>
      <c r="F750" s="5">
        <f t="shared" si="48"/>
        <v>0.34959979476654696</v>
      </c>
      <c r="G750" s="4" t="s">
        <v>74</v>
      </c>
      <c r="H750" s="4">
        <v>614</v>
      </c>
      <c r="I750" s="12">
        <f t="shared" si="47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13">
        <f t="shared" si="45"/>
        <v>40238.25</v>
      </c>
      <c r="O750" s="13">
        <f t="shared" si="46"/>
        <v>40263.208333333336</v>
      </c>
      <c r="P750" s="4" t="b">
        <v>0</v>
      </c>
      <c r="Q750" s="4" t="b">
        <v>1</v>
      </c>
      <c r="R750" s="4" t="s">
        <v>71</v>
      </c>
      <c r="S750" s="4" t="s">
        <v>2041</v>
      </c>
      <c r="T750" s="4" t="s">
        <v>2049</v>
      </c>
    </row>
    <row r="751" spans="1:20" x14ac:dyDescent="0.25">
      <c r="A751" s="4">
        <v>749</v>
      </c>
      <c r="B751" s="4" t="s">
        <v>1534</v>
      </c>
      <c r="C751" s="11" t="s">
        <v>1535</v>
      </c>
      <c r="D751" s="4">
        <v>8600</v>
      </c>
      <c r="E751" s="4">
        <v>13527</v>
      </c>
      <c r="F751" s="5">
        <f t="shared" si="48"/>
        <v>1.5729069767441861</v>
      </c>
      <c r="G751" s="4" t="s">
        <v>20</v>
      </c>
      <c r="H751" s="4">
        <v>366</v>
      </c>
      <c r="I751" s="12">
        <f t="shared" si="47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13">
        <f t="shared" si="45"/>
        <v>41920.208333333336</v>
      </c>
      <c r="O751" s="13">
        <f t="shared" si="46"/>
        <v>41932.208333333336</v>
      </c>
      <c r="P751" s="4" t="b">
        <v>0</v>
      </c>
      <c r="Q751" s="4" t="b">
        <v>1</v>
      </c>
      <c r="R751" s="4" t="s">
        <v>65</v>
      </c>
      <c r="S751" s="4" t="s">
        <v>2037</v>
      </c>
      <c r="T751" s="4" t="s">
        <v>2046</v>
      </c>
    </row>
    <row r="752" spans="1:20" x14ac:dyDescent="0.25">
      <c r="A752" s="4">
        <v>750</v>
      </c>
      <c r="B752" s="4" t="s">
        <v>1536</v>
      </c>
      <c r="C752" s="11" t="s">
        <v>1537</v>
      </c>
      <c r="D752" s="4">
        <v>100</v>
      </c>
      <c r="E752" s="4">
        <v>1</v>
      </c>
      <c r="F752" s="5">
        <f t="shared" si="48"/>
        <v>0.01</v>
      </c>
      <c r="G752" s="4" t="s">
        <v>14</v>
      </c>
      <c r="H752" s="4">
        <v>1</v>
      </c>
      <c r="I752" s="12">
        <f t="shared" si="47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13">
        <f t="shared" si="45"/>
        <v>40360.208333333336</v>
      </c>
      <c r="O752" s="13">
        <f t="shared" si="46"/>
        <v>40385.208333333336</v>
      </c>
      <c r="P752" s="4" t="b">
        <v>0</v>
      </c>
      <c r="Q752" s="4" t="b">
        <v>0</v>
      </c>
      <c r="R752" s="4" t="s">
        <v>50</v>
      </c>
      <c r="S752" s="4" t="s">
        <v>2035</v>
      </c>
      <c r="T752" s="4" t="s">
        <v>2043</v>
      </c>
    </row>
    <row r="753" spans="1:20" x14ac:dyDescent="0.25">
      <c r="A753" s="4">
        <v>751</v>
      </c>
      <c r="B753" s="4" t="s">
        <v>1538</v>
      </c>
      <c r="C753" s="11" t="s">
        <v>1539</v>
      </c>
      <c r="D753" s="4">
        <v>3600</v>
      </c>
      <c r="E753" s="4">
        <v>8363</v>
      </c>
      <c r="F753" s="5">
        <f t="shared" si="48"/>
        <v>2.3230555555555554</v>
      </c>
      <c r="G753" s="4" t="s">
        <v>20</v>
      </c>
      <c r="H753" s="4">
        <v>270</v>
      </c>
      <c r="I753" s="12">
        <f t="shared" si="47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13">
        <f t="shared" si="45"/>
        <v>42446.208333333328</v>
      </c>
      <c r="O753" s="13">
        <f t="shared" si="46"/>
        <v>42461.208333333328</v>
      </c>
      <c r="P753" s="4" t="b">
        <v>1</v>
      </c>
      <c r="Q753" s="4" t="b">
        <v>1</v>
      </c>
      <c r="R753" s="4" t="s">
        <v>68</v>
      </c>
      <c r="S753" s="4" t="s">
        <v>2047</v>
      </c>
      <c r="T753" s="4" t="s">
        <v>2048</v>
      </c>
    </row>
    <row r="754" spans="1:20" x14ac:dyDescent="0.25">
      <c r="A754" s="4">
        <v>752</v>
      </c>
      <c r="B754" s="4" t="s">
        <v>1540</v>
      </c>
      <c r="C754" s="11" t="s">
        <v>1541</v>
      </c>
      <c r="D754" s="4">
        <v>5800</v>
      </c>
      <c r="E754" s="4">
        <v>5362</v>
      </c>
      <c r="F754" s="5">
        <f t="shared" si="48"/>
        <v>0.92448275862068963</v>
      </c>
      <c r="G754" s="4" t="s">
        <v>74</v>
      </c>
      <c r="H754" s="4">
        <v>114</v>
      </c>
      <c r="I754" s="12">
        <f t="shared" si="47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13">
        <f t="shared" si="45"/>
        <v>40395.208333333336</v>
      </c>
      <c r="O754" s="13">
        <f t="shared" si="46"/>
        <v>40413.208333333336</v>
      </c>
      <c r="P754" s="4" t="b">
        <v>0</v>
      </c>
      <c r="Q754" s="4" t="b">
        <v>1</v>
      </c>
      <c r="R754" s="4" t="s">
        <v>33</v>
      </c>
      <c r="S754" s="4" t="s">
        <v>2039</v>
      </c>
      <c r="T754" s="4" t="s">
        <v>2040</v>
      </c>
    </row>
    <row r="755" spans="1:20" x14ac:dyDescent="0.25">
      <c r="A755" s="4">
        <v>753</v>
      </c>
      <c r="B755" s="4" t="s">
        <v>1542</v>
      </c>
      <c r="C755" s="11" t="s">
        <v>1543</v>
      </c>
      <c r="D755" s="4">
        <v>4700</v>
      </c>
      <c r="E755" s="4">
        <v>12065</v>
      </c>
      <c r="F755" s="5">
        <f t="shared" si="48"/>
        <v>2.5670212765957445</v>
      </c>
      <c r="G755" s="4" t="s">
        <v>20</v>
      </c>
      <c r="H755" s="4">
        <v>137</v>
      </c>
      <c r="I755" s="12">
        <f t="shared" si="47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13">
        <f t="shared" si="45"/>
        <v>40321.208333333336</v>
      </c>
      <c r="O755" s="13">
        <f t="shared" si="46"/>
        <v>40336.208333333336</v>
      </c>
      <c r="P755" s="4" t="b">
        <v>0</v>
      </c>
      <c r="Q755" s="4" t="b">
        <v>0</v>
      </c>
      <c r="R755" s="4" t="s">
        <v>122</v>
      </c>
      <c r="S755" s="4" t="s">
        <v>2054</v>
      </c>
      <c r="T755" s="4" t="s">
        <v>2055</v>
      </c>
    </row>
    <row r="756" spans="1:20" x14ac:dyDescent="0.25">
      <c r="A756" s="4">
        <v>754</v>
      </c>
      <c r="B756" s="4" t="s">
        <v>1544</v>
      </c>
      <c r="C756" s="11" t="s">
        <v>1545</v>
      </c>
      <c r="D756" s="4">
        <v>70400</v>
      </c>
      <c r="E756" s="4">
        <v>118603</v>
      </c>
      <c r="F756" s="5">
        <f t="shared" si="48"/>
        <v>1.6847017045454546</v>
      </c>
      <c r="G756" s="4" t="s">
        <v>20</v>
      </c>
      <c r="H756" s="4">
        <v>3205</v>
      </c>
      <c r="I756" s="12">
        <f t="shared" si="47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13">
        <f t="shared" si="45"/>
        <v>41210.208333333336</v>
      </c>
      <c r="O756" s="13">
        <f t="shared" si="46"/>
        <v>41263.25</v>
      </c>
      <c r="P756" s="4" t="b">
        <v>0</v>
      </c>
      <c r="Q756" s="4" t="b">
        <v>0</v>
      </c>
      <c r="R756" s="4" t="s">
        <v>33</v>
      </c>
      <c r="S756" s="4" t="s">
        <v>2039</v>
      </c>
      <c r="T756" s="4" t="s">
        <v>2040</v>
      </c>
    </row>
    <row r="757" spans="1:20" x14ac:dyDescent="0.25">
      <c r="A757" s="4">
        <v>755</v>
      </c>
      <c r="B757" s="4" t="s">
        <v>1546</v>
      </c>
      <c r="C757" s="11" t="s">
        <v>1547</v>
      </c>
      <c r="D757" s="4">
        <v>4500</v>
      </c>
      <c r="E757" s="4">
        <v>7496</v>
      </c>
      <c r="F757" s="5">
        <f t="shared" si="48"/>
        <v>1.6657777777777778</v>
      </c>
      <c r="G757" s="4" t="s">
        <v>20</v>
      </c>
      <c r="H757" s="4">
        <v>288</v>
      </c>
      <c r="I757" s="12">
        <f t="shared" si="47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13">
        <f t="shared" si="45"/>
        <v>43096.25</v>
      </c>
      <c r="O757" s="13">
        <f t="shared" si="46"/>
        <v>43108.25</v>
      </c>
      <c r="P757" s="4" t="b">
        <v>0</v>
      </c>
      <c r="Q757" s="4" t="b">
        <v>1</v>
      </c>
      <c r="R757" s="4" t="s">
        <v>33</v>
      </c>
      <c r="S757" s="4" t="s">
        <v>2039</v>
      </c>
      <c r="T757" s="4" t="s">
        <v>2040</v>
      </c>
    </row>
    <row r="758" spans="1:20" x14ac:dyDescent="0.25">
      <c r="A758" s="4">
        <v>756</v>
      </c>
      <c r="B758" s="4" t="s">
        <v>1548</v>
      </c>
      <c r="C758" s="11" t="s">
        <v>1549</v>
      </c>
      <c r="D758" s="4">
        <v>1300</v>
      </c>
      <c r="E758" s="4">
        <v>10037</v>
      </c>
      <c r="F758" s="5">
        <f t="shared" si="48"/>
        <v>7.7207692307692311</v>
      </c>
      <c r="G758" s="4" t="s">
        <v>20</v>
      </c>
      <c r="H758" s="4">
        <v>148</v>
      </c>
      <c r="I758" s="12">
        <f t="shared" si="47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13">
        <f t="shared" si="45"/>
        <v>42024.25</v>
      </c>
      <c r="O758" s="13">
        <f t="shared" si="46"/>
        <v>42030.25</v>
      </c>
      <c r="P758" s="4" t="b">
        <v>0</v>
      </c>
      <c r="Q758" s="4" t="b">
        <v>0</v>
      </c>
      <c r="R758" s="4" t="s">
        <v>33</v>
      </c>
      <c r="S758" s="4" t="s">
        <v>2039</v>
      </c>
      <c r="T758" s="4" t="s">
        <v>2040</v>
      </c>
    </row>
    <row r="759" spans="1:20" x14ac:dyDescent="0.25">
      <c r="A759" s="4">
        <v>757</v>
      </c>
      <c r="B759" s="4" t="s">
        <v>1550</v>
      </c>
      <c r="C759" s="11" t="s">
        <v>1551</v>
      </c>
      <c r="D759" s="4">
        <v>1400</v>
      </c>
      <c r="E759" s="4">
        <v>5696</v>
      </c>
      <c r="F759" s="5">
        <f t="shared" si="48"/>
        <v>4.0685714285714285</v>
      </c>
      <c r="G759" s="4" t="s">
        <v>20</v>
      </c>
      <c r="H759" s="4">
        <v>114</v>
      </c>
      <c r="I759" s="12">
        <f t="shared" si="47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13">
        <f t="shared" si="45"/>
        <v>40675.208333333336</v>
      </c>
      <c r="O759" s="13">
        <f t="shared" si="46"/>
        <v>40679.208333333336</v>
      </c>
      <c r="P759" s="4" t="b">
        <v>0</v>
      </c>
      <c r="Q759" s="4" t="b">
        <v>0</v>
      </c>
      <c r="R759" s="4" t="s">
        <v>53</v>
      </c>
      <c r="S759" s="4" t="s">
        <v>2041</v>
      </c>
      <c r="T759" s="4" t="s">
        <v>2044</v>
      </c>
    </row>
    <row r="760" spans="1:20" x14ac:dyDescent="0.25">
      <c r="A760" s="4">
        <v>758</v>
      </c>
      <c r="B760" s="4" t="s">
        <v>1552</v>
      </c>
      <c r="C760" s="11" t="s">
        <v>1553</v>
      </c>
      <c r="D760" s="4">
        <v>29600</v>
      </c>
      <c r="E760" s="4">
        <v>167005</v>
      </c>
      <c r="F760" s="5">
        <f t="shared" si="48"/>
        <v>5.6420608108108112</v>
      </c>
      <c r="G760" s="4" t="s">
        <v>20</v>
      </c>
      <c r="H760" s="4">
        <v>1518</v>
      </c>
      <c r="I760" s="12">
        <f t="shared" si="47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13">
        <f t="shared" si="45"/>
        <v>41936.208333333336</v>
      </c>
      <c r="O760" s="13">
        <f t="shared" si="46"/>
        <v>41945.208333333336</v>
      </c>
      <c r="P760" s="4" t="b">
        <v>0</v>
      </c>
      <c r="Q760" s="4" t="b">
        <v>0</v>
      </c>
      <c r="R760" s="4" t="s">
        <v>23</v>
      </c>
      <c r="S760" s="4" t="s">
        <v>2035</v>
      </c>
      <c r="T760" s="4" t="s">
        <v>2036</v>
      </c>
    </row>
    <row r="761" spans="1:20" ht="31.5" x14ac:dyDescent="0.25">
      <c r="A761" s="4">
        <v>759</v>
      </c>
      <c r="B761" s="4" t="s">
        <v>1554</v>
      </c>
      <c r="C761" s="11" t="s">
        <v>1555</v>
      </c>
      <c r="D761" s="4">
        <v>167500</v>
      </c>
      <c r="E761" s="4">
        <v>114615</v>
      </c>
      <c r="F761" s="5">
        <f t="shared" si="48"/>
        <v>0.6842686567164179</v>
      </c>
      <c r="G761" s="4" t="s">
        <v>14</v>
      </c>
      <c r="H761" s="4">
        <v>1274</v>
      </c>
      <c r="I761" s="12">
        <f t="shared" si="47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13">
        <f t="shared" si="45"/>
        <v>43136.25</v>
      </c>
      <c r="O761" s="13">
        <f t="shared" si="46"/>
        <v>43166.25</v>
      </c>
      <c r="P761" s="4" t="b">
        <v>0</v>
      </c>
      <c r="Q761" s="4" t="b">
        <v>0</v>
      </c>
      <c r="R761" s="4" t="s">
        <v>50</v>
      </c>
      <c r="S761" s="4" t="s">
        <v>2035</v>
      </c>
      <c r="T761" s="4" t="s">
        <v>2043</v>
      </c>
    </row>
    <row r="762" spans="1:20" x14ac:dyDescent="0.25">
      <c r="A762" s="4">
        <v>760</v>
      </c>
      <c r="B762" s="4" t="s">
        <v>1556</v>
      </c>
      <c r="C762" s="11" t="s">
        <v>1557</v>
      </c>
      <c r="D762" s="4">
        <v>48300</v>
      </c>
      <c r="E762" s="4">
        <v>16592</v>
      </c>
      <c r="F762" s="5">
        <f t="shared" si="48"/>
        <v>0.34351966873706002</v>
      </c>
      <c r="G762" s="4" t="s">
        <v>14</v>
      </c>
      <c r="H762" s="4">
        <v>210</v>
      </c>
      <c r="I762" s="12">
        <f t="shared" si="47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13">
        <f t="shared" si="45"/>
        <v>43678.208333333328</v>
      </c>
      <c r="O762" s="13">
        <f t="shared" si="46"/>
        <v>43707.208333333328</v>
      </c>
      <c r="P762" s="4" t="b">
        <v>0</v>
      </c>
      <c r="Q762" s="4" t="b">
        <v>1</v>
      </c>
      <c r="R762" s="4" t="s">
        <v>89</v>
      </c>
      <c r="S762" s="4" t="s">
        <v>2050</v>
      </c>
      <c r="T762" s="4" t="s">
        <v>2051</v>
      </c>
    </row>
    <row r="763" spans="1:20" x14ac:dyDescent="0.25">
      <c r="A763" s="4">
        <v>761</v>
      </c>
      <c r="B763" s="4" t="s">
        <v>1558</v>
      </c>
      <c r="C763" s="11" t="s">
        <v>1559</v>
      </c>
      <c r="D763" s="4">
        <v>2200</v>
      </c>
      <c r="E763" s="4">
        <v>14420</v>
      </c>
      <c r="F763" s="5">
        <f t="shared" si="48"/>
        <v>6.5545454545454547</v>
      </c>
      <c r="G763" s="4" t="s">
        <v>20</v>
      </c>
      <c r="H763" s="4">
        <v>166</v>
      </c>
      <c r="I763" s="12">
        <f t="shared" si="47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13">
        <f t="shared" si="45"/>
        <v>42938.208333333328</v>
      </c>
      <c r="O763" s="13">
        <f t="shared" si="46"/>
        <v>42943.208333333328</v>
      </c>
      <c r="P763" s="4" t="b">
        <v>0</v>
      </c>
      <c r="Q763" s="4" t="b">
        <v>0</v>
      </c>
      <c r="R763" s="4" t="s">
        <v>23</v>
      </c>
      <c r="S763" s="4" t="s">
        <v>2035</v>
      </c>
      <c r="T763" s="4" t="s">
        <v>2036</v>
      </c>
    </row>
    <row r="764" spans="1:20" x14ac:dyDescent="0.25">
      <c r="A764" s="4">
        <v>762</v>
      </c>
      <c r="B764" s="4" t="s">
        <v>668</v>
      </c>
      <c r="C764" s="11" t="s">
        <v>1560</v>
      </c>
      <c r="D764" s="4">
        <v>3500</v>
      </c>
      <c r="E764" s="4">
        <v>6204</v>
      </c>
      <c r="F764" s="5">
        <f t="shared" si="48"/>
        <v>1.7725714285714285</v>
      </c>
      <c r="G764" s="4" t="s">
        <v>20</v>
      </c>
      <c r="H764" s="4">
        <v>100</v>
      </c>
      <c r="I764" s="12">
        <f t="shared" si="47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13">
        <f t="shared" si="45"/>
        <v>41241.25</v>
      </c>
      <c r="O764" s="13">
        <f t="shared" si="46"/>
        <v>41252.25</v>
      </c>
      <c r="P764" s="4" t="b">
        <v>0</v>
      </c>
      <c r="Q764" s="4" t="b">
        <v>0</v>
      </c>
      <c r="R764" s="4" t="s">
        <v>159</v>
      </c>
      <c r="S764" s="4" t="s">
        <v>2035</v>
      </c>
      <c r="T764" s="4" t="s">
        <v>2058</v>
      </c>
    </row>
    <row r="765" spans="1:20" x14ac:dyDescent="0.25">
      <c r="A765" s="4">
        <v>763</v>
      </c>
      <c r="B765" s="4" t="s">
        <v>1561</v>
      </c>
      <c r="C765" s="11" t="s">
        <v>1562</v>
      </c>
      <c r="D765" s="4">
        <v>5600</v>
      </c>
      <c r="E765" s="4">
        <v>6338</v>
      </c>
      <c r="F765" s="5">
        <f t="shared" si="48"/>
        <v>1.1317857142857144</v>
      </c>
      <c r="G765" s="4" t="s">
        <v>20</v>
      </c>
      <c r="H765" s="4">
        <v>235</v>
      </c>
      <c r="I765" s="12">
        <f t="shared" si="47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13">
        <f t="shared" si="45"/>
        <v>41037.208333333336</v>
      </c>
      <c r="O765" s="13">
        <f t="shared" si="46"/>
        <v>41072.208333333336</v>
      </c>
      <c r="P765" s="4" t="b">
        <v>0</v>
      </c>
      <c r="Q765" s="4" t="b">
        <v>1</v>
      </c>
      <c r="R765" s="4" t="s">
        <v>33</v>
      </c>
      <c r="S765" s="4" t="s">
        <v>2039</v>
      </c>
      <c r="T765" s="4" t="s">
        <v>2040</v>
      </c>
    </row>
    <row r="766" spans="1:20" ht="31.5" x14ac:dyDescent="0.25">
      <c r="A766" s="4">
        <v>764</v>
      </c>
      <c r="B766" s="4" t="s">
        <v>1563</v>
      </c>
      <c r="C766" s="11" t="s">
        <v>1564</v>
      </c>
      <c r="D766" s="4">
        <v>1100</v>
      </c>
      <c r="E766" s="4">
        <v>8010</v>
      </c>
      <c r="F766" s="5">
        <f t="shared" si="48"/>
        <v>7.2818181818181822</v>
      </c>
      <c r="G766" s="4" t="s">
        <v>20</v>
      </c>
      <c r="H766" s="4">
        <v>148</v>
      </c>
      <c r="I766" s="12">
        <f t="shared" si="47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13">
        <f t="shared" si="45"/>
        <v>40676.208333333336</v>
      </c>
      <c r="O766" s="13">
        <f t="shared" si="46"/>
        <v>40684.208333333336</v>
      </c>
      <c r="P766" s="4" t="b">
        <v>0</v>
      </c>
      <c r="Q766" s="4" t="b">
        <v>0</v>
      </c>
      <c r="R766" s="4" t="s">
        <v>23</v>
      </c>
      <c r="S766" s="4" t="s">
        <v>2035</v>
      </c>
      <c r="T766" s="4" t="s">
        <v>2036</v>
      </c>
    </row>
    <row r="767" spans="1:20" x14ac:dyDescent="0.25">
      <c r="A767" s="4">
        <v>765</v>
      </c>
      <c r="B767" s="4" t="s">
        <v>1565</v>
      </c>
      <c r="C767" s="11" t="s">
        <v>1566</v>
      </c>
      <c r="D767" s="4">
        <v>3900</v>
      </c>
      <c r="E767" s="4">
        <v>8125</v>
      </c>
      <c r="F767" s="5">
        <f t="shared" si="48"/>
        <v>2.0833333333333335</v>
      </c>
      <c r="G767" s="4" t="s">
        <v>20</v>
      </c>
      <c r="H767" s="4">
        <v>198</v>
      </c>
      <c r="I767" s="12">
        <f t="shared" si="47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13">
        <f t="shared" si="45"/>
        <v>42840.208333333328</v>
      </c>
      <c r="O767" s="13">
        <f t="shared" si="46"/>
        <v>42865.208333333328</v>
      </c>
      <c r="P767" s="4" t="b">
        <v>1</v>
      </c>
      <c r="Q767" s="4" t="b">
        <v>1</v>
      </c>
      <c r="R767" s="4" t="s">
        <v>60</v>
      </c>
      <c r="S767" s="4" t="s">
        <v>2035</v>
      </c>
      <c r="T767" s="4" t="s">
        <v>2045</v>
      </c>
    </row>
    <row r="768" spans="1:20" ht="31.5" x14ac:dyDescent="0.25">
      <c r="A768" s="4">
        <v>766</v>
      </c>
      <c r="B768" s="4" t="s">
        <v>1567</v>
      </c>
      <c r="C768" s="11" t="s">
        <v>1568</v>
      </c>
      <c r="D768" s="4">
        <v>43800</v>
      </c>
      <c r="E768" s="4">
        <v>13653</v>
      </c>
      <c r="F768" s="5">
        <f t="shared" si="48"/>
        <v>0.31171232876712329</v>
      </c>
      <c r="G768" s="4" t="s">
        <v>14</v>
      </c>
      <c r="H768" s="4">
        <v>248</v>
      </c>
      <c r="I768" s="12">
        <f t="shared" si="47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13">
        <f t="shared" si="45"/>
        <v>43362.208333333328</v>
      </c>
      <c r="O768" s="13">
        <f t="shared" si="46"/>
        <v>43363.208333333328</v>
      </c>
      <c r="P768" s="4" t="b">
        <v>0</v>
      </c>
      <c r="Q768" s="4" t="b">
        <v>0</v>
      </c>
      <c r="R768" s="4" t="s">
        <v>474</v>
      </c>
      <c r="S768" s="4" t="s">
        <v>2041</v>
      </c>
      <c r="T768" s="4" t="s">
        <v>2063</v>
      </c>
    </row>
    <row r="769" spans="1:20" x14ac:dyDescent="0.25">
      <c r="A769" s="4">
        <v>767</v>
      </c>
      <c r="B769" s="4" t="s">
        <v>1569</v>
      </c>
      <c r="C769" s="11" t="s">
        <v>1570</v>
      </c>
      <c r="D769" s="4">
        <v>97200</v>
      </c>
      <c r="E769" s="4">
        <v>55372</v>
      </c>
      <c r="F769" s="5">
        <f t="shared" si="48"/>
        <v>0.56967078189300413</v>
      </c>
      <c r="G769" s="4" t="s">
        <v>14</v>
      </c>
      <c r="H769" s="4">
        <v>513</v>
      </c>
      <c r="I769" s="12">
        <f t="shared" si="47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13">
        <f t="shared" si="45"/>
        <v>42283.208333333328</v>
      </c>
      <c r="O769" s="13">
        <f t="shared" si="46"/>
        <v>42328.25</v>
      </c>
      <c r="P769" s="4" t="b">
        <v>0</v>
      </c>
      <c r="Q769" s="4" t="b">
        <v>0</v>
      </c>
      <c r="R769" s="4" t="s">
        <v>206</v>
      </c>
      <c r="S769" s="4" t="s">
        <v>2047</v>
      </c>
      <c r="T769" s="4" t="s">
        <v>2059</v>
      </c>
    </row>
    <row r="770" spans="1:20" x14ac:dyDescent="0.25">
      <c r="A770" s="4">
        <v>768</v>
      </c>
      <c r="B770" s="4" t="s">
        <v>1571</v>
      </c>
      <c r="C770" s="11" t="s">
        <v>1572</v>
      </c>
      <c r="D770" s="4">
        <v>4800</v>
      </c>
      <c r="E770" s="4">
        <v>11088</v>
      </c>
      <c r="F770" s="5">
        <f t="shared" si="48"/>
        <v>2.31</v>
      </c>
      <c r="G770" s="4" t="s">
        <v>20</v>
      </c>
      <c r="H770" s="4">
        <v>150</v>
      </c>
      <c r="I770" s="12">
        <f t="shared" si="47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13">
        <f t="shared" si="45"/>
        <v>41619.25</v>
      </c>
      <c r="O770" s="13">
        <f t="shared" si="46"/>
        <v>41634.25</v>
      </c>
      <c r="P770" s="4" t="b">
        <v>0</v>
      </c>
      <c r="Q770" s="4" t="b">
        <v>0</v>
      </c>
      <c r="R770" s="4" t="s">
        <v>33</v>
      </c>
      <c r="S770" s="4" t="s">
        <v>2039</v>
      </c>
      <c r="T770" s="4" t="s">
        <v>2040</v>
      </c>
    </row>
    <row r="771" spans="1:20" x14ac:dyDescent="0.25">
      <c r="A771" s="4">
        <v>769</v>
      </c>
      <c r="B771" s="4" t="s">
        <v>1573</v>
      </c>
      <c r="C771" s="11" t="s">
        <v>1574</v>
      </c>
      <c r="D771" s="4">
        <v>125600</v>
      </c>
      <c r="E771" s="4">
        <v>109106</v>
      </c>
      <c r="F771" s="5">
        <f t="shared" si="48"/>
        <v>0.86867834394904464</v>
      </c>
      <c r="G771" s="4" t="s">
        <v>14</v>
      </c>
      <c r="H771" s="4">
        <v>3410</v>
      </c>
      <c r="I771" s="12">
        <f t="shared" si="47"/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13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s="4" t="b">
        <v>0</v>
      </c>
      <c r="Q771" s="4" t="b">
        <v>0</v>
      </c>
      <c r="R771" s="4" t="s">
        <v>89</v>
      </c>
      <c r="S771" s="4" t="s">
        <v>2050</v>
      </c>
      <c r="T771" s="4" t="s">
        <v>2051</v>
      </c>
    </row>
    <row r="772" spans="1:20" x14ac:dyDescent="0.25">
      <c r="A772" s="4">
        <v>770</v>
      </c>
      <c r="B772" s="4" t="s">
        <v>1575</v>
      </c>
      <c r="C772" s="11" t="s">
        <v>1576</v>
      </c>
      <c r="D772" s="4">
        <v>4300</v>
      </c>
      <c r="E772" s="4">
        <v>11642</v>
      </c>
      <c r="F772" s="5">
        <f t="shared" si="48"/>
        <v>2.7074418604651163</v>
      </c>
      <c r="G772" s="4" t="s">
        <v>20</v>
      </c>
      <c r="H772" s="4">
        <v>216</v>
      </c>
      <c r="I772" s="12">
        <f t="shared" ref="I772:I835" si="51">E772/H772</f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13">
        <f t="shared" si="49"/>
        <v>41743.208333333336</v>
      </c>
      <c r="O772" s="13">
        <f t="shared" si="50"/>
        <v>41750.208333333336</v>
      </c>
      <c r="P772" s="4" t="b">
        <v>0</v>
      </c>
      <c r="Q772" s="4" t="b">
        <v>1</v>
      </c>
      <c r="R772" s="4" t="s">
        <v>33</v>
      </c>
      <c r="S772" s="4" t="s">
        <v>2039</v>
      </c>
      <c r="T772" s="4" t="s">
        <v>2040</v>
      </c>
    </row>
    <row r="773" spans="1:20" x14ac:dyDescent="0.25">
      <c r="A773" s="4">
        <v>771</v>
      </c>
      <c r="B773" s="4" t="s">
        <v>1577</v>
      </c>
      <c r="C773" s="11" t="s">
        <v>1578</v>
      </c>
      <c r="D773" s="4">
        <v>5600</v>
      </c>
      <c r="E773" s="4">
        <v>2769</v>
      </c>
      <c r="F773" s="5">
        <f t="shared" ref="F773:F836" si="52">E773/D773</f>
        <v>0.49446428571428569</v>
      </c>
      <c r="G773" s="4" t="s">
        <v>74</v>
      </c>
      <c r="H773" s="4">
        <v>26</v>
      </c>
      <c r="I773" s="12">
        <f t="shared" si="51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13">
        <f t="shared" si="49"/>
        <v>43491.25</v>
      </c>
      <c r="O773" s="13">
        <f t="shared" si="50"/>
        <v>43518.25</v>
      </c>
      <c r="P773" s="4" t="b">
        <v>0</v>
      </c>
      <c r="Q773" s="4" t="b">
        <v>0</v>
      </c>
      <c r="R773" s="4" t="s">
        <v>33</v>
      </c>
      <c r="S773" s="4" t="s">
        <v>2039</v>
      </c>
      <c r="T773" s="4" t="s">
        <v>2040</v>
      </c>
    </row>
    <row r="774" spans="1:20" x14ac:dyDescent="0.25">
      <c r="A774" s="4">
        <v>772</v>
      </c>
      <c r="B774" s="4" t="s">
        <v>1579</v>
      </c>
      <c r="C774" s="11" t="s">
        <v>1580</v>
      </c>
      <c r="D774" s="4">
        <v>149600</v>
      </c>
      <c r="E774" s="4">
        <v>169586</v>
      </c>
      <c r="F774" s="5">
        <f t="shared" si="52"/>
        <v>1.1335962566844919</v>
      </c>
      <c r="G774" s="4" t="s">
        <v>20</v>
      </c>
      <c r="H774" s="4">
        <v>5139</v>
      </c>
      <c r="I774" s="12">
        <f t="shared" si="51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13">
        <f t="shared" si="49"/>
        <v>43505.25</v>
      </c>
      <c r="O774" s="13">
        <f t="shared" si="50"/>
        <v>43509.25</v>
      </c>
      <c r="P774" s="4" t="b">
        <v>0</v>
      </c>
      <c r="Q774" s="4" t="b">
        <v>0</v>
      </c>
      <c r="R774" s="4" t="s">
        <v>60</v>
      </c>
      <c r="S774" s="4" t="s">
        <v>2035</v>
      </c>
      <c r="T774" s="4" t="s">
        <v>2045</v>
      </c>
    </row>
    <row r="775" spans="1:20" x14ac:dyDescent="0.25">
      <c r="A775" s="4">
        <v>773</v>
      </c>
      <c r="B775" s="4" t="s">
        <v>1581</v>
      </c>
      <c r="C775" s="11" t="s">
        <v>1582</v>
      </c>
      <c r="D775" s="4">
        <v>53100</v>
      </c>
      <c r="E775" s="4">
        <v>101185</v>
      </c>
      <c r="F775" s="5">
        <f t="shared" si="52"/>
        <v>1.9055555555555554</v>
      </c>
      <c r="G775" s="4" t="s">
        <v>20</v>
      </c>
      <c r="H775" s="4">
        <v>2353</v>
      </c>
      <c r="I775" s="12">
        <f t="shared" si="51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13">
        <f t="shared" si="49"/>
        <v>42838.208333333328</v>
      </c>
      <c r="O775" s="13">
        <f t="shared" si="50"/>
        <v>42848.208333333328</v>
      </c>
      <c r="P775" s="4" t="b">
        <v>0</v>
      </c>
      <c r="Q775" s="4" t="b">
        <v>0</v>
      </c>
      <c r="R775" s="4" t="s">
        <v>33</v>
      </c>
      <c r="S775" s="4" t="s">
        <v>2039</v>
      </c>
      <c r="T775" s="4" t="s">
        <v>2040</v>
      </c>
    </row>
    <row r="776" spans="1:20" x14ac:dyDescent="0.25">
      <c r="A776" s="4">
        <v>774</v>
      </c>
      <c r="B776" s="4" t="s">
        <v>1583</v>
      </c>
      <c r="C776" s="11" t="s">
        <v>1584</v>
      </c>
      <c r="D776" s="4">
        <v>5000</v>
      </c>
      <c r="E776" s="4">
        <v>6775</v>
      </c>
      <c r="F776" s="5">
        <f t="shared" si="52"/>
        <v>1.355</v>
      </c>
      <c r="G776" s="4" t="s">
        <v>20</v>
      </c>
      <c r="H776" s="4">
        <v>78</v>
      </c>
      <c r="I776" s="12">
        <f t="shared" si="51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13">
        <f t="shared" si="49"/>
        <v>42513.208333333328</v>
      </c>
      <c r="O776" s="13">
        <f t="shared" si="50"/>
        <v>42554.208333333328</v>
      </c>
      <c r="P776" s="4" t="b">
        <v>0</v>
      </c>
      <c r="Q776" s="4" t="b">
        <v>0</v>
      </c>
      <c r="R776" s="4" t="s">
        <v>28</v>
      </c>
      <c r="S776" s="4" t="s">
        <v>2037</v>
      </c>
      <c r="T776" s="4" t="s">
        <v>2038</v>
      </c>
    </row>
    <row r="777" spans="1:20" ht="31.5" x14ac:dyDescent="0.25">
      <c r="A777" s="4">
        <v>775</v>
      </c>
      <c r="B777" s="4" t="s">
        <v>1585</v>
      </c>
      <c r="C777" s="11" t="s">
        <v>1586</v>
      </c>
      <c r="D777" s="4">
        <v>9400</v>
      </c>
      <c r="E777" s="4">
        <v>968</v>
      </c>
      <c r="F777" s="5">
        <f t="shared" si="52"/>
        <v>0.10297872340425532</v>
      </c>
      <c r="G777" s="4" t="s">
        <v>14</v>
      </c>
      <c r="H777" s="4">
        <v>10</v>
      </c>
      <c r="I777" s="12">
        <f t="shared" si="51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13">
        <f t="shared" si="49"/>
        <v>41949.25</v>
      </c>
      <c r="O777" s="13">
        <f t="shared" si="50"/>
        <v>41959.25</v>
      </c>
      <c r="P777" s="4" t="b">
        <v>0</v>
      </c>
      <c r="Q777" s="4" t="b">
        <v>0</v>
      </c>
      <c r="R777" s="4" t="s">
        <v>23</v>
      </c>
      <c r="S777" s="4" t="s">
        <v>2035</v>
      </c>
      <c r="T777" s="4" t="s">
        <v>2036</v>
      </c>
    </row>
    <row r="778" spans="1:20" x14ac:dyDescent="0.25">
      <c r="A778" s="4">
        <v>776</v>
      </c>
      <c r="B778" s="4" t="s">
        <v>1587</v>
      </c>
      <c r="C778" s="11" t="s">
        <v>1588</v>
      </c>
      <c r="D778" s="4">
        <v>110800</v>
      </c>
      <c r="E778" s="4">
        <v>72623</v>
      </c>
      <c r="F778" s="5">
        <f t="shared" si="52"/>
        <v>0.65544223826714798</v>
      </c>
      <c r="G778" s="4" t="s">
        <v>14</v>
      </c>
      <c r="H778" s="4">
        <v>2201</v>
      </c>
      <c r="I778" s="12">
        <f t="shared" si="51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13">
        <f t="shared" si="49"/>
        <v>43650.208333333328</v>
      </c>
      <c r="O778" s="13">
        <f t="shared" si="50"/>
        <v>43668.208333333328</v>
      </c>
      <c r="P778" s="4" t="b">
        <v>0</v>
      </c>
      <c r="Q778" s="4" t="b">
        <v>0</v>
      </c>
      <c r="R778" s="4" t="s">
        <v>33</v>
      </c>
      <c r="S778" s="4" t="s">
        <v>2039</v>
      </c>
      <c r="T778" s="4" t="s">
        <v>2040</v>
      </c>
    </row>
    <row r="779" spans="1:20" x14ac:dyDescent="0.25">
      <c r="A779" s="4">
        <v>777</v>
      </c>
      <c r="B779" s="4" t="s">
        <v>1589</v>
      </c>
      <c r="C779" s="11" t="s">
        <v>1590</v>
      </c>
      <c r="D779" s="4">
        <v>93800</v>
      </c>
      <c r="E779" s="4">
        <v>45987</v>
      </c>
      <c r="F779" s="5">
        <f t="shared" si="52"/>
        <v>0.49026652452025588</v>
      </c>
      <c r="G779" s="4" t="s">
        <v>14</v>
      </c>
      <c r="H779" s="4">
        <v>676</v>
      </c>
      <c r="I779" s="12">
        <f t="shared" si="51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13">
        <f t="shared" si="49"/>
        <v>40809.208333333336</v>
      </c>
      <c r="O779" s="13">
        <f t="shared" si="50"/>
        <v>40838.208333333336</v>
      </c>
      <c r="P779" s="4" t="b">
        <v>0</v>
      </c>
      <c r="Q779" s="4" t="b">
        <v>0</v>
      </c>
      <c r="R779" s="4" t="s">
        <v>33</v>
      </c>
      <c r="S779" s="4" t="s">
        <v>2039</v>
      </c>
      <c r="T779" s="4" t="s">
        <v>2040</v>
      </c>
    </row>
    <row r="780" spans="1:20" x14ac:dyDescent="0.25">
      <c r="A780" s="4">
        <v>778</v>
      </c>
      <c r="B780" s="4" t="s">
        <v>1591</v>
      </c>
      <c r="C780" s="11" t="s">
        <v>1592</v>
      </c>
      <c r="D780" s="4">
        <v>1300</v>
      </c>
      <c r="E780" s="4">
        <v>10243</v>
      </c>
      <c r="F780" s="5">
        <f t="shared" si="52"/>
        <v>7.8792307692307695</v>
      </c>
      <c r="G780" s="4" t="s">
        <v>20</v>
      </c>
      <c r="H780" s="4">
        <v>174</v>
      </c>
      <c r="I780" s="12">
        <f t="shared" si="51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13">
        <f t="shared" si="49"/>
        <v>40768.208333333336</v>
      </c>
      <c r="O780" s="13">
        <f t="shared" si="50"/>
        <v>40773.208333333336</v>
      </c>
      <c r="P780" s="4" t="b">
        <v>0</v>
      </c>
      <c r="Q780" s="4" t="b">
        <v>0</v>
      </c>
      <c r="R780" s="4" t="s">
        <v>71</v>
      </c>
      <c r="S780" s="4" t="s">
        <v>2041</v>
      </c>
      <c r="T780" s="4" t="s">
        <v>2049</v>
      </c>
    </row>
    <row r="781" spans="1:20" x14ac:dyDescent="0.25">
      <c r="A781" s="4">
        <v>779</v>
      </c>
      <c r="B781" s="4" t="s">
        <v>1593</v>
      </c>
      <c r="C781" s="11" t="s">
        <v>1594</v>
      </c>
      <c r="D781" s="4">
        <v>108700</v>
      </c>
      <c r="E781" s="4">
        <v>87293</v>
      </c>
      <c r="F781" s="5">
        <f t="shared" si="52"/>
        <v>0.80306347746090156</v>
      </c>
      <c r="G781" s="4" t="s">
        <v>14</v>
      </c>
      <c r="H781" s="4">
        <v>831</v>
      </c>
      <c r="I781" s="12">
        <f t="shared" si="51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13">
        <f t="shared" si="49"/>
        <v>42230.208333333328</v>
      </c>
      <c r="O781" s="13">
        <f t="shared" si="50"/>
        <v>42239.208333333328</v>
      </c>
      <c r="P781" s="4" t="b">
        <v>0</v>
      </c>
      <c r="Q781" s="4" t="b">
        <v>1</v>
      </c>
      <c r="R781" s="4" t="s">
        <v>33</v>
      </c>
      <c r="S781" s="4" t="s">
        <v>2039</v>
      </c>
      <c r="T781" s="4" t="s">
        <v>2040</v>
      </c>
    </row>
    <row r="782" spans="1:20" x14ac:dyDescent="0.25">
      <c r="A782" s="4">
        <v>780</v>
      </c>
      <c r="B782" s="4" t="s">
        <v>1595</v>
      </c>
      <c r="C782" s="11" t="s">
        <v>1596</v>
      </c>
      <c r="D782" s="4">
        <v>5100</v>
      </c>
      <c r="E782" s="4">
        <v>5421</v>
      </c>
      <c r="F782" s="5">
        <f t="shared" si="52"/>
        <v>1.0629411764705883</v>
      </c>
      <c r="G782" s="4" t="s">
        <v>20</v>
      </c>
      <c r="H782" s="4">
        <v>164</v>
      </c>
      <c r="I782" s="12">
        <f t="shared" si="51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13">
        <f t="shared" si="49"/>
        <v>42573.208333333328</v>
      </c>
      <c r="O782" s="13">
        <f t="shared" si="50"/>
        <v>42592.208333333328</v>
      </c>
      <c r="P782" s="4" t="b">
        <v>0</v>
      </c>
      <c r="Q782" s="4" t="b">
        <v>1</v>
      </c>
      <c r="R782" s="4" t="s">
        <v>53</v>
      </c>
      <c r="S782" s="4" t="s">
        <v>2041</v>
      </c>
      <c r="T782" s="4" t="s">
        <v>2044</v>
      </c>
    </row>
    <row r="783" spans="1:20" x14ac:dyDescent="0.25">
      <c r="A783" s="4">
        <v>781</v>
      </c>
      <c r="B783" s="4" t="s">
        <v>1597</v>
      </c>
      <c r="C783" s="11" t="s">
        <v>1598</v>
      </c>
      <c r="D783" s="4">
        <v>8700</v>
      </c>
      <c r="E783" s="4">
        <v>4414</v>
      </c>
      <c r="F783" s="5">
        <f t="shared" si="52"/>
        <v>0.50735632183908042</v>
      </c>
      <c r="G783" s="4" t="s">
        <v>74</v>
      </c>
      <c r="H783" s="4">
        <v>56</v>
      </c>
      <c r="I783" s="12">
        <f t="shared" si="51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13">
        <f t="shared" si="49"/>
        <v>40482.208333333336</v>
      </c>
      <c r="O783" s="13">
        <f t="shared" si="50"/>
        <v>40533.25</v>
      </c>
      <c r="P783" s="4" t="b">
        <v>0</v>
      </c>
      <c r="Q783" s="4" t="b">
        <v>0</v>
      </c>
      <c r="R783" s="4" t="s">
        <v>33</v>
      </c>
      <c r="S783" s="4" t="s">
        <v>2039</v>
      </c>
      <c r="T783" s="4" t="s">
        <v>2040</v>
      </c>
    </row>
    <row r="784" spans="1:20" x14ac:dyDescent="0.25">
      <c r="A784" s="4">
        <v>782</v>
      </c>
      <c r="B784" s="4" t="s">
        <v>1599</v>
      </c>
      <c r="C784" s="11" t="s">
        <v>1600</v>
      </c>
      <c r="D784" s="4">
        <v>5100</v>
      </c>
      <c r="E784" s="4">
        <v>10981</v>
      </c>
      <c r="F784" s="5">
        <f t="shared" si="52"/>
        <v>2.153137254901961</v>
      </c>
      <c r="G784" s="4" t="s">
        <v>20</v>
      </c>
      <c r="H784" s="4">
        <v>161</v>
      </c>
      <c r="I784" s="12">
        <f t="shared" si="51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13">
        <f t="shared" si="49"/>
        <v>40603.25</v>
      </c>
      <c r="O784" s="13">
        <f t="shared" si="50"/>
        <v>40631.208333333336</v>
      </c>
      <c r="P784" s="4" t="b">
        <v>0</v>
      </c>
      <c r="Q784" s="4" t="b">
        <v>1</v>
      </c>
      <c r="R784" s="4" t="s">
        <v>71</v>
      </c>
      <c r="S784" s="4" t="s">
        <v>2041</v>
      </c>
      <c r="T784" s="4" t="s">
        <v>2049</v>
      </c>
    </row>
    <row r="785" spans="1:20" x14ac:dyDescent="0.25">
      <c r="A785" s="4">
        <v>783</v>
      </c>
      <c r="B785" s="4" t="s">
        <v>1601</v>
      </c>
      <c r="C785" s="11" t="s">
        <v>1602</v>
      </c>
      <c r="D785" s="4">
        <v>7400</v>
      </c>
      <c r="E785" s="4">
        <v>10451</v>
      </c>
      <c r="F785" s="5">
        <f t="shared" si="52"/>
        <v>1.4122972972972974</v>
      </c>
      <c r="G785" s="4" t="s">
        <v>20</v>
      </c>
      <c r="H785" s="4">
        <v>138</v>
      </c>
      <c r="I785" s="12">
        <f t="shared" si="51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13">
        <f t="shared" si="49"/>
        <v>41625.25</v>
      </c>
      <c r="O785" s="13">
        <f t="shared" si="50"/>
        <v>41632.25</v>
      </c>
      <c r="P785" s="4" t="b">
        <v>0</v>
      </c>
      <c r="Q785" s="4" t="b">
        <v>0</v>
      </c>
      <c r="R785" s="4" t="s">
        <v>23</v>
      </c>
      <c r="S785" s="4" t="s">
        <v>2035</v>
      </c>
      <c r="T785" s="4" t="s">
        <v>2036</v>
      </c>
    </row>
    <row r="786" spans="1:20" x14ac:dyDescent="0.25">
      <c r="A786" s="4">
        <v>784</v>
      </c>
      <c r="B786" s="4" t="s">
        <v>1603</v>
      </c>
      <c r="C786" s="11" t="s">
        <v>1604</v>
      </c>
      <c r="D786" s="4">
        <v>88900</v>
      </c>
      <c r="E786" s="4">
        <v>102535</v>
      </c>
      <c r="F786" s="5">
        <f t="shared" si="52"/>
        <v>1.1533745781777278</v>
      </c>
      <c r="G786" s="4" t="s">
        <v>20</v>
      </c>
      <c r="H786" s="4">
        <v>3308</v>
      </c>
      <c r="I786" s="12">
        <f t="shared" si="51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13">
        <f t="shared" si="49"/>
        <v>42435.25</v>
      </c>
      <c r="O786" s="13">
        <f t="shared" si="50"/>
        <v>42446.208333333328</v>
      </c>
      <c r="P786" s="4" t="b">
        <v>0</v>
      </c>
      <c r="Q786" s="4" t="b">
        <v>0</v>
      </c>
      <c r="R786" s="4" t="s">
        <v>28</v>
      </c>
      <c r="S786" s="4" t="s">
        <v>2037</v>
      </c>
      <c r="T786" s="4" t="s">
        <v>2038</v>
      </c>
    </row>
    <row r="787" spans="1:20" ht="31.5" x14ac:dyDescent="0.25">
      <c r="A787" s="4">
        <v>785</v>
      </c>
      <c r="B787" s="4" t="s">
        <v>1605</v>
      </c>
      <c r="C787" s="11" t="s">
        <v>1606</v>
      </c>
      <c r="D787" s="4">
        <v>6700</v>
      </c>
      <c r="E787" s="4">
        <v>12939</v>
      </c>
      <c r="F787" s="5">
        <f t="shared" si="52"/>
        <v>1.9311940298507462</v>
      </c>
      <c r="G787" s="4" t="s">
        <v>20</v>
      </c>
      <c r="H787" s="4">
        <v>127</v>
      </c>
      <c r="I787" s="12">
        <f t="shared" si="51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13">
        <f t="shared" si="49"/>
        <v>43582.208333333328</v>
      </c>
      <c r="O787" s="13">
        <f t="shared" si="50"/>
        <v>43616.208333333328</v>
      </c>
      <c r="P787" s="4" t="b">
        <v>0</v>
      </c>
      <c r="Q787" s="4" t="b">
        <v>1</v>
      </c>
      <c r="R787" s="4" t="s">
        <v>71</v>
      </c>
      <c r="S787" s="4" t="s">
        <v>2041</v>
      </c>
      <c r="T787" s="4" t="s">
        <v>2049</v>
      </c>
    </row>
    <row r="788" spans="1:20" x14ac:dyDescent="0.25">
      <c r="A788" s="4">
        <v>786</v>
      </c>
      <c r="B788" s="4" t="s">
        <v>1607</v>
      </c>
      <c r="C788" s="11" t="s">
        <v>1608</v>
      </c>
      <c r="D788" s="4">
        <v>1500</v>
      </c>
      <c r="E788" s="4">
        <v>10946</v>
      </c>
      <c r="F788" s="5">
        <f t="shared" si="52"/>
        <v>7.2973333333333334</v>
      </c>
      <c r="G788" s="4" t="s">
        <v>20</v>
      </c>
      <c r="H788" s="4">
        <v>207</v>
      </c>
      <c r="I788" s="12">
        <f t="shared" si="51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13">
        <f t="shared" si="49"/>
        <v>43186.208333333328</v>
      </c>
      <c r="O788" s="13">
        <f t="shared" si="50"/>
        <v>43193.208333333328</v>
      </c>
      <c r="P788" s="4" t="b">
        <v>0</v>
      </c>
      <c r="Q788" s="4" t="b">
        <v>1</v>
      </c>
      <c r="R788" s="4" t="s">
        <v>159</v>
      </c>
      <c r="S788" s="4" t="s">
        <v>2035</v>
      </c>
      <c r="T788" s="4" t="s">
        <v>2058</v>
      </c>
    </row>
    <row r="789" spans="1:20" x14ac:dyDescent="0.25">
      <c r="A789" s="4">
        <v>787</v>
      </c>
      <c r="B789" s="4" t="s">
        <v>1609</v>
      </c>
      <c r="C789" s="11" t="s">
        <v>1610</v>
      </c>
      <c r="D789" s="4">
        <v>61200</v>
      </c>
      <c r="E789" s="4">
        <v>60994</v>
      </c>
      <c r="F789" s="5">
        <f t="shared" si="52"/>
        <v>0.99663398692810456</v>
      </c>
      <c r="G789" s="4" t="s">
        <v>14</v>
      </c>
      <c r="H789" s="4">
        <v>859</v>
      </c>
      <c r="I789" s="12">
        <f t="shared" si="51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13">
        <f t="shared" si="49"/>
        <v>40684.208333333336</v>
      </c>
      <c r="O789" s="13">
        <f t="shared" si="50"/>
        <v>40693.208333333336</v>
      </c>
      <c r="P789" s="4" t="b">
        <v>0</v>
      </c>
      <c r="Q789" s="4" t="b">
        <v>0</v>
      </c>
      <c r="R789" s="4" t="s">
        <v>23</v>
      </c>
      <c r="S789" s="4" t="s">
        <v>2035</v>
      </c>
      <c r="T789" s="4" t="s">
        <v>2036</v>
      </c>
    </row>
    <row r="790" spans="1:20" x14ac:dyDescent="0.25">
      <c r="A790" s="4">
        <v>788</v>
      </c>
      <c r="B790" s="4" t="s">
        <v>1611</v>
      </c>
      <c r="C790" s="11" t="s">
        <v>1612</v>
      </c>
      <c r="D790" s="4">
        <v>3600</v>
      </c>
      <c r="E790" s="4">
        <v>3174</v>
      </c>
      <c r="F790" s="5">
        <f t="shared" si="52"/>
        <v>0.88166666666666671</v>
      </c>
      <c r="G790" s="4" t="s">
        <v>47</v>
      </c>
      <c r="H790" s="4">
        <v>31</v>
      </c>
      <c r="I790" s="12">
        <f t="shared" si="51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13">
        <f t="shared" si="49"/>
        <v>41202.208333333336</v>
      </c>
      <c r="O790" s="13">
        <f t="shared" si="50"/>
        <v>41223.25</v>
      </c>
      <c r="P790" s="4" t="b">
        <v>0</v>
      </c>
      <c r="Q790" s="4" t="b">
        <v>0</v>
      </c>
      <c r="R790" s="4" t="s">
        <v>71</v>
      </c>
      <c r="S790" s="4" t="s">
        <v>2041</v>
      </c>
      <c r="T790" s="4" t="s">
        <v>2049</v>
      </c>
    </row>
    <row r="791" spans="1:20" x14ac:dyDescent="0.25">
      <c r="A791" s="4">
        <v>789</v>
      </c>
      <c r="B791" s="4" t="s">
        <v>1613</v>
      </c>
      <c r="C791" s="11" t="s">
        <v>1614</v>
      </c>
      <c r="D791" s="4">
        <v>9000</v>
      </c>
      <c r="E791" s="4">
        <v>3351</v>
      </c>
      <c r="F791" s="5">
        <f t="shared" si="52"/>
        <v>0.37233333333333335</v>
      </c>
      <c r="G791" s="4" t="s">
        <v>14</v>
      </c>
      <c r="H791" s="4">
        <v>45</v>
      </c>
      <c r="I791" s="12">
        <f t="shared" si="51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13">
        <f t="shared" si="49"/>
        <v>41786.208333333336</v>
      </c>
      <c r="O791" s="13">
        <f t="shared" si="50"/>
        <v>41823.208333333336</v>
      </c>
      <c r="P791" s="4" t="b">
        <v>0</v>
      </c>
      <c r="Q791" s="4" t="b">
        <v>0</v>
      </c>
      <c r="R791" s="4" t="s">
        <v>33</v>
      </c>
      <c r="S791" s="4" t="s">
        <v>2039</v>
      </c>
      <c r="T791" s="4" t="s">
        <v>2040</v>
      </c>
    </row>
    <row r="792" spans="1:20" x14ac:dyDescent="0.25">
      <c r="A792" s="4">
        <v>790</v>
      </c>
      <c r="B792" s="4" t="s">
        <v>1615</v>
      </c>
      <c r="C792" s="11" t="s">
        <v>1616</v>
      </c>
      <c r="D792" s="4">
        <v>185900</v>
      </c>
      <c r="E792" s="4">
        <v>56774</v>
      </c>
      <c r="F792" s="5">
        <f t="shared" si="52"/>
        <v>0.30540075309306081</v>
      </c>
      <c r="G792" s="4" t="s">
        <v>74</v>
      </c>
      <c r="H792" s="4">
        <v>1113</v>
      </c>
      <c r="I792" s="12">
        <f t="shared" si="51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13">
        <f t="shared" si="49"/>
        <v>40223.25</v>
      </c>
      <c r="O792" s="13">
        <f t="shared" si="50"/>
        <v>40229.25</v>
      </c>
      <c r="P792" s="4" t="b">
        <v>0</v>
      </c>
      <c r="Q792" s="4" t="b">
        <v>0</v>
      </c>
      <c r="R792" s="4" t="s">
        <v>33</v>
      </c>
      <c r="S792" s="4" t="s">
        <v>2039</v>
      </c>
      <c r="T792" s="4" t="s">
        <v>2040</v>
      </c>
    </row>
    <row r="793" spans="1:20" x14ac:dyDescent="0.25">
      <c r="A793" s="4">
        <v>791</v>
      </c>
      <c r="B793" s="4" t="s">
        <v>1617</v>
      </c>
      <c r="C793" s="11" t="s">
        <v>1618</v>
      </c>
      <c r="D793" s="4">
        <v>2100</v>
      </c>
      <c r="E793" s="4">
        <v>540</v>
      </c>
      <c r="F793" s="5">
        <f t="shared" si="52"/>
        <v>0.25714285714285712</v>
      </c>
      <c r="G793" s="4" t="s">
        <v>14</v>
      </c>
      <c r="H793" s="4">
        <v>6</v>
      </c>
      <c r="I793" s="12">
        <f t="shared" si="51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13">
        <f t="shared" si="49"/>
        <v>42715.25</v>
      </c>
      <c r="O793" s="13">
        <f t="shared" si="50"/>
        <v>42731.25</v>
      </c>
      <c r="P793" s="4" t="b">
        <v>0</v>
      </c>
      <c r="Q793" s="4" t="b">
        <v>0</v>
      </c>
      <c r="R793" s="4" t="s">
        <v>17</v>
      </c>
      <c r="S793" s="4" t="s">
        <v>2033</v>
      </c>
      <c r="T793" s="4" t="s">
        <v>2034</v>
      </c>
    </row>
    <row r="794" spans="1:20" x14ac:dyDescent="0.25">
      <c r="A794" s="4">
        <v>792</v>
      </c>
      <c r="B794" s="4" t="s">
        <v>1619</v>
      </c>
      <c r="C794" s="11" t="s">
        <v>1620</v>
      </c>
      <c r="D794" s="4">
        <v>2000</v>
      </c>
      <c r="E794" s="4">
        <v>680</v>
      </c>
      <c r="F794" s="5">
        <f t="shared" si="52"/>
        <v>0.34</v>
      </c>
      <c r="G794" s="4" t="s">
        <v>14</v>
      </c>
      <c r="H794" s="4">
        <v>7</v>
      </c>
      <c r="I794" s="12">
        <f t="shared" si="51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13">
        <f t="shared" si="49"/>
        <v>41451.208333333336</v>
      </c>
      <c r="O794" s="13">
        <f t="shared" si="50"/>
        <v>41479.208333333336</v>
      </c>
      <c r="P794" s="4" t="b">
        <v>0</v>
      </c>
      <c r="Q794" s="4" t="b">
        <v>1</v>
      </c>
      <c r="R794" s="4" t="s">
        <v>33</v>
      </c>
      <c r="S794" s="4" t="s">
        <v>2039</v>
      </c>
      <c r="T794" s="4" t="s">
        <v>2040</v>
      </c>
    </row>
    <row r="795" spans="1:20" x14ac:dyDescent="0.25">
      <c r="A795" s="4">
        <v>793</v>
      </c>
      <c r="B795" s="4" t="s">
        <v>1621</v>
      </c>
      <c r="C795" s="11" t="s">
        <v>1622</v>
      </c>
      <c r="D795" s="4">
        <v>1100</v>
      </c>
      <c r="E795" s="4">
        <v>13045</v>
      </c>
      <c r="F795" s="5">
        <f t="shared" si="52"/>
        <v>11.859090909090909</v>
      </c>
      <c r="G795" s="4" t="s">
        <v>20</v>
      </c>
      <c r="H795" s="4">
        <v>181</v>
      </c>
      <c r="I795" s="12">
        <f t="shared" si="51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13">
        <f t="shared" si="49"/>
        <v>41450.208333333336</v>
      </c>
      <c r="O795" s="13">
        <f t="shared" si="50"/>
        <v>41454.208333333336</v>
      </c>
      <c r="P795" s="4" t="b">
        <v>0</v>
      </c>
      <c r="Q795" s="4" t="b">
        <v>0</v>
      </c>
      <c r="R795" s="4" t="s">
        <v>68</v>
      </c>
      <c r="S795" s="4" t="s">
        <v>2047</v>
      </c>
      <c r="T795" s="4" t="s">
        <v>2048</v>
      </c>
    </row>
    <row r="796" spans="1:20" x14ac:dyDescent="0.25">
      <c r="A796" s="4">
        <v>794</v>
      </c>
      <c r="B796" s="4" t="s">
        <v>1623</v>
      </c>
      <c r="C796" s="11" t="s">
        <v>1624</v>
      </c>
      <c r="D796" s="4">
        <v>6600</v>
      </c>
      <c r="E796" s="4">
        <v>8276</v>
      </c>
      <c r="F796" s="5">
        <f t="shared" si="52"/>
        <v>1.2539393939393939</v>
      </c>
      <c r="G796" s="4" t="s">
        <v>20</v>
      </c>
      <c r="H796" s="4">
        <v>110</v>
      </c>
      <c r="I796" s="12">
        <f t="shared" si="51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13">
        <f t="shared" si="49"/>
        <v>43091.25</v>
      </c>
      <c r="O796" s="13">
        <f t="shared" si="50"/>
        <v>43103.25</v>
      </c>
      <c r="P796" s="4" t="b">
        <v>0</v>
      </c>
      <c r="Q796" s="4" t="b">
        <v>0</v>
      </c>
      <c r="R796" s="4" t="s">
        <v>23</v>
      </c>
      <c r="S796" s="4" t="s">
        <v>2035</v>
      </c>
      <c r="T796" s="4" t="s">
        <v>2036</v>
      </c>
    </row>
    <row r="797" spans="1:20" ht="31.5" x14ac:dyDescent="0.25">
      <c r="A797" s="4">
        <v>795</v>
      </c>
      <c r="B797" s="4" t="s">
        <v>1625</v>
      </c>
      <c r="C797" s="11" t="s">
        <v>1626</v>
      </c>
      <c r="D797" s="4">
        <v>7100</v>
      </c>
      <c r="E797" s="4">
        <v>1022</v>
      </c>
      <c r="F797" s="5">
        <f t="shared" si="52"/>
        <v>0.14394366197183098</v>
      </c>
      <c r="G797" s="4" t="s">
        <v>14</v>
      </c>
      <c r="H797" s="4">
        <v>31</v>
      </c>
      <c r="I797" s="12">
        <f t="shared" si="51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13">
        <f t="shared" si="49"/>
        <v>42675.208333333328</v>
      </c>
      <c r="O797" s="13">
        <f t="shared" si="50"/>
        <v>42678.208333333328</v>
      </c>
      <c r="P797" s="4" t="b">
        <v>0</v>
      </c>
      <c r="Q797" s="4" t="b">
        <v>0</v>
      </c>
      <c r="R797" s="4" t="s">
        <v>53</v>
      </c>
      <c r="S797" s="4" t="s">
        <v>2041</v>
      </c>
      <c r="T797" s="4" t="s">
        <v>2044</v>
      </c>
    </row>
    <row r="798" spans="1:20" x14ac:dyDescent="0.25">
      <c r="A798" s="4">
        <v>796</v>
      </c>
      <c r="B798" s="4" t="s">
        <v>1627</v>
      </c>
      <c r="C798" s="11" t="s">
        <v>1628</v>
      </c>
      <c r="D798" s="4">
        <v>7800</v>
      </c>
      <c r="E798" s="4">
        <v>4275</v>
      </c>
      <c r="F798" s="5">
        <f t="shared" si="52"/>
        <v>0.54807692307692313</v>
      </c>
      <c r="G798" s="4" t="s">
        <v>14</v>
      </c>
      <c r="H798" s="4">
        <v>78</v>
      </c>
      <c r="I798" s="12">
        <f t="shared" si="51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13">
        <f t="shared" si="49"/>
        <v>41859.208333333336</v>
      </c>
      <c r="O798" s="13">
        <f t="shared" si="50"/>
        <v>41866.208333333336</v>
      </c>
      <c r="P798" s="4" t="b">
        <v>0</v>
      </c>
      <c r="Q798" s="4" t="b">
        <v>1</v>
      </c>
      <c r="R798" s="4" t="s">
        <v>292</v>
      </c>
      <c r="S798" s="4" t="s">
        <v>2050</v>
      </c>
      <c r="T798" s="4" t="s">
        <v>2061</v>
      </c>
    </row>
    <row r="799" spans="1:20" x14ac:dyDescent="0.25">
      <c r="A799" s="4">
        <v>797</v>
      </c>
      <c r="B799" s="4" t="s">
        <v>1629</v>
      </c>
      <c r="C799" s="11" t="s">
        <v>1630</v>
      </c>
      <c r="D799" s="4">
        <v>7600</v>
      </c>
      <c r="E799" s="4">
        <v>8332</v>
      </c>
      <c r="F799" s="5">
        <f t="shared" si="52"/>
        <v>1.0963157894736841</v>
      </c>
      <c r="G799" s="4" t="s">
        <v>20</v>
      </c>
      <c r="H799" s="4">
        <v>185</v>
      </c>
      <c r="I799" s="12">
        <f t="shared" si="51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13">
        <f t="shared" si="49"/>
        <v>43464.25</v>
      </c>
      <c r="O799" s="13">
        <f t="shared" si="50"/>
        <v>43487.25</v>
      </c>
      <c r="P799" s="4" t="b">
        <v>0</v>
      </c>
      <c r="Q799" s="4" t="b">
        <v>0</v>
      </c>
      <c r="R799" s="4" t="s">
        <v>28</v>
      </c>
      <c r="S799" s="4" t="s">
        <v>2037</v>
      </c>
      <c r="T799" s="4" t="s">
        <v>2038</v>
      </c>
    </row>
    <row r="800" spans="1:20" x14ac:dyDescent="0.25">
      <c r="A800" s="4">
        <v>798</v>
      </c>
      <c r="B800" s="4" t="s">
        <v>1631</v>
      </c>
      <c r="C800" s="11" t="s">
        <v>1632</v>
      </c>
      <c r="D800" s="4">
        <v>3400</v>
      </c>
      <c r="E800" s="4">
        <v>6408</v>
      </c>
      <c r="F800" s="5">
        <f t="shared" si="52"/>
        <v>1.8847058823529412</v>
      </c>
      <c r="G800" s="4" t="s">
        <v>20</v>
      </c>
      <c r="H800" s="4">
        <v>121</v>
      </c>
      <c r="I800" s="12">
        <f t="shared" si="51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13">
        <f t="shared" si="49"/>
        <v>41060.208333333336</v>
      </c>
      <c r="O800" s="13">
        <f t="shared" si="50"/>
        <v>41088.208333333336</v>
      </c>
      <c r="P800" s="4" t="b">
        <v>0</v>
      </c>
      <c r="Q800" s="4" t="b">
        <v>1</v>
      </c>
      <c r="R800" s="4" t="s">
        <v>33</v>
      </c>
      <c r="S800" s="4" t="s">
        <v>2039</v>
      </c>
      <c r="T800" s="4" t="s">
        <v>2040</v>
      </c>
    </row>
    <row r="801" spans="1:20" x14ac:dyDescent="0.25">
      <c r="A801" s="4">
        <v>799</v>
      </c>
      <c r="B801" s="4" t="s">
        <v>1633</v>
      </c>
      <c r="C801" s="11" t="s">
        <v>1634</v>
      </c>
      <c r="D801" s="4">
        <v>84500</v>
      </c>
      <c r="E801" s="4">
        <v>73522</v>
      </c>
      <c r="F801" s="5">
        <f t="shared" si="52"/>
        <v>0.87008284023668636</v>
      </c>
      <c r="G801" s="4" t="s">
        <v>14</v>
      </c>
      <c r="H801" s="4">
        <v>1225</v>
      </c>
      <c r="I801" s="12">
        <f t="shared" si="51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13">
        <f t="shared" si="49"/>
        <v>42399.25</v>
      </c>
      <c r="O801" s="13">
        <f t="shared" si="50"/>
        <v>42403.25</v>
      </c>
      <c r="P801" s="4" t="b">
        <v>0</v>
      </c>
      <c r="Q801" s="4" t="b">
        <v>0</v>
      </c>
      <c r="R801" s="4" t="s">
        <v>33</v>
      </c>
      <c r="S801" s="4" t="s">
        <v>2039</v>
      </c>
      <c r="T801" s="4" t="s">
        <v>2040</v>
      </c>
    </row>
    <row r="802" spans="1:20" x14ac:dyDescent="0.25">
      <c r="A802" s="4">
        <v>800</v>
      </c>
      <c r="B802" s="4" t="s">
        <v>1635</v>
      </c>
      <c r="C802" s="11" t="s">
        <v>1636</v>
      </c>
      <c r="D802" s="4">
        <v>100</v>
      </c>
      <c r="E802" s="4">
        <v>1</v>
      </c>
      <c r="F802" s="5">
        <f t="shared" si="52"/>
        <v>0.01</v>
      </c>
      <c r="G802" s="4" t="s">
        <v>14</v>
      </c>
      <c r="H802" s="4">
        <v>1</v>
      </c>
      <c r="I802" s="12">
        <f t="shared" si="51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13">
        <f t="shared" si="49"/>
        <v>42167.208333333328</v>
      </c>
      <c r="O802" s="13">
        <f t="shared" si="50"/>
        <v>42171.208333333328</v>
      </c>
      <c r="P802" s="4" t="b">
        <v>0</v>
      </c>
      <c r="Q802" s="4" t="b">
        <v>0</v>
      </c>
      <c r="R802" s="4" t="s">
        <v>23</v>
      </c>
      <c r="S802" s="4" t="s">
        <v>2035</v>
      </c>
      <c r="T802" s="4" t="s">
        <v>2036</v>
      </c>
    </row>
    <row r="803" spans="1:20" x14ac:dyDescent="0.25">
      <c r="A803" s="4">
        <v>801</v>
      </c>
      <c r="B803" s="4" t="s">
        <v>1637</v>
      </c>
      <c r="C803" s="11" t="s">
        <v>1638</v>
      </c>
      <c r="D803" s="4">
        <v>2300</v>
      </c>
      <c r="E803" s="4">
        <v>4667</v>
      </c>
      <c r="F803" s="5">
        <f t="shared" si="52"/>
        <v>2.0291304347826089</v>
      </c>
      <c r="G803" s="4" t="s">
        <v>20</v>
      </c>
      <c r="H803" s="4">
        <v>106</v>
      </c>
      <c r="I803" s="12">
        <f t="shared" si="51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13">
        <f t="shared" si="49"/>
        <v>43830.25</v>
      </c>
      <c r="O803" s="13">
        <f t="shared" si="50"/>
        <v>43852.25</v>
      </c>
      <c r="P803" s="4" t="b">
        <v>0</v>
      </c>
      <c r="Q803" s="4" t="b">
        <v>1</v>
      </c>
      <c r="R803" s="4" t="s">
        <v>122</v>
      </c>
      <c r="S803" s="4" t="s">
        <v>2054</v>
      </c>
      <c r="T803" s="4" t="s">
        <v>2055</v>
      </c>
    </row>
    <row r="804" spans="1:20" ht="31.5" x14ac:dyDescent="0.25">
      <c r="A804" s="4">
        <v>802</v>
      </c>
      <c r="B804" s="4" t="s">
        <v>1639</v>
      </c>
      <c r="C804" s="11" t="s">
        <v>1640</v>
      </c>
      <c r="D804" s="4">
        <v>6200</v>
      </c>
      <c r="E804" s="4">
        <v>12216</v>
      </c>
      <c r="F804" s="5">
        <f t="shared" si="52"/>
        <v>1.9703225806451612</v>
      </c>
      <c r="G804" s="4" t="s">
        <v>20</v>
      </c>
      <c r="H804" s="4">
        <v>142</v>
      </c>
      <c r="I804" s="12">
        <f t="shared" si="51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13">
        <f t="shared" si="49"/>
        <v>43650.208333333328</v>
      </c>
      <c r="O804" s="13">
        <f t="shared" si="50"/>
        <v>43652.208333333328</v>
      </c>
      <c r="P804" s="4" t="b">
        <v>0</v>
      </c>
      <c r="Q804" s="4" t="b">
        <v>0</v>
      </c>
      <c r="R804" s="4" t="s">
        <v>122</v>
      </c>
      <c r="S804" s="4" t="s">
        <v>2054</v>
      </c>
      <c r="T804" s="4" t="s">
        <v>2055</v>
      </c>
    </row>
    <row r="805" spans="1:20" ht="31.5" x14ac:dyDescent="0.25">
      <c r="A805" s="4">
        <v>803</v>
      </c>
      <c r="B805" s="4" t="s">
        <v>1641</v>
      </c>
      <c r="C805" s="11" t="s">
        <v>1642</v>
      </c>
      <c r="D805" s="4">
        <v>6100</v>
      </c>
      <c r="E805" s="4">
        <v>6527</v>
      </c>
      <c r="F805" s="5">
        <f t="shared" si="52"/>
        <v>1.07</v>
      </c>
      <c r="G805" s="4" t="s">
        <v>20</v>
      </c>
      <c r="H805" s="4">
        <v>233</v>
      </c>
      <c r="I805" s="12">
        <f t="shared" si="51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13">
        <f t="shared" si="49"/>
        <v>43492.25</v>
      </c>
      <c r="O805" s="13">
        <f t="shared" si="50"/>
        <v>43526.25</v>
      </c>
      <c r="P805" s="4" t="b">
        <v>0</v>
      </c>
      <c r="Q805" s="4" t="b">
        <v>0</v>
      </c>
      <c r="R805" s="4" t="s">
        <v>33</v>
      </c>
      <c r="S805" s="4" t="s">
        <v>2039</v>
      </c>
      <c r="T805" s="4" t="s">
        <v>2040</v>
      </c>
    </row>
    <row r="806" spans="1:20" x14ac:dyDescent="0.25">
      <c r="A806" s="4">
        <v>804</v>
      </c>
      <c r="B806" s="4" t="s">
        <v>1643</v>
      </c>
      <c r="C806" s="11" t="s">
        <v>1644</v>
      </c>
      <c r="D806" s="4">
        <v>2600</v>
      </c>
      <c r="E806" s="4">
        <v>6987</v>
      </c>
      <c r="F806" s="5">
        <f t="shared" si="52"/>
        <v>2.6873076923076922</v>
      </c>
      <c r="G806" s="4" t="s">
        <v>20</v>
      </c>
      <c r="H806" s="4">
        <v>218</v>
      </c>
      <c r="I806" s="12">
        <f t="shared" si="51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13">
        <f t="shared" si="49"/>
        <v>43102.25</v>
      </c>
      <c r="O806" s="13">
        <f t="shared" si="50"/>
        <v>43122.25</v>
      </c>
      <c r="P806" s="4" t="b">
        <v>0</v>
      </c>
      <c r="Q806" s="4" t="b">
        <v>0</v>
      </c>
      <c r="R806" s="4" t="s">
        <v>23</v>
      </c>
      <c r="S806" s="4" t="s">
        <v>2035</v>
      </c>
      <c r="T806" s="4" t="s">
        <v>2036</v>
      </c>
    </row>
    <row r="807" spans="1:20" ht="31.5" x14ac:dyDescent="0.25">
      <c r="A807" s="4">
        <v>805</v>
      </c>
      <c r="B807" s="4" t="s">
        <v>1645</v>
      </c>
      <c r="C807" s="11" t="s">
        <v>1646</v>
      </c>
      <c r="D807" s="4">
        <v>9700</v>
      </c>
      <c r="E807" s="4">
        <v>4932</v>
      </c>
      <c r="F807" s="5">
        <f t="shared" si="52"/>
        <v>0.50845360824742269</v>
      </c>
      <c r="G807" s="4" t="s">
        <v>14</v>
      </c>
      <c r="H807" s="4">
        <v>67</v>
      </c>
      <c r="I807" s="12">
        <f t="shared" si="51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13">
        <f t="shared" si="49"/>
        <v>41958.25</v>
      </c>
      <c r="O807" s="13">
        <f t="shared" si="50"/>
        <v>42009.25</v>
      </c>
      <c r="P807" s="4" t="b">
        <v>0</v>
      </c>
      <c r="Q807" s="4" t="b">
        <v>0</v>
      </c>
      <c r="R807" s="4" t="s">
        <v>42</v>
      </c>
      <c r="S807" s="4" t="s">
        <v>2041</v>
      </c>
      <c r="T807" s="4" t="s">
        <v>2042</v>
      </c>
    </row>
    <row r="808" spans="1:20" x14ac:dyDescent="0.25">
      <c r="A808" s="4">
        <v>806</v>
      </c>
      <c r="B808" s="4" t="s">
        <v>1647</v>
      </c>
      <c r="C808" s="11" t="s">
        <v>1648</v>
      </c>
      <c r="D808" s="4">
        <v>700</v>
      </c>
      <c r="E808" s="4">
        <v>8262</v>
      </c>
      <c r="F808" s="5">
        <f t="shared" si="52"/>
        <v>11.802857142857142</v>
      </c>
      <c r="G808" s="4" t="s">
        <v>20</v>
      </c>
      <c r="H808" s="4">
        <v>76</v>
      </c>
      <c r="I808" s="12">
        <f t="shared" si="51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13">
        <f t="shared" si="49"/>
        <v>40973.25</v>
      </c>
      <c r="O808" s="13">
        <f t="shared" si="50"/>
        <v>40997.208333333336</v>
      </c>
      <c r="P808" s="4" t="b">
        <v>0</v>
      </c>
      <c r="Q808" s="4" t="b">
        <v>1</v>
      </c>
      <c r="R808" s="4" t="s">
        <v>53</v>
      </c>
      <c r="S808" s="4" t="s">
        <v>2041</v>
      </c>
      <c r="T808" s="4" t="s">
        <v>2044</v>
      </c>
    </row>
    <row r="809" spans="1:20" x14ac:dyDescent="0.25">
      <c r="A809" s="4">
        <v>807</v>
      </c>
      <c r="B809" s="4" t="s">
        <v>1649</v>
      </c>
      <c r="C809" s="11" t="s">
        <v>1650</v>
      </c>
      <c r="D809" s="4">
        <v>700</v>
      </c>
      <c r="E809" s="4">
        <v>1848</v>
      </c>
      <c r="F809" s="5">
        <f t="shared" si="52"/>
        <v>2.64</v>
      </c>
      <c r="G809" s="4" t="s">
        <v>20</v>
      </c>
      <c r="H809" s="4">
        <v>43</v>
      </c>
      <c r="I809" s="12">
        <f t="shared" si="51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13">
        <f t="shared" si="49"/>
        <v>43753.208333333328</v>
      </c>
      <c r="O809" s="13">
        <f t="shared" si="50"/>
        <v>43797.25</v>
      </c>
      <c r="P809" s="4" t="b">
        <v>0</v>
      </c>
      <c r="Q809" s="4" t="b">
        <v>1</v>
      </c>
      <c r="R809" s="4" t="s">
        <v>33</v>
      </c>
      <c r="S809" s="4" t="s">
        <v>2039</v>
      </c>
      <c r="T809" s="4" t="s">
        <v>2040</v>
      </c>
    </row>
    <row r="810" spans="1:20" x14ac:dyDescent="0.25">
      <c r="A810" s="4">
        <v>808</v>
      </c>
      <c r="B810" s="4" t="s">
        <v>1651</v>
      </c>
      <c r="C810" s="11" t="s">
        <v>1652</v>
      </c>
      <c r="D810" s="4">
        <v>5200</v>
      </c>
      <c r="E810" s="4">
        <v>1583</v>
      </c>
      <c r="F810" s="5">
        <f t="shared" si="52"/>
        <v>0.30442307692307691</v>
      </c>
      <c r="G810" s="4" t="s">
        <v>14</v>
      </c>
      <c r="H810" s="4">
        <v>19</v>
      </c>
      <c r="I810" s="12">
        <f t="shared" si="51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13">
        <f t="shared" si="49"/>
        <v>42507.208333333328</v>
      </c>
      <c r="O810" s="13">
        <f t="shared" si="50"/>
        <v>42524.208333333328</v>
      </c>
      <c r="P810" s="4" t="b">
        <v>0</v>
      </c>
      <c r="Q810" s="4" t="b">
        <v>0</v>
      </c>
      <c r="R810" s="4" t="s">
        <v>17</v>
      </c>
      <c r="S810" s="4" t="s">
        <v>2033</v>
      </c>
      <c r="T810" s="4" t="s">
        <v>2034</v>
      </c>
    </row>
    <row r="811" spans="1:20" x14ac:dyDescent="0.25">
      <c r="A811" s="4">
        <v>809</v>
      </c>
      <c r="B811" s="4" t="s">
        <v>1599</v>
      </c>
      <c r="C811" s="11" t="s">
        <v>1653</v>
      </c>
      <c r="D811" s="4">
        <v>140800</v>
      </c>
      <c r="E811" s="4">
        <v>88536</v>
      </c>
      <c r="F811" s="5">
        <f t="shared" si="52"/>
        <v>0.62880681818181816</v>
      </c>
      <c r="G811" s="4" t="s">
        <v>14</v>
      </c>
      <c r="H811" s="4">
        <v>2108</v>
      </c>
      <c r="I811" s="12">
        <f t="shared" si="51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13">
        <f t="shared" si="49"/>
        <v>41135.208333333336</v>
      </c>
      <c r="O811" s="13">
        <f t="shared" si="50"/>
        <v>41136.208333333336</v>
      </c>
      <c r="P811" s="4" t="b">
        <v>0</v>
      </c>
      <c r="Q811" s="4" t="b">
        <v>0</v>
      </c>
      <c r="R811" s="4" t="s">
        <v>42</v>
      </c>
      <c r="S811" s="4" t="s">
        <v>2041</v>
      </c>
      <c r="T811" s="4" t="s">
        <v>2042</v>
      </c>
    </row>
    <row r="812" spans="1:20" x14ac:dyDescent="0.25">
      <c r="A812" s="4">
        <v>810</v>
      </c>
      <c r="B812" s="4" t="s">
        <v>1654</v>
      </c>
      <c r="C812" s="11" t="s">
        <v>1655</v>
      </c>
      <c r="D812" s="4">
        <v>6400</v>
      </c>
      <c r="E812" s="4">
        <v>12360</v>
      </c>
      <c r="F812" s="5">
        <f t="shared" si="52"/>
        <v>1.9312499999999999</v>
      </c>
      <c r="G812" s="4" t="s">
        <v>20</v>
      </c>
      <c r="H812" s="4">
        <v>221</v>
      </c>
      <c r="I812" s="12">
        <f t="shared" si="51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13">
        <f t="shared" si="49"/>
        <v>43067.25</v>
      </c>
      <c r="O812" s="13">
        <f t="shared" si="50"/>
        <v>43077.25</v>
      </c>
      <c r="P812" s="4" t="b">
        <v>0</v>
      </c>
      <c r="Q812" s="4" t="b">
        <v>1</v>
      </c>
      <c r="R812" s="4" t="s">
        <v>33</v>
      </c>
      <c r="S812" s="4" t="s">
        <v>2039</v>
      </c>
      <c r="T812" s="4" t="s">
        <v>2040</v>
      </c>
    </row>
    <row r="813" spans="1:20" x14ac:dyDescent="0.25">
      <c r="A813" s="4">
        <v>811</v>
      </c>
      <c r="B813" s="4" t="s">
        <v>1656</v>
      </c>
      <c r="C813" s="11" t="s">
        <v>1657</v>
      </c>
      <c r="D813" s="4">
        <v>92500</v>
      </c>
      <c r="E813" s="4">
        <v>71320</v>
      </c>
      <c r="F813" s="5">
        <f t="shared" si="52"/>
        <v>0.77102702702702708</v>
      </c>
      <c r="G813" s="4" t="s">
        <v>14</v>
      </c>
      <c r="H813" s="4">
        <v>679</v>
      </c>
      <c r="I813" s="12">
        <f t="shared" si="51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13">
        <f t="shared" si="49"/>
        <v>42378.25</v>
      </c>
      <c r="O813" s="13">
        <f t="shared" si="50"/>
        <v>42380.25</v>
      </c>
      <c r="P813" s="4" t="b">
        <v>0</v>
      </c>
      <c r="Q813" s="4" t="b">
        <v>1</v>
      </c>
      <c r="R813" s="4" t="s">
        <v>89</v>
      </c>
      <c r="S813" s="4" t="s">
        <v>2050</v>
      </c>
      <c r="T813" s="4" t="s">
        <v>2051</v>
      </c>
    </row>
    <row r="814" spans="1:20" x14ac:dyDescent="0.25">
      <c r="A814" s="4">
        <v>812</v>
      </c>
      <c r="B814" s="4" t="s">
        <v>1658</v>
      </c>
      <c r="C814" s="11" t="s">
        <v>1659</v>
      </c>
      <c r="D814" s="4">
        <v>59700</v>
      </c>
      <c r="E814" s="4">
        <v>134640</v>
      </c>
      <c r="F814" s="5">
        <f t="shared" si="52"/>
        <v>2.2552763819095478</v>
      </c>
      <c r="G814" s="4" t="s">
        <v>20</v>
      </c>
      <c r="H814" s="4">
        <v>2805</v>
      </c>
      <c r="I814" s="12">
        <f t="shared" si="51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13">
        <f t="shared" si="49"/>
        <v>43206.208333333328</v>
      </c>
      <c r="O814" s="13">
        <f t="shared" si="50"/>
        <v>43211.208333333328</v>
      </c>
      <c r="P814" s="4" t="b">
        <v>0</v>
      </c>
      <c r="Q814" s="4" t="b">
        <v>0</v>
      </c>
      <c r="R814" s="4" t="s">
        <v>68</v>
      </c>
      <c r="S814" s="4" t="s">
        <v>2047</v>
      </c>
      <c r="T814" s="4" t="s">
        <v>2048</v>
      </c>
    </row>
    <row r="815" spans="1:20" x14ac:dyDescent="0.25">
      <c r="A815" s="4">
        <v>813</v>
      </c>
      <c r="B815" s="4" t="s">
        <v>1660</v>
      </c>
      <c r="C815" s="11" t="s">
        <v>1661</v>
      </c>
      <c r="D815" s="4">
        <v>3200</v>
      </c>
      <c r="E815" s="4">
        <v>7661</v>
      </c>
      <c r="F815" s="5">
        <f t="shared" si="52"/>
        <v>2.3940625</v>
      </c>
      <c r="G815" s="4" t="s">
        <v>20</v>
      </c>
      <c r="H815" s="4">
        <v>68</v>
      </c>
      <c r="I815" s="12">
        <f t="shared" si="51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13">
        <f t="shared" si="49"/>
        <v>41148.208333333336</v>
      </c>
      <c r="O815" s="13">
        <f t="shared" si="50"/>
        <v>41158.208333333336</v>
      </c>
      <c r="P815" s="4" t="b">
        <v>0</v>
      </c>
      <c r="Q815" s="4" t="b">
        <v>0</v>
      </c>
      <c r="R815" s="4" t="s">
        <v>89</v>
      </c>
      <c r="S815" s="4" t="s">
        <v>2050</v>
      </c>
      <c r="T815" s="4" t="s">
        <v>2051</v>
      </c>
    </row>
    <row r="816" spans="1:20" x14ac:dyDescent="0.25">
      <c r="A816" s="4">
        <v>814</v>
      </c>
      <c r="B816" s="4" t="s">
        <v>1662</v>
      </c>
      <c r="C816" s="11" t="s">
        <v>1663</v>
      </c>
      <c r="D816" s="4">
        <v>3200</v>
      </c>
      <c r="E816" s="4">
        <v>2950</v>
      </c>
      <c r="F816" s="5">
        <f t="shared" si="52"/>
        <v>0.921875</v>
      </c>
      <c r="G816" s="4" t="s">
        <v>14</v>
      </c>
      <c r="H816" s="4">
        <v>36</v>
      </c>
      <c r="I816" s="12">
        <f t="shared" si="51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13">
        <f t="shared" si="49"/>
        <v>42517.208333333328</v>
      </c>
      <c r="O816" s="13">
        <f t="shared" si="50"/>
        <v>42519.208333333328</v>
      </c>
      <c r="P816" s="4" t="b">
        <v>0</v>
      </c>
      <c r="Q816" s="4" t="b">
        <v>1</v>
      </c>
      <c r="R816" s="4" t="s">
        <v>23</v>
      </c>
      <c r="S816" s="4" t="s">
        <v>2035</v>
      </c>
      <c r="T816" s="4" t="s">
        <v>2036</v>
      </c>
    </row>
    <row r="817" spans="1:20" ht="31.5" x14ac:dyDescent="0.25">
      <c r="A817" s="4">
        <v>815</v>
      </c>
      <c r="B817" s="4" t="s">
        <v>1664</v>
      </c>
      <c r="C817" s="11" t="s">
        <v>1665</v>
      </c>
      <c r="D817" s="4">
        <v>9000</v>
      </c>
      <c r="E817" s="4">
        <v>11721</v>
      </c>
      <c r="F817" s="5">
        <f t="shared" si="52"/>
        <v>1.3023333333333333</v>
      </c>
      <c r="G817" s="4" t="s">
        <v>20</v>
      </c>
      <c r="H817" s="4">
        <v>183</v>
      </c>
      <c r="I817" s="12">
        <f t="shared" si="51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13">
        <f t="shared" si="49"/>
        <v>43068.25</v>
      </c>
      <c r="O817" s="13">
        <f t="shared" si="50"/>
        <v>43094.25</v>
      </c>
      <c r="P817" s="4" t="b">
        <v>0</v>
      </c>
      <c r="Q817" s="4" t="b">
        <v>0</v>
      </c>
      <c r="R817" s="4" t="s">
        <v>23</v>
      </c>
      <c r="S817" s="4" t="s">
        <v>2035</v>
      </c>
      <c r="T817" s="4" t="s">
        <v>2036</v>
      </c>
    </row>
    <row r="818" spans="1:20" x14ac:dyDescent="0.25">
      <c r="A818" s="4">
        <v>816</v>
      </c>
      <c r="B818" s="4" t="s">
        <v>1666</v>
      </c>
      <c r="C818" s="11" t="s">
        <v>1667</v>
      </c>
      <c r="D818" s="4">
        <v>2300</v>
      </c>
      <c r="E818" s="4">
        <v>14150</v>
      </c>
      <c r="F818" s="5">
        <f t="shared" si="52"/>
        <v>6.1521739130434785</v>
      </c>
      <c r="G818" s="4" t="s">
        <v>20</v>
      </c>
      <c r="H818" s="4">
        <v>133</v>
      </c>
      <c r="I818" s="12">
        <f t="shared" si="51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13">
        <f t="shared" si="49"/>
        <v>41680.25</v>
      </c>
      <c r="O818" s="13">
        <f t="shared" si="50"/>
        <v>41682.25</v>
      </c>
      <c r="P818" s="4" t="b">
        <v>1</v>
      </c>
      <c r="Q818" s="4" t="b">
        <v>1</v>
      </c>
      <c r="R818" s="4" t="s">
        <v>33</v>
      </c>
      <c r="S818" s="4" t="s">
        <v>2039</v>
      </c>
      <c r="T818" s="4" t="s">
        <v>2040</v>
      </c>
    </row>
    <row r="819" spans="1:20" x14ac:dyDescent="0.25">
      <c r="A819" s="4">
        <v>817</v>
      </c>
      <c r="B819" s="4" t="s">
        <v>1668</v>
      </c>
      <c r="C819" s="11" t="s">
        <v>1669</v>
      </c>
      <c r="D819" s="4">
        <v>51300</v>
      </c>
      <c r="E819" s="4">
        <v>189192</v>
      </c>
      <c r="F819" s="5">
        <f t="shared" si="52"/>
        <v>3.687953216374269</v>
      </c>
      <c r="G819" s="4" t="s">
        <v>20</v>
      </c>
      <c r="H819" s="4">
        <v>2489</v>
      </c>
      <c r="I819" s="12">
        <f t="shared" si="51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13">
        <f t="shared" si="49"/>
        <v>43589.208333333328</v>
      </c>
      <c r="O819" s="13">
        <f t="shared" si="50"/>
        <v>43617.208333333328</v>
      </c>
      <c r="P819" s="4" t="b">
        <v>0</v>
      </c>
      <c r="Q819" s="4" t="b">
        <v>1</v>
      </c>
      <c r="R819" s="4" t="s">
        <v>68</v>
      </c>
      <c r="S819" s="4" t="s">
        <v>2047</v>
      </c>
      <c r="T819" s="4" t="s">
        <v>2048</v>
      </c>
    </row>
    <row r="820" spans="1:20" x14ac:dyDescent="0.25">
      <c r="A820" s="4">
        <v>818</v>
      </c>
      <c r="B820" s="4" t="s">
        <v>676</v>
      </c>
      <c r="C820" s="11" t="s">
        <v>1670</v>
      </c>
      <c r="D820" s="4">
        <v>700</v>
      </c>
      <c r="E820" s="4">
        <v>7664</v>
      </c>
      <c r="F820" s="5">
        <f t="shared" si="52"/>
        <v>10.948571428571428</v>
      </c>
      <c r="G820" s="4" t="s">
        <v>20</v>
      </c>
      <c r="H820" s="4">
        <v>69</v>
      </c>
      <c r="I820" s="12">
        <f t="shared" si="51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13">
        <f t="shared" si="49"/>
        <v>43486.25</v>
      </c>
      <c r="O820" s="13">
        <f t="shared" si="50"/>
        <v>43499.25</v>
      </c>
      <c r="P820" s="4" t="b">
        <v>0</v>
      </c>
      <c r="Q820" s="4" t="b">
        <v>1</v>
      </c>
      <c r="R820" s="4" t="s">
        <v>33</v>
      </c>
      <c r="S820" s="4" t="s">
        <v>2039</v>
      </c>
      <c r="T820" s="4" t="s">
        <v>2040</v>
      </c>
    </row>
    <row r="821" spans="1:20" ht="31.5" x14ac:dyDescent="0.25">
      <c r="A821" s="4">
        <v>819</v>
      </c>
      <c r="B821" s="4" t="s">
        <v>1671</v>
      </c>
      <c r="C821" s="11" t="s">
        <v>1672</v>
      </c>
      <c r="D821" s="4">
        <v>8900</v>
      </c>
      <c r="E821" s="4">
        <v>4509</v>
      </c>
      <c r="F821" s="5">
        <f t="shared" si="52"/>
        <v>0.50662921348314605</v>
      </c>
      <c r="G821" s="4" t="s">
        <v>14</v>
      </c>
      <c r="H821" s="4">
        <v>47</v>
      </c>
      <c r="I821" s="12">
        <f t="shared" si="51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13">
        <f t="shared" si="49"/>
        <v>41237.25</v>
      </c>
      <c r="O821" s="13">
        <f t="shared" si="50"/>
        <v>41252.25</v>
      </c>
      <c r="P821" s="4" t="b">
        <v>1</v>
      </c>
      <c r="Q821" s="4" t="b">
        <v>0</v>
      </c>
      <c r="R821" s="4" t="s">
        <v>89</v>
      </c>
      <c r="S821" s="4" t="s">
        <v>2050</v>
      </c>
      <c r="T821" s="4" t="s">
        <v>2051</v>
      </c>
    </row>
    <row r="822" spans="1:20" x14ac:dyDescent="0.25">
      <c r="A822" s="4">
        <v>820</v>
      </c>
      <c r="B822" s="4" t="s">
        <v>1673</v>
      </c>
      <c r="C822" s="11" t="s">
        <v>1674</v>
      </c>
      <c r="D822" s="4">
        <v>1500</v>
      </c>
      <c r="E822" s="4">
        <v>12009</v>
      </c>
      <c r="F822" s="5">
        <f t="shared" si="52"/>
        <v>8.0060000000000002</v>
      </c>
      <c r="G822" s="4" t="s">
        <v>20</v>
      </c>
      <c r="H822" s="4">
        <v>279</v>
      </c>
      <c r="I822" s="12">
        <f t="shared" si="51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13">
        <f t="shared" si="49"/>
        <v>43310.208333333328</v>
      </c>
      <c r="O822" s="13">
        <f t="shared" si="50"/>
        <v>43323.208333333328</v>
      </c>
      <c r="P822" s="4" t="b">
        <v>0</v>
      </c>
      <c r="Q822" s="4" t="b">
        <v>1</v>
      </c>
      <c r="R822" s="4" t="s">
        <v>23</v>
      </c>
      <c r="S822" s="4" t="s">
        <v>2035</v>
      </c>
      <c r="T822" s="4" t="s">
        <v>2036</v>
      </c>
    </row>
    <row r="823" spans="1:20" x14ac:dyDescent="0.25">
      <c r="A823" s="4">
        <v>821</v>
      </c>
      <c r="B823" s="4" t="s">
        <v>1675</v>
      </c>
      <c r="C823" s="11" t="s">
        <v>1676</v>
      </c>
      <c r="D823" s="4">
        <v>4900</v>
      </c>
      <c r="E823" s="4">
        <v>14273</v>
      </c>
      <c r="F823" s="5">
        <f t="shared" si="52"/>
        <v>2.9128571428571428</v>
      </c>
      <c r="G823" s="4" t="s">
        <v>20</v>
      </c>
      <c r="H823" s="4">
        <v>210</v>
      </c>
      <c r="I823" s="12">
        <f t="shared" si="51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13">
        <f t="shared" si="49"/>
        <v>42794.25</v>
      </c>
      <c r="O823" s="13">
        <f t="shared" si="50"/>
        <v>42807.208333333328</v>
      </c>
      <c r="P823" s="4" t="b">
        <v>0</v>
      </c>
      <c r="Q823" s="4" t="b">
        <v>0</v>
      </c>
      <c r="R823" s="4" t="s">
        <v>42</v>
      </c>
      <c r="S823" s="4" t="s">
        <v>2041</v>
      </c>
      <c r="T823" s="4" t="s">
        <v>2042</v>
      </c>
    </row>
    <row r="824" spans="1:20" x14ac:dyDescent="0.25">
      <c r="A824" s="4">
        <v>822</v>
      </c>
      <c r="B824" s="4" t="s">
        <v>1677</v>
      </c>
      <c r="C824" s="11" t="s">
        <v>1678</v>
      </c>
      <c r="D824" s="4">
        <v>54000</v>
      </c>
      <c r="E824" s="4">
        <v>188982</v>
      </c>
      <c r="F824" s="5">
        <f t="shared" si="52"/>
        <v>3.4996666666666667</v>
      </c>
      <c r="G824" s="4" t="s">
        <v>20</v>
      </c>
      <c r="H824" s="4">
        <v>2100</v>
      </c>
      <c r="I824" s="12">
        <f t="shared" si="51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13">
        <f t="shared" si="49"/>
        <v>41698.25</v>
      </c>
      <c r="O824" s="13">
        <f t="shared" si="50"/>
        <v>41715.208333333336</v>
      </c>
      <c r="P824" s="4" t="b">
        <v>0</v>
      </c>
      <c r="Q824" s="4" t="b">
        <v>0</v>
      </c>
      <c r="R824" s="4" t="s">
        <v>23</v>
      </c>
      <c r="S824" s="4" t="s">
        <v>2035</v>
      </c>
      <c r="T824" s="4" t="s">
        <v>2036</v>
      </c>
    </row>
    <row r="825" spans="1:20" x14ac:dyDescent="0.25">
      <c r="A825" s="4">
        <v>823</v>
      </c>
      <c r="B825" s="4" t="s">
        <v>1679</v>
      </c>
      <c r="C825" s="11" t="s">
        <v>1680</v>
      </c>
      <c r="D825" s="4">
        <v>4100</v>
      </c>
      <c r="E825" s="4">
        <v>14640</v>
      </c>
      <c r="F825" s="5">
        <f t="shared" si="52"/>
        <v>3.5707317073170732</v>
      </c>
      <c r="G825" s="4" t="s">
        <v>20</v>
      </c>
      <c r="H825" s="4">
        <v>252</v>
      </c>
      <c r="I825" s="12">
        <f t="shared" si="51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13">
        <f t="shared" si="49"/>
        <v>41892.208333333336</v>
      </c>
      <c r="O825" s="13">
        <f t="shared" si="50"/>
        <v>41917.208333333336</v>
      </c>
      <c r="P825" s="4" t="b">
        <v>1</v>
      </c>
      <c r="Q825" s="4" t="b">
        <v>1</v>
      </c>
      <c r="R825" s="4" t="s">
        <v>23</v>
      </c>
      <c r="S825" s="4" t="s">
        <v>2035</v>
      </c>
      <c r="T825" s="4" t="s">
        <v>2036</v>
      </c>
    </row>
    <row r="826" spans="1:20" x14ac:dyDescent="0.25">
      <c r="A826" s="4">
        <v>824</v>
      </c>
      <c r="B826" s="4" t="s">
        <v>1681</v>
      </c>
      <c r="C826" s="11" t="s">
        <v>1682</v>
      </c>
      <c r="D826" s="4">
        <v>85000</v>
      </c>
      <c r="E826" s="4">
        <v>107516</v>
      </c>
      <c r="F826" s="5">
        <f t="shared" si="52"/>
        <v>1.2648941176470587</v>
      </c>
      <c r="G826" s="4" t="s">
        <v>20</v>
      </c>
      <c r="H826" s="4">
        <v>1280</v>
      </c>
      <c r="I826" s="12">
        <f t="shared" si="51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13">
        <f t="shared" si="49"/>
        <v>40348.208333333336</v>
      </c>
      <c r="O826" s="13">
        <f t="shared" si="50"/>
        <v>40380.208333333336</v>
      </c>
      <c r="P826" s="4" t="b">
        <v>0</v>
      </c>
      <c r="Q826" s="4" t="b">
        <v>1</v>
      </c>
      <c r="R826" s="4" t="s">
        <v>68</v>
      </c>
      <c r="S826" s="4" t="s">
        <v>2047</v>
      </c>
      <c r="T826" s="4" t="s">
        <v>2048</v>
      </c>
    </row>
    <row r="827" spans="1:20" x14ac:dyDescent="0.25">
      <c r="A827" s="4">
        <v>825</v>
      </c>
      <c r="B827" s="4" t="s">
        <v>1683</v>
      </c>
      <c r="C827" s="11" t="s">
        <v>1684</v>
      </c>
      <c r="D827" s="4">
        <v>3600</v>
      </c>
      <c r="E827" s="4">
        <v>13950</v>
      </c>
      <c r="F827" s="5">
        <f t="shared" si="52"/>
        <v>3.875</v>
      </c>
      <c r="G827" s="4" t="s">
        <v>20</v>
      </c>
      <c r="H827" s="4">
        <v>157</v>
      </c>
      <c r="I827" s="12">
        <f t="shared" si="51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13">
        <f t="shared" si="49"/>
        <v>42941.208333333328</v>
      </c>
      <c r="O827" s="13">
        <f t="shared" si="50"/>
        <v>42953.208333333328</v>
      </c>
      <c r="P827" s="4" t="b">
        <v>0</v>
      </c>
      <c r="Q827" s="4" t="b">
        <v>0</v>
      </c>
      <c r="R827" s="4" t="s">
        <v>100</v>
      </c>
      <c r="S827" s="4" t="s">
        <v>2041</v>
      </c>
      <c r="T827" s="4" t="s">
        <v>2052</v>
      </c>
    </row>
    <row r="828" spans="1:20" ht="31.5" x14ac:dyDescent="0.25">
      <c r="A828" s="4">
        <v>826</v>
      </c>
      <c r="B828" s="4" t="s">
        <v>1685</v>
      </c>
      <c r="C828" s="11" t="s">
        <v>1686</v>
      </c>
      <c r="D828" s="4">
        <v>2800</v>
      </c>
      <c r="E828" s="4">
        <v>12797</v>
      </c>
      <c r="F828" s="5">
        <f t="shared" si="52"/>
        <v>4.5703571428571426</v>
      </c>
      <c r="G828" s="4" t="s">
        <v>20</v>
      </c>
      <c r="H828" s="4">
        <v>194</v>
      </c>
      <c r="I828" s="12">
        <f t="shared" si="51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13">
        <f t="shared" si="49"/>
        <v>40525.25</v>
      </c>
      <c r="O828" s="13">
        <f t="shared" si="50"/>
        <v>40553.25</v>
      </c>
      <c r="P828" s="4" t="b">
        <v>0</v>
      </c>
      <c r="Q828" s="4" t="b">
        <v>1</v>
      </c>
      <c r="R828" s="4" t="s">
        <v>33</v>
      </c>
      <c r="S828" s="4" t="s">
        <v>2039</v>
      </c>
      <c r="T828" s="4" t="s">
        <v>2040</v>
      </c>
    </row>
    <row r="829" spans="1:20" ht="31.5" x14ac:dyDescent="0.25">
      <c r="A829" s="4">
        <v>827</v>
      </c>
      <c r="B829" s="4" t="s">
        <v>1687</v>
      </c>
      <c r="C829" s="11" t="s">
        <v>1688</v>
      </c>
      <c r="D829" s="4">
        <v>2300</v>
      </c>
      <c r="E829" s="4">
        <v>6134</v>
      </c>
      <c r="F829" s="5">
        <f t="shared" si="52"/>
        <v>2.6669565217391304</v>
      </c>
      <c r="G829" s="4" t="s">
        <v>20</v>
      </c>
      <c r="H829" s="4">
        <v>82</v>
      </c>
      <c r="I829" s="12">
        <f t="shared" si="51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13">
        <f t="shared" si="49"/>
        <v>40666.208333333336</v>
      </c>
      <c r="O829" s="13">
        <f t="shared" si="50"/>
        <v>40678.208333333336</v>
      </c>
      <c r="P829" s="4" t="b">
        <v>0</v>
      </c>
      <c r="Q829" s="4" t="b">
        <v>1</v>
      </c>
      <c r="R829" s="4" t="s">
        <v>53</v>
      </c>
      <c r="S829" s="4" t="s">
        <v>2041</v>
      </c>
      <c r="T829" s="4" t="s">
        <v>2044</v>
      </c>
    </row>
    <row r="830" spans="1:20" ht="31.5" x14ac:dyDescent="0.25">
      <c r="A830" s="4">
        <v>828</v>
      </c>
      <c r="B830" s="4" t="s">
        <v>1689</v>
      </c>
      <c r="C830" s="11" t="s">
        <v>1690</v>
      </c>
      <c r="D830" s="4">
        <v>7100</v>
      </c>
      <c r="E830" s="4">
        <v>4899</v>
      </c>
      <c r="F830" s="5">
        <f t="shared" si="52"/>
        <v>0.69</v>
      </c>
      <c r="G830" s="4" t="s">
        <v>14</v>
      </c>
      <c r="H830" s="4">
        <v>70</v>
      </c>
      <c r="I830" s="12">
        <f t="shared" si="51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13">
        <f t="shared" si="49"/>
        <v>43340.208333333328</v>
      </c>
      <c r="O830" s="13">
        <f t="shared" si="50"/>
        <v>43365.208333333328</v>
      </c>
      <c r="P830" s="4" t="b">
        <v>0</v>
      </c>
      <c r="Q830" s="4" t="b">
        <v>0</v>
      </c>
      <c r="R830" s="4" t="s">
        <v>33</v>
      </c>
      <c r="S830" s="4" t="s">
        <v>2039</v>
      </c>
      <c r="T830" s="4" t="s">
        <v>2040</v>
      </c>
    </row>
    <row r="831" spans="1:20" x14ac:dyDescent="0.25">
      <c r="A831" s="4">
        <v>829</v>
      </c>
      <c r="B831" s="4" t="s">
        <v>1691</v>
      </c>
      <c r="C831" s="11" t="s">
        <v>1692</v>
      </c>
      <c r="D831" s="4">
        <v>9600</v>
      </c>
      <c r="E831" s="4">
        <v>4929</v>
      </c>
      <c r="F831" s="5">
        <f t="shared" si="52"/>
        <v>0.51343749999999999</v>
      </c>
      <c r="G831" s="4" t="s">
        <v>14</v>
      </c>
      <c r="H831" s="4">
        <v>154</v>
      </c>
      <c r="I831" s="12">
        <f t="shared" si="51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13">
        <f t="shared" si="49"/>
        <v>42164.208333333328</v>
      </c>
      <c r="O831" s="13">
        <f t="shared" si="50"/>
        <v>42179.208333333328</v>
      </c>
      <c r="P831" s="4" t="b">
        <v>0</v>
      </c>
      <c r="Q831" s="4" t="b">
        <v>0</v>
      </c>
      <c r="R831" s="4" t="s">
        <v>33</v>
      </c>
      <c r="S831" s="4" t="s">
        <v>2039</v>
      </c>
      <c r="T831" s="4" t="s">
        <v>2040</v>
      </c>
    </row>
    <row r="832" spans="1:20" ht="31.5" x14ac:dyDescent="0.25">
      <c r="A832" s="4">
        <v>830</v>
      </c>
      <c r="B832" s="4" t="s">
        <v>1693</v>
      </c>
      <c r="C832" s="11" t="s">
        <v>1694</v>
      </c>
      <c r="D832" s="4">
        <v>121600</v>
      </c>
      <c r="E832" s="4">
        <v>1424</v>
      </c>
      <c r="F832" s="5">
        <f t="shared" si="52"/>
        <v>1.1710526315789473E-2</v>
      </c>
      <c r="G832" s="4" t="s">
        <v>14</v>
      </c>
      <c r="H832" s="4">
        <v>22</v>
      </c>
      <c r="I832" s="12">
        <f t="shared" si="51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13">
        <f t="shared" si="49"/>
        <v>43103.25</v>
      </c>
      <c r="O832" s="13">
        <f t="shared" si="50"/>
        <v>43162.25</v>
      </c>
      <c r="P832" s="4" t="b">
        <v>0</v>
      </c>
      <c r="Q832" s="4" t="b">
        <v>0</v>
      </c>
      <c r="R832" s="4" t="s">
        <v>33</v>
      </c>
      <c r="S832" s="4" t="s">
        <v>2039</v>
      </c>
      <c r="T832" s="4" t="s">
        <v>2040</v>
      </c>
    </row>
    <row r="833" spans="1:20" ht="31.5" x14ac:dyDescent="0.25">
      <c r="A833" s="4">
        <v>831</v>
      </c>
      <c r="B833" s="4" t="s">
        <v>1695</v>
      </c>
      <c r="C833" s="11" t="s">
        <v>1696</v>
      </c>
      <c r="D833" s="4">
        <v>97100</v>
      </c>
      <c r="E833" s="4">
        <v>105817</v>
      </c>
      <c r="F833" s="5">
        <f t="shared" si="52"/>
        <v>1.089773429454171</v>
      </c>
      <c r="G833" s="4" t="s">
        <v>20</v>
      </c>
      <c r="H833" s="4">
        <v>4233</v>
      </c>
      <c r="I833" s="12">
        <f t="shared" si="51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13">
        <f t="shared" si="49"/>
        <v>40994.208333333336</v>
      </c>
      <c r="O833" s="13">
        <f t="shared" si="50"/>
        <v>41028.208333333336</v>
      </c>
      <c r="P833" s="4" t="b">
        <v>0</v>
      </c>
      <c r="Q833" s="4" t="b">
        <v>0</v>
      </c>
      <c r="R833" s="4" t="s">
        <v>122</v>
      </c>
      <c r="S833" s="4" t="s">
        <v>2054</v>
      </c>
      <c r="T833" s="4" t="s">
        <v>2055</v>
      </c>
    </row>
    <row r="834" spans="1:20" x14ac:dyDescent="0.25">
      <c r="A834" s="4">
        <v>832</v>
      </c>
      <c r="B834" s="4" t="s">
        <v>1697</v>
      </c>
      <c r="C834" s="11" t="s">
        <v>1698</v>
      </c>
      <c r="D834" s="4">
        <v>43200</v>
      </c>
      <c r="E834" s="4">
        <v>136156</v>
      </c>
      <c r="F834" s="5">
        <f t="shared" si="52"/>
        <v>3.1517592592592591</v>
      </c>
      <c r="G834" s="4" t="s">
        <v>20</v>
      </c>
      <c r="H834" s="4">
        <v>1297</v>
      </c>
      <c r="I834" s="12">
        <f t="shared" si="51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13">
        <f t="shared" si="49"/>
        <v>42299.208333333328</v>
      </c>
      <c r="O834" s="13">
        <f t="shared" si="50"/>
        <v>42333.25</v>
      </c>
      <c r="P834" s="4" t="b">
        <v>1</v>
      </c>
      <c r="Q834" s="4" t="b">
        <v>0</v>
      </c>
      <c r="R834" s="4" t="s">
        <v>206</v>
      </c>
      <c r="S834" s="4" t="s">
        <v>2047</v>
      </c>
      <c r="T834" s="4" t="s">
        <v>2059</v>
      </c>
    </row>
    <row r="835" spans="1:20" x14ac:dyDescent="0.25">
      <c r="A835" s="4">
        <v>833</v>
      </c>
      <c r="B835" s="4" t="s">
        <v>1699</v>
      </c>
      <c r="C835" s="11" t="s">
        <v>1700</v>
      </c>
      <c r="D835" s="4">
        <v>6800</v>
      </c>
      <c r="E835" s="4">
        <v>10723</v>
      </c>
      <c r="F835" s="5">
        <f t="shared" si="52"/>
        <v>1.5769117647058823</v>
      </c>
      <c r="G835" s="4" t="s">
        <v>20</v>
      </c>
      <c r="H835" s="4">
        <v>165</v>
      </c>
      <c r="I835" s="12">
        <f t="shared" si="51"/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13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s="4" t="b">
        <v>0</v>
      </c>
      <c r="Q835" s="4" t="b">
        <v>0</v>
      </c>
      <c r="R835" s="4" t="s">
        <v>206</v>
      </c>
      <c r="S835" s="4" t="s">
        <v>2047</v>
      </c>
      <c r="T835" s="4" t="s">
        <v>2059</v>
      </c>
    </row>
    <row r="836" spans="1:20" x14ac:dyDescent="0.25">
      <c r="A836" s="4">
        <v>834</v>
      </c>
      <c r="B836" s="4" t="s">
        <v>1701</v>
      </c>
      <c r="C836" s="11" t="s">
        <v>1702</v>
      </c>
      <c r="D836" s="4">
        <v>7300</v>
      </c>
      <c r="E836" s="4">
        <v>11228</v>
      </c>
      <c r="F836" s="5">
        <f t="shared" si="52"/>
        <v>1.5380821917808218</v>
      </c>
      <c r="G836" s="4" t="s">
        <v>20</v>
      </c>
      <c r="H836" s="4">
        <v>119</v>
      </c>
      <c r="I836" s="12">
        <f t="shared" ref="I836:I899" si="55">E836/H836</f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13">
        <f t="shared" si="53"/>
        <v>41448.208333333336</v>
      </c>
      <c r="O836" s="13">
        <f t="shared" si="54"/>
        <v>41454.208333333336</v>
      </c>
      <c r="P836" s="4" t="b">
        <v>0</v>
      </c>
      <c r="Q836" s="4" t="b">
        <v>0</v>
      </c>
      <c r="R836" s="4" t="s">
        <v>33</v>
      </c>
      <c r="S836" s="4" t="s">
        <v>2039</v>
      </c>
      <c r="T836" s="4" t="s">
        <v>2040</v>
      </c>
    </row>
    <row r="837" spans="1:20" x14ac:dyDescent="0.25">
      <c r="A837" s="4">
        <v>835</v>
      </c>
      <c r="B837" s="4" t="s">
        <v>1703</v>
      </c>
      <c r="C837" s="11" t="s">
        <v>1704</v>
      </c>
      <c r="D837" s="4">
        <v>86200</v>
      </c>
      <c r="E837" s="4">
        <v>77355</v>
      </c>
      <c r="F837" s="5">
        <f t="shared" ref="F837:F900" si="56">E837/D837</f>
        <v>0.89738979118329465</v>
      </c>
      <c r="G837" s="4" t="s">
        <v>14</v>
      </c>
      <c r="H837" s="4">
        <v>1758</v>
      </c>
      <c r="I837" s="12">
        <f t="shared" si="55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13">
        <f t="shared" si="53"/>
        <v>42063.25</v>
      </c>
      <c r="O837" s="13">
        <f t="shared" si="54"/>
        <v>42069.25</v>
      </c>
      <c r="P837" s="4" t="b">
        <v>0</v>
      </c>
      <c r="Q837" s="4" t="b">
        <v>0</v>
      </c>
      <c r="R837" s="4" t="s">
        <v>28</v>
      </c>
      <c r="S837" s="4" t="s">
        <v>2037</v>
      </c>
      <c r="T837" s="4" t="s">
        <v>2038</v>
      </c>
    </row>
    <row r="838" spans="1:20" x14ac:dyDescent="0.25">
      <c r="A838" s="4">
        <v>836</v>
      </c>
      <c r="B838" s="4" t="s">
        <v>1705</v>
      </c>
      <c r="C838" s="11" t="s">
        <v>1706</v>
      </c>
      <c r="D838" s="4">
        <v>8100</v>
      </c>
      <c r="E838" s="4">
        <v>6086</v>
      </c>
      <c r="F838" s="5">
        <f t="shared" si="56"/>
        <v>0.75135802469135804</v>
      </c>
      <c r="G838" s="4" t="s">
        <v>14</v>
      </c>
      <c r="H838" s="4">
        <v>94</v>
      </c>
      <c r="I838" s="12">
        <f t="shared" si="55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13">
        <f t="shared" si="53"/>
        <v>40214.25</v>
      </c>
      <c r="O838" s="13">
        <f t="shared" si="54"/>
        <v>40225.25</v>
      </c>
      <c r="P838" s="4" t="b">
        <v>0</v>
      </c>
      <c r="Q838" s="4" t="b">
        <v>0</v>
      </c>
      <c r="R838" s="4" t="s">
        <v>60</v>
      </c>
      <c r="S838" s="4" t="s">
        <v>2035</v>
      </c>
      <c r="T838" s="4" t="s">
        <v>2045</v>
      </c>
    </row>
    <row r="839" spans="1:20" x14ac:dyDescent="0.25">
      <c r="A839" s="4">
        <v>837</v>
      </c>
      <c r="B839" s="4" t="s">
        <v>1707</v>
      </c>
      <c r="C839" s="11" t="s">
        <v>1708</v>
      </c>
      <c r="D839" s="4">
        <v>17700</v>
      </c>
      <c r="E839" s="4">
        <v>150960</v>
      </c>
      <c r="F839" s="5">
        <f t="shared" si="56"/>
        <v>8.5288135593220336</v>
      </c>
      <c r="G839" s="4" t="s">
        <v>20</v>
      </c>
      <c r="H839" s="4">
        <v>1797</v>
      </c>
      <c r="I839" s="12">
        <f t="shared" si="55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13">
        <f t="shared" si="53"/>
        <v>40629.208333333336</v>
      </c>
      <c r="O839" s="13">
        <f t="shared" si="54"/>
        <v>40683.208333333336</v>
      </c>
      <c r="P839" s="4" t="b">
        <v>0</v>
      </c>
      <c r="Q839" s="4" t="b">
        <v>0</v>
      </c>
      <c r="R839" s="4" t="s">
        <v>159</v>
      </c>
      <c r="S839" s="4" t="s">
        <v>2035</v>
      </c>
      <c r="T839" s="4" t="s">
        <v>2058</v>
      </c>
    </row>
    <row r="840" spans="1:20" x14ac:dyDescent="0.25">
      <c r="A840" s="4">
        <v>838</v>
      </c>
      <c r="B840" s="4" t="s">
        <v>1709</v>
      </c>
      <c r="C840" s="11" t="s">
        <v>1710</v>
      </c>
      <c r="D840" s="4">
        <v>6400</v>
      </c>
      <c r="E840" s="4">
        <v>8890</v>
      </c>
      <c r="F840" s="5">
        <f t="shared" si="56"/>
        <v>1.3890625000000001</v>
      </c>
      <c r="G840" s="4" t="s">
        <v>20</v>
      </c>
      <c r="H840" s="4">
        <v>261</v>
      </c>
      <c r="I840" s="12">
        <f t="shared" si="55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13">
        <f t="shared" si="53"/>
        <v>43370.208333333328</v>
      </c>
      <c r="O840" s="13">
        <f t="shared" si="54"/>
        <v>43379.208333333328</v>
      </c>
      <c r="P840" s="4" t="b">
        <v>0</v>
      </c>
      <c r="Q840" s="4" t="b">
        <v>0</v>
      </c>
      <c r="R840" s="4" t="s">
        <v>33</v>
      </c>
      <c r="S840" s="4" t="s">
        <v>2039</v>
      </c>
      <c r="T840" s="4" t="s">
        <v>2040</v>
      </c>
    </row>
    <row r="841" spans="1:20" x14ac:dyDescent="0.25">
      <c r="A841" s="4">
        <v>839</v>
      </c>
      <c r="B841" s="4" t="s">
        <v>1711</v>
      </c>
      <c r="C841" s="11" t="s">
        <v>1712</v>
      </c>
      <c r="D841" s="4">
        <v>7700</v>
      </c>
      <c r="E841" s="4">
        <v>14644</v>
      </c>
      <c r="F841" s="5">
        <f t="shared" si="56"/>
        <v>1.9018181818181819</v>
      </c>
      <c r="G841" s="4" t="s">
        <v>20</v>
      </c>
      <c r="H841" s="4">
        <v>157</v>
      </c>
      <c r="I841" s="12">
        <f t="shared" si="55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13">
        <f t="shared" si="53"/>
        <v>41715.208333333336</v>
      </c>
      <c r="O841" s="13">
        <f t="shared" si="54"/>
        <v>41760.208333333336</v>
      </c>
      <c r="P841" s="4" t="b">
        <v>0</v>
      </c>
      <c r="Q841" s="4" t="b">
        <v>1</v>
      </c>
      <c r="R841" s="4" t="s">
        <v>42</v>
      </c>
      <c r="S841" s="4" t="s">
        <v>2041</v>
      </c>
      <c r="T841" s="4" t="s">
        <v>2042</v>
      </c>
    </row>
    <row r="842" spans="1:20" x14ac:dyDescent="0.25">
      <c r="A842" s="4">
        <v>840</v>
      </c>
      <c r="B842" s="4" t="s">
        <v>1713</v>
      </c>
      <c r="C842" s="11" t="s">
        <v>1714</v>
      </c>
      <c r="D842" s="4">
        <v>116300</v>
      </c>
      <c r="E842" s="4">
        <v>116583</v>
      </c>
      <c r="F842" s="5">
        <f t="shared" si="56"/>
        <v>1.0024333619948409</v>
      </c>
      <c r="G842" s="4" t="s">
        <v>20</v>
      </c>
      <c r="H842" s="4">
        <v>3533</v>
      </c>
      <c r="I842" s="12">
        <f t="shared" si="55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13">
        <f t="shared" si="53"/>
        <v>41836.208333333336</v>
      </c>
      <c r="O842" s="13">
        <f t="shared" si="54"/>
        <v>41838.208333333336</v>
      </c>
      <c r="P842" s="4" t="b">
        <v>0</v>
      </c>
      <c r="Q842" s="4" t="b">
        <v>1</v>
      </c>
      <c r="R842" s="4" t="s">
        <v>33</v>
      </c>
      <c r="S842" s="4" t="s">
        <v>2039</v>
      </c>
      <c r="T842" s="4" t="s">
        <v>2040</v>
      </c>
    </row>
    <row r="843" spans="1:20" x14ac:dyDescent="0.25">
      <c r="A843" s="4">
        <v>841</v>
      </c>
      <c r="B843" s="4" t="s">
        <v>1715</v>
      </c>
      <c r="C843" s="11" t="s">
        <v>1716</v>
      </c>
      <c r="D843" s="4">
        <v>9100</v>
      </c>
      <c r="E843" s="4">
        <v>12991</v>
      </c>
      <c r="F843" s="5">
        <f t="shared" si="56"/>
        <v>1.4275824175824177</v>
      </c>
      <c r="G843" s="4" t="s">
        <v>20</v>
      </c>
      <c r="H843" s="4">
        <v>155</v>
      </c>
      <c r="I843" s="12">
        <f t="shared" si="55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13">
        <f t="shared" si="53"/>
        <v>42419.25</v>
      </c>
      <c r="O843" s="13">
        <f t="shared" si="54"/>
        <v>42435.25</v>
      </c>
      <c r="P843" s="4" t="b">
        <v>0</v>
      </c>
      <c r="Q843" s="4" t="b">
        <v>0</v>
      </c>
      <c r="R843" s="4" t="s">
        <v>28</v>
      </c>
      <c r="S843" s="4" t="s">
        <v>2037</v>
      </c>
      <c r="T843" s="4" t="s">
        <v>2038</v>
      </c>
    </row>
    <row r="844" spans="1:20" ht="31.5" x14ac:dyDescent="0.25">
      <c r="A844" s="4">
        <v>842</v>
      </c>
      <c r="B844" s="4" t="s">
        <v>1717</v>
      </c>
      <c r="C844" s="11" t="s">
        <v>1718</v>
      </c>
      <c r="D844" s="4">
        <v>1500</v>
      </c>
      <c r="E844" s="4">
        <v>8447</v>
      </c>
      <c r="F844" s="5">
        <f t="shared" si="56"/>
        <v>5.6313333333333331</v>
      </c>
      <c r="G844" s="4" t="s">
        <v>20</v>
      </c>
      <c r="H844" s="4">
        <v>132</v>
      </c>
      <c r="I844" s="12">
        <f t="shared" si="55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13">
        <f t="shared" si="53"/>
        <v>43266.208333333328</v>
      </c>
      <c r="O844" s="13">
        <f t="shared" si="54"/>
        <v>43269.208333333328</v>
      </c>
      <c r="P844" s="4" t="b">
        <v>0</v>
      </c>
      <c r="Q844" s="4" t="b">
        <v>0</v>
      </c>
      <c r="R844" s="4" t="s">
        <v>65</v>
      </c>
      <c r="S844" s="4" t="s">
        <v>2037</v>
      </c>
      <c r="T844" s="4" t="s">
        <v>2046</v>
      </c>
    </row>
    <row r="845" spans="1:20" ht="31.5" x14ac:dyDescent="0.25">
      <c r="A845" s="4">
        <v>843</v>
      </c>
      <c r="B845" s="4" t="s">
        <v>1719</v>
      </c>
      <c r="C845" s="11" t="s">
        <v>1720</v>
      </c>
      <c r="D845" s="4">
        <v>8800</v>
      </c>
      <c r="E845" s="4">
        <v>2703</v>
      </c>
      <c r="F845" s="5">
        <f t="shared" si="56"/>
        <v>0.30715909090909088</v>
      </c>
      <c r="G845" s="4" t="s">
        <v>14</v>
      </c>
      <c r="H845" s="4">
        <v>33</v>
      </c>
      <c r="I845" s="12">
        <f t="shared" si="55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13">
        <f t="shared" si="53"/>
        <v>43338.208333333328</v>
      </c>
      <c r="O845" s="13">
        <f t="shared" si="54"/>
        <v>43344.208333333328</v>
      </c>
      <c r="P845" s="4" t="b">
        <v>0</v>
      </c>
      <c r="Q845" s="4" t="b">
        <v>0</v>
      </c>
      <c r="R845" s="4" t="s">
        <v>122</v>
      </c>
      <c r="S845" s="4" t="s">
        <v>2054</v>
      </c>
      <c r="T845" s="4" t="s">
        <v>2055</v>
      </c>
    </row>
    <row r="846" spans="1:20" x14ac:dyDescent="0.25">
      <c r="A846" s="4">
        <v>844</v>
      </c>
      <c r="B846" s="4" t="s">
        <v>1721</v>
      </c>
      <c r="C846" s="11" t="s">
        <v>1722</v>
      </c>
      <c r="D846" s="4">
        <v>8800</v>
      </c>
      <c r="E846" s="4">
        <v>8747</v>
      </c>
      <c r="F846" s="5">
        <f t="shared" si="56"/>
        <v>0.99397727272727276</v>
      </c>
      <c r="G846" s="4" t="s">
        <v>74</v>
      </c>
      <c r="H846" s="4">
        <v>94</v>
      </c>
      <c r="I846" s="12">
        <f t="shared" si="55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13">
        <f t="shared" si="53"/>
        <v>40930.25</v>
      </c>
      <c r="O846" s="13">
        <f t="shared" si="54"/>
        <v>40933.25</v>
      </c>
      <c r="P846" s="4" t="b">
        <v>0</v>
      </c>
      <c r="Q846" s="4" t="b">
        <v>0</v>
      </c>
      <c r="R846" s="4" t="s">
        <v>42</v>
      </c>
      <c r="S846" s="4" t="s">
        <v>2041</v>
      </c>
      <c r="T846" s="4" t="s">
        <v>2042</v>
      </c>
    </row>
    <row r="847" spans="1:20" x14ac:dyDescent="0.25">
      <c r="A847" s="4">
        <v>845</v>
      </c>
      <c r="B847" s="4" t="s">
        <v>1723</v>
      </c>
      <c r="C847" s="11" t="s">
        <v>1724</v>
      </c>
      <c r="D847" s="4">
        <v>69900</v>
      </c>
      <c r="E847" s="4">
        <v>138087</v>
      </c>
      <c r="F847" s="5">
        <f t="shared" si="56"/>
        <v>1.9754935622317598</v>
      </c>
      <c r="G847" s="4" t="s">
        <v>20</v>
      </c>
      <c r="H847" s="4">
        <v>1354</v>
      </c>
      <c r="I847" s="12">
        <f t="shared" si="55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13">
        <f t="shared" si="53"/>
        <v>43235.208333333328</v>
      </c>
      <c r="O847" s="13">
        <f t="shared" si="54"/>
        <v>43272.208333333328</v>
      </c>
      <c r="P847" s="4" t="b">
        <v>0</v>
      </c>
      <c r="Q847" s="4" t="b">
        <v>0</v>
      </c>
      <c r="R847" s="4" t="s">
        <v>28</v>
      </c>
      <c r="S847" s="4" t="s">
        <v>2037</v>
      </c>
      <c r="T847" s="4" t="s">
        <v>2038</v>
      </c>
    </row>
    <row r="848" spans="1:20" x14ac:dyDescent="0.25">
      <c r="A848" s="4">
        <v>846</v>
      </c>
      <c r="B848" s="4" t="s">
        <v>1725</v>
      </c>
      <c r="C848" s="11" t="s">
        <v>1726</v>
      </c>
      <c r="D848" s="4">
        <v>1000</v>
      </c>
      <c r="E848" s="4">
        <v>5085</v>
      </c>
      <c r="F848" s="5">
        <f t="shared" si="56"/>
        <v>5.085</v>
      </c>
      <c r="G848" s="4" t="s">
        <v>20</v>
      </c>
      <c r="H848" s="4">
        <v>48</v>
      </c>
      <c r="I848" s="12">
        <f t="shared" si="55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13">
        <f t="shared" si="53"/>
        <v>43302.208333333328</v>
      </c>
      <c r="O848" s="13">
        <f t="shared" si="54"/>
        <v>43338.208333333328</v>
      </c>
      <c r="P848" s="4" t="b">
        <v>1</v>
      </c>
      <c r="Q848" s="4" t="b">
        <v>1</v>
      </c>
      <c r="R848" s="4" t="s">
        <v>28</v>
      </c>
      <c r="S848" s="4" t="s">
        <v>2037</v>
      </c>
      <c r="T848" s="4" t="s">
        <v>2038</v>
      </c>
    </row>
    <row r="849" spans="1:20" x14ac:dyDescent="0.25">
      <c r="A849" s="4">
        <v>847</v>
      </c>
      <c r="B849" s="4" t="s">
        <v>1727</v>
      </c>
      <c r="C849" s="11" t="s">
        <v>1728</v>
      </c>
      <c r="D849" s="4">
        <v>4700</v>
      </c>
      <c r="E849" s="4">
        <v>11174</v>
      </c>
      <c r="F849" s="5">
        <f t="shared" si="56"/>
        <v>2.3774468085106384</v>
      </c>
      <c r="G849" s="4" t="s">
        <v>20</v>
      </c>
      <c r="H849" s="4">
        <v>110</v>
      </c>
      <c r="I849" s="12">
        <f t="shared" si="55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13">
        <f t="shared" si="53"/>
        <v>43107.25</v>
      </c>
      <c r="O849" s="13">
        <f t="shared" si="54"/>
        <v>43110.25</v>
      </c>
      <c r="P849" s="4" t="b">
        <v>0</v>
      </c>
      <c r="Q849" s="4" t="b">
        <v>0</v>
      </c>
      <c r="R849" s="4" t="s">
        <v>17</v>
      </c>
      <c r="S849" s="4" t="s">
        <v>2033</v>
      </c>
      <c r="T849" s="4" t="s">
        <v>2034</v>
      </c>
    </row>
    <row r="850" spans="1:20" x14ac:dyDescent="0.25">
      <c r="A850" s="4">
        <v>848</v>
      </c>
      <c r="B850" s="4" t="s">
        <v>1729</v>
      </c>
      <c r="C850" s="11" t="s">
        <v>1730</v>
      </c>
      <c r="D850" s="4">
        <v>3200</v>
      </c>
      <c r="E850" s="4">
        <v>10831</v>
      </c>
      <c r="F850" s="5">
        <f t="shared" si="56"/>
        <v>3.3846875000000001</v>
      </c>
      <c r="G850" s="4" t="s">
        <v>20</v>
      </c>
      <c r="H850" s="4">
        <v>172</v>
      </c>
      <c r="I850" s="12">
        <f t="shared" si="55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13">
        <f t="shared" si="53"/>
        <v>40341.208333333336</v>
      </c>
      <c r="O850" s="13">
        <f t="shared" si="54"/>
        <v>40350.208333333336</v>
      </c>
      <c r="P850" s="4" t="b">
        <v>0</v>
      </c>
      <c r="Q850" s="4" t="b">
        <v>0</v>
      </c>
      <c r="R850" s="4" t="s">
        <v>53</v>
      </c>
      <c r="S850" s="4" t="s">
        <v>2041</v>
      </c>
      <c r="T850" s="4" t="s">
        <v>2044</v>
      </c>
    </row>
    <row r="851" spans="1:20" x14ac:dyDescent="0.25">
      <c r="A851" s="4">
        <v>849</v>
      </c>
      <c r="B851" s="4" t="s">
        <v>1731</v>
      </c>
      <c r="C851" s="11" t="s">
        <v>1732</v>
      </c>
      <c r="D851" s="4">
        <v>6700</v>
      </c>
      <c r="E851" s="4">
        <v>8917</v>
      </c>
      <c r="F851" s="5">
        <f t="shared" si="56"/>
        <v>1.3308955223880596</v>
      </c>
      <c r="G851" s="4" t="s">
        <v>20</v>
      </c>
      <c r="H851" s="4">
        <v>307</v>
      </c>
      <c r="I851" s="12">
        <f t="shared" si="55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13">
        <f t="shared" si="53"/>
        <v>40948.25</v>
      </c>
      <c r="O851" s="13">
        <f t="shared" si="54"/>
        <v>40951.25</v>
      </c>
      <c r="P851" s="4" t="b">
        <v>0</v>
      </c>
      <c r="Q851" s="4" t="b">
        <v>1</v>
      </c>
      <c r="R851" s="4" t="s">
        <v>60</v>
      </c>
      <c r="S851" s="4" t="s">
        <v>2035</v>
      </c>
      <c r="T851" s="4" t="s">
        <v>2045</v>
      </c>
    </row>
    <row r="852" spans="1:20" x14ac:dyDescent="0.25">
      <c r="A852" s="4">
        <v>850</v>
      </c>
      <c r="B852" s="4" t="s">
        <v>1733</v>
      </c>
      <c r="C852" s="11" t="s">
        <v>1734</v>
      </c>
      <c r="D852" s="4">
        <v>100</v>
      </c>
      <c r="E852" s="4">
        <v>1</v>
      </c>
      <c r="F852" s="5">
        <f t="shared" si="56"/>
        <v>0.01</v>
      </c>
      <c r="G852" s="4" t="s">
        <v>14</v>
      </c>
      <c r="H852" s="4">
        <v>1</v>
      </c>
      <c r="I852" s="12">
        <f t="shared" si="55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13">
        <f t="shared" si="53"/>
        <v>40866.25</v>
      </c>
      <c r="O852" s="13">
        <f t="shared" si="54"/>
        <v>40881.25</v>
      </c>
      <c r="P852" s="4" t="b">
        <v>1</v>
      </c>
      <c r="Q852" s="4" t="b">
        <v>0</v>
      </c>
      <c r="R852" s="4" t="s">
        <v>23</v>
      </c>
      <c r="S852" s="4" t="s">
        <v>2035</v>
      </c>
      <c r="T852" s="4" t="s">
        <v>2036</v>
      </c>
    </row>
    <row r="853" spans="1:20" ht="31.5" x14ac:dyDescent="0.25">
      <c r="A853" s="4">
        <v>851</v>
      </c>
      <c r="B853" s="4" t="s">
        <v>1735</v>
      </c>
      <c r="C853" s="11" t="s">
        <v>1736</v>
      </c>
      <c r="D853" s="4">
        <v>6000</v>
      </c>
      <c r="E853" s="4">
        <v>12468</v>
      </c>
      <c r="F853" s="5">
        <f t="shared" si="56"/>
        <v>2.0779999999999998</v>
      </c>
      <c r="G853" s="4" t="s">
        <v>20</v>
      </c>
      <c r="H853" s="4">
        <v>160</v>
      </c>
      <c r="I853" s="12">
        <f t="shared" si="55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13">
        <f t="shared" si="53"/>
        <v>41031.208333333336</v>
      </c>
      <c r="O853" s="13">
        <f t="shared" si="54"/>
        <v>41064.208333333336</v>
      </c>
      <c r="P853" s="4" t="b">
        <v>0</v>
      </c>
      <c r="Q853" s="4" t="b">
        <v>0</v>
      </c>
      <c r="R853" s="4" t="s">
        <v>50</v>
      </c>
      <c r="S853" s="4" t="s">
        <v>2035</v>
      </c>
      <c r="T853" s="4" t="s">
        <v>2043</v>
      </c>
    </row>
    <row r="854" spans="1:20" x14ac:dyDescent="0.25">
      <c r="A854" s="4">
        <v>852</v>
      </c>
      <c r="B854" s="4" t="s">
        <v>1737</v>
      </c>
      <c r="C854" s="11" t="s">
        <v>1738</v>
      </c>
      <c r="D854" s="4">
        <v>4900</v>
      </c>
      <c r="E854" s="4">
        <v>2505</v>
      </c>
      <c r="F854" s="5">
        <f t="shared" si="56"/>
        <v>0.51122448979591839</v>
      </c>
      <c r="G854" s="4" t="s">
        <v>14</v>
      </c>
      <c r="H854" s="4">
        <v>31</v>
      </c>
      <c r="I854" s="12">
        <f t="shared" si="55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13">
        <f t="shared" si="53"/>
        <v>40740.208333333336</v>
      </c>
      <c r="O854" s="13">
        <f t="shared" si="54"/>
        <v>40750.208333333336</v>
      </c>
      <c r="P854" s="4" t="b">
        <v>0</v>
      </c>
      <c r="Q854" s="4" t="b">
        <v>1</v>
      </c>
      <c r="R854" s="4" t="s">
        <v>89</v>
      </c>
      <c r="S854" s="4" t="s">
        <v>2050</v>
      </c>
      <c r="T854" s="4" t="s">
        <v>2051</v>
      </c>
    </row>
    <row r="855" spans="1:20" x14ac:dyDescent="0.25">
      <c r="A855" s="4">
        <v>853</v>
      </c>
      <c r="B855" s="4" t="s">
        <v>1739</v>
      </c>
      <c r="C855" s="11" t="s">
        <v>1740</v>
      </c>
      <c r="D855" s="4">
        <v>17100</v>
      </c>
      <c r="E855" s="4">
        <v>111502</v>
      </c>
      <c r="F855" s="5">
        <f t="shared" si="56"/>
        <v>6.5205847953216374</v>
      </c>
      <c r="G855" s="4" t="s">
        <v>20</v>
      </c>
      <c r="H855" s="4">
        <v>1467</v>
      </c>
      <c r="I855" s="12">
        <f t="shared" si="55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13">
        <f t="shared" si="53"/>
        <v>40714.208333333336</v>
      </c>
      <c r="O855" s="13">
        <f t="shared" si="54"/>
        <v>40719.208333333336</v>
      </c>
      <c r="P855" s="4" t="b">
        <v>0</v>
      </c>
      <c r="Q855" s="4" t="b">
        <v>1</v>
      </c>
      <c r="R855" s="4" t="s">
        <v>60</v>
      </c>
      <c r="S855" s="4" t="s">
        <v>2035</v>
      </c>
      <c r="T855" s="4" t="s">
        <v>2045</v>
      </c>
    </row>
    <row r="856" spans="1:20" x14ac:dyDescent="0.25">
      <c r="A856" s="4">
        <v>854</v>
      </c>
      <c r="B856" s="4" t="s">
        <v>1741</v>
      </c>
      <c r="C856" s="11" t="s">
        <v>1742</v>
      </c>
      <c r="D856" s="4">
        <v>171000</v>
      </c>
      <c r="E856" s="4">
        <v>194309</v>
      </c>
      <c r="F856" s="5">
        <f t="shared" si="56"/>
        <v>1.1363099415204678</v>
      </c>
      <c r="G856" s="4" t="s">
        <v>20</v>
      </c>
      <c r="H856" s="4">
        <v>2662</v>
      </c>
      <c r="I856" s="12">
        <f t="shared" si="55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13">
        <f t="shared" si="53"/>
        <v>43787.25</v>
      </c>
      <c r="O856" s="13">
        <f t="shared" si="54"/>
        <v>43814.25</v>
      </c>
      <c r="P856" s="4" t="b">
        <v>0</v>
      </c>
      <c r="Q856" s="4" t="b">
        <v>0</v>
      </c>
      <c r="R856" s="4" t="s">
        <v>119</v>
      </c>
      <c r="S856" s="4" t="s">
        <v>2047</v>
      </c>
      <c r="T856" s="4" t="s">
        <v>2053</v>
      </c>
    </row>
    <row r="857" spans="1:20" x14ac:dyDescent="0.25">
      <c r="A857" s="4">
        <v>855</v>
      </c>
      <c r="B857" s="4" t="s">
        <v>1743</v>
      </c>
      <c r="C857" s="11" t="s">
        <v>1744</v>
      </c>
      <c r="D857" s="4">
        <v>23400</v>
      </c>
      <c r="E857" s="4">
        <v>23956</v>
      </c>
      <c r="F857" s="5">
        <f t="shared" si="56"/>
        <v>1.0237606837606839</v>
      </c>
      <c r="G857" s="4" t="s">
        <v>20</v>
      </c>
      <c r="H857" s="4">
        <v>452</v>
      </c>
      <c r="I857" s="12">
        <f t="shared" si="55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13">
        <f t="shared" si="53"/>
        <v>40712.208333333336</v>
      </c>
      <c r="O857" s="13">
        <f t="shared" si="54"/>
        <v>40743.208333333336</v>
      </c>
      <c r="P857" s="4" t="b">
        <v>0</v>
      </c>
      <c r="Q857" s="4" t="b">
        <v>0</v>
      </c>
      <c r="R857" s="4" t="s">
        <v>33</v>
      </c>
      <c r="S857" s="4" t="s">
        <v>2039</v>
      </c>
      <c r="T857" s="4" t="s">
        <v>2040</v>
      </c>
    </row>
    <row r="858" spans="1:20" x14ac:dyDescent="0.25">
      <c r="A858" s="4">
        <v>856</v>
      </c>
      <c r="B858" s="4" t="s">
        <v>1599</v>
      </c>
      <c r="C858" s="11" t="s">
        <v>1745</v>
      </c>
      <c r="D858" s="4">
        <v>2400</v>
      </c>
      <c r="E858" s="4">
        <v>8558</v>
      </c>
      <c r="F858" s="5">
        <f t="shared" si="56"/>
        <v>3.5658333333333334</v>
      </c>
      <c r="G858" s="4" t="s">
        <v>20</v>
      </c>
      <c r="H858" s="4">
        <v>158</v>
      </c>
      <c r="I858" s="12">
        <f t="shared" si="55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13">
        <f t="shared" si="53"/>
        <v>41023.208333333336</v>
      </c>
      <c r="O858" s="13">
        <f t="shared" si="54"/>
        <v>41040.208333333336</v>
      </c>
      <c r="P858" s="4" t="b">
        <v>0</v>
      </c>
      <c r="Q858" s="4" t="b">
        <v>0</v>
      </c>
      <c r="R858" s="4" t="s">
        <v>17</v>
      </c>
      <c r="S858" s="4" t="s">
        <v>2033</v>
      </c>
      <c r="T858" s="4" t="s">
        <v>2034</v>
      </c>
    </row>
    <row r="859" spans="1:20" ht="31.5" x14ac:dyDescent="0.25">
      <c r="A859" s="4">
        <v>857</v>
      </c>
      <c r="B859" s="4" t="s">
        <v>1746</v>
      </c>
      <c r="C859" s="11" t="s">
        <v>1747</v>
      </c>
      <c r="D859" s="4">
        <v>5300</v>
      </c>
      <c r="E859" s="4">
        <v>7413</v>
      </c>
      <c r="F859" s="5">
        <f t="shared" si="56"/>
        <v>1.3986792452830188</v>
      </c>
      <c r="G859" s="4" t="s">
        <v>20</v>
      </c>
      <c r="H859" s="4">
        <v>225</v>
      </c>
      <c r="I859" s="12">
        <f t="shared" si="55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13">
        <f t="shared" si="53"/>
        <v>40944.25</v>
      </c>
      <c r="O859" s="13">
        <f t="shared" si="54"/>
        <v>40967.25</v>
      </c>
      <c r="P859" s="4" t="b">
        <v>1</v>
      </c>
      <c r="Q859" s="4" t="b">
        <v>0</v>
      </c>
      <c r="R859" s="4" t="s">
        <v>100</v>
      </c>
      <c r="S859" s="4" t="s">
        <v>2041</v>
      </c>
      <c r="T859" s="4" t="s">
        <v>2052</v>
      </c>
    </row>
    <row r="860" spans="1:20" ht="31.5" x14ac:dyDescent="0.25">
      <c r="A860" s="4">
        <v>858</v>
      </c>
      <c r="B860" s="4" t="s">
        <v>1748</v>
      </c>
      <c r="C860" s="11" t="s">
        <v>1749</v>
      </c>
      <c r="D860" s="4">
        <v>4000</v>
      </c>
      <c r="E860" s="4">
        <v>2778</v>
      </c>
      <c r="F860" s="5">
        <f t="shared" si="56"/>
        <v>0.69450000000000001</v>
      </c>
      <c r="G860" s="4" t="s">
        <v>14</v>
      </c>
      <c r="H860" s="4">
        <v>35</v>
      </c>
      <c r="I860" s="12">
        <f t="shared" si="55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13">
        <f t="shared" si="53"/>
        <v>43211.208333333328</v>
      </c>
      <c r="O860" s="13">
        <f t="shared" si="54"/>
        <v>43218.208333333328</v>
      </c>
      <c r="P860" s="4" t="b">
        <v>1</v>
      </c>
      <c r="Q860" s="4" t="b">
        <v>0</v>
      </c>
      <c r="R860" s="4" t="s">
        <v>17</v>
      </c>
      <c r="S860" s="4" t="s">
        <v>2033</v>
      </c>
      <c r="T860" s="4" t="s">
        <v>2034</v>
      </c>
    </row>
    <row r="861" spans="1:20" ht="31.5" x14ac:dyDescent="0.25">
      <c r="A861" s="4">
        <v>859</v>
      </c>
      <c r="B861" s="4" t="s">
        <v>1750</v>
      </c>
      <c r="C861" s="11" t="s">
        <v>1751</v>
      </c>
      <c r="D861" s="4">
        <v>7300</v>
      </c>
      <c r="E861" s="4">
        <v>2594</v>
      </c>
      <c r="F861" s="5">
        <f t="shared" si="56"/>
        <v>0.35534246575342465</v>
      </c>
      <c r="G861" s="4" t="s">
        <v>14</v>
      </c>
      <c r="H861" s="4">
        <v>63</v>
      </c>
      <c r="I861" s="12">
        <f t="shared" si="55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13">
        <f t="shared" si="53"/>
        <v>41334.25</v>
      </c>
      <c r="O861" s="13">
        <f t="shared" si="54"/>
        <v>41352.208333333336</v>
      </c>
      <c r="P861" s="4" t="b">
        <v>0</v>
      </c>
      <c r="Q861" s="4" t="b">
        <v>1</v>
      </c>
      <c r="R861" s="4" t="s">
        <v>33</v>
      </c>
      <c r="S861" s="4" t="s">
        <v>2039</v>
      </c>
      <c r="T861" s="4" t="s">
        <v>2040</v>
      </c>
    </row>
    <row r="862" spans="1:20" ht="31.5" x14ac:dyDescent="0.25">
      <c r="A862" s="4">
        <v>860</v>
      </c>
      <c r="B862" s="4" t="s">
        <v>1752</v>
      </c>
      <c r="C862" s="11" t="s">
        <v>1753</v>
      </c>
      <c r="D862" s="4">
        <v>2000</v>
      </c>
      <c r="E862" s="4">
        <v>5033</v>
      </c>
      <c r="F862" s="5">
        <f t="shared" si="56"/>
        <v>2.5165000000000002</v>
      </c>
      <c r="G862" s="4" t="s">
        <v>20</v>
      </c>
      <c r="H862" s="4">
        <v>65</v>
      </c>
      <c r="I862" s="12">
        <f t="shared" si="55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13">
        <f t="shared" si="53"/>
        <v>43515.25</v>
      </c>
      <c r="O862" s="13">
        <f t="shared" si="54"/>
        <v>43525.25</v>
      </c>
      <c r="P862" s="4" t="b">
        <v>0</v>
      </c>
      <c r="Q862" s="4" t="b">
        <v>1</v>
      </c>
      <c r="R862" s="4" t="s">
        <v>65</v>
      </c>
      <c r="S862" s="4" t="s">
        <v>2037</v>
      </c>
      <c r="T862" s="4" t="s">
        <v>2046</v>
      </c>
    </row>
    <row r="863" spans="1:20" x14ac:dyDescent="0.25">
      <c r="A863" s="4">
        <v>861</v>
      </c>
      <c r="B863" s="4" t="s">
        <v>1754</v>
      </c>
      <c r="C863" s="11" t="s">
        <v>1755</v>
      </c>
      <c r="D863" s="4">
        <v>8800</v>
      </c>
      <c r="E863" s="4">
        <v>9317</v>
      </c>
      <c r="F863" s="5">
        <f t="shared" si="56"/>
        <v>1.0587500000000001</v>
      </c>
      <c r="G863" s="4" t="s">
        <v>20</v>
      </c>
      <c r="H863" s="4">
        <v>163</v>
      </c>
      <c r="I863" s="12">
        <f t="shared" si="55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13">
        <f t="shared" si="53"/>
        <v>40258.208333333336</v>
      </c>
      <c r="O863" s="13">
        <f t="shared" si="54"/>
        <v>40266.208333333336</v>
      </c>
      <c r="P863" s="4" t="b">
        <v>0</v>
      </c>
      <c r="Q863" s="4" t="b">
        <v>0</v>
      </c>
      <c r="R863" s="4" t="s">
        <v>33</v>
      </c>
      <c r="S863" s="4" t="s">
        <v>2039</v>
      </c>
      <c r="T863" s="4" t="s">
        <v>2040</v>
      </c>
    </row>
    <row r="864" spans="1:20" x14ac:dyDescent="0.25">
      <c r="A864" s="4">
        <v>862</v>
      </c>
      <c r="B864" s="4" t="s">
        <v>1756</v>
      </c>
      <c r="C864" s="11" t="s">
        <v>1757</v>
      </c>
      <c r="D864" s="4">
        <v>3500</v>
      </c>
      <c r="E864" s="4">
        <v>6560</v>
      </c>
      <c r="F864" s="5">
        <f t="shared" si="56"/>
        <v>1.8742857142857143</v>
      </c>
      <c r="G864" s="4" t="s">
        <v>20</v>
      </c>
      <c r="H864" s="4">
        <v>85</v>
      </c>
      <c r="I864" s="12">
        <f t="shared" si="55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13">
        <f t="shared" si="53"/>
        <v>40756.208333333336</v>
      </c>
      <c r="O864" s="13">
        <f t="shared" si="54"/>
        <v>40760.208333333336</v>
      </c>
      <c r="P864" s="4" t="b">
        <v>0</v>
      </c>
      <c r="Q864" s="4" t="b">
        <v>0</v>
      </c>
      <c r="R864" s="4" t="s">
        <v>33</v>
      </c>
      <c r="S864" s="4" t="s">
        <v>2039</v>
      </c>
      <c r="T864" s="4" t="s">
        <v>2040</v>
      </c>
    </row>
    <row r="865" spans="1:20" x14ac:dyDescent="0.25">
      <c r="A865" s="4">
        <v>863</v>
      </c>
      <c r="B865" s="4" t="s">
        <v>1758</v>
      </c>
      <c r="C865" s="11" t="s">
        <v>1759</v>
      </c>
      <c r="D865" s="4">
        <v>1400</v>
      </c>
      <c r="E865" s="4">
        <v>5415</v>
      </c>
      <c r="F865" s="5">
        <f t="shared" si="56"/>
        <v>3.8678571428571429</v>
      </c>
      <c r="G865" s="4" t="s">
        <v>20</v>
      </c>
      <c r="H865" s="4">
        <v>217</v>
      </c>
      <c r="I865" s="12">
        <f t="shared" si="55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13">
        <f t="shared" si="53"/>
        <v>42172.208333333328</v>
      </c>
      <c r="O865" s="13">
        <f t="shared" si="54"/>
        <v>42195.208333333328</v>
      </c>
      <c r="P865" s="4" t="b">
        <v>0</v>
      </c>
      <c r="Q865" s="4" t="b">
        <v>1</v>
      </c>
      <c r="R865" s="4" t="s">
        <v>269</v>
      </c>
      <c r="S865" s="4" t="s">
        <v>2041</v>
      </c>
      <c r="T865" s="4" t="s">
        <v>2060</v>
      </c>
    </row>
    <row r="866" spans="1:20" x14ac:dyDescent="0.25">
      <c r="A866" s="4">
        <v>864</v>
      </c>
      <c r="B866" s="4" t="s">
        <v>1760</v>
      </c>
      <c r="C866" s="11" t="s">
        <v>1761</v>
      </c>
      <c r="D866" s="4">
        <v>4200</v>
      </c>
      <c r="E866" s="4">
        <v>14577</v>
      </c>
      <c r="F866" s="5">
        <f t="shared" si="56"/>
        <v>3.4707142857142856</v>
      </c>
      <c r="G866" s="4" t="s">
        <v>20</v>
      </c>
      <c r="H866" s="4">
        <v>150</v>
      </c>
      <c r="I866" s="12">
        <f t="shared" si="55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13">
        <f t="shared" si="53"/>
        <v>42601.208333333328</v>
      </c>
      <c r="O866" s="13">
        <f t="shared" si="54"/>
        <v>42606.208333333328</v>
      </c>
      <c r="P866" s="4" t="b">
        <v>0</v>
      </c>
      <c r="Q866" s="4" t="b">
        <v>0</v>
      </c>
      <c r="R866" s="4" t="s">
        <v>100</v>
      </c>
      <c r="S866" s="4" t="s">
        <v>2041</v>
      </c>
      <c r="T866" s="4" t="s">
        <v>2052</v>
      </c>
    </row>
    <row r="867" spans="1:20" x14ac:dyDescent="0.25">
      <c r="A867" s="4">
        <v>865</v>
      </c>
      <c r="B867" s="4" t="s">
        <v>1762</v>
      </c>
      <c r="C867" s="11" t="s">
        <v>1763</v>
      </c>
      <c r="D867" s="4">
        <v>81000</v>
      </c>
      <c r="E867" s="4">
        <v>150515</v>
      </c>
      <c r="F867" s="5">
        <f t="shared" si="56"/>
        <v>1.8582098765432098</v>
      </c>
      <c r="G867" s="4" t="s">
        <v>20</v>
      </c>
      <c r="H867" s="4">
        <v>3272</v>
      </c>
      <c r="I867" s="12">
        <f t="shared" si="55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13">
        <f t="shared" si="53"/>
        <v>41897.208333333336</v>
      </c>
      <c r="O867" s="13">
        <f t="shared" si="54"/>
        <v>41906.208333333336</v>
      </c>
      <c r="P867" s="4" t="b">
        <v>0</v>
      </c>
      <c r="Q867" s="4" t="b">
        <v>0</v>
      </c>
      <c r="R867" s="4" t="s">
        <v>33</v>
      </c>
      <c r="S867" s="4" t="s">
        <v>2039</v>
      </c>
      <c r="T867" s="4" t="s">
        <v>2040</v>
      </c>
    </row>
    <row r="868" spans="1:20" x14ac:dyDescent="0.25">
      <c r="A868" s="4">
        <v>866</v>
      </c>
      <c r="B868" s="4" t="s">
        <v>1764</v>
      </c>
      <c r="C868" s="11" t="s">
        <v>1765</v>
      </c>
      <c r="D868" s="4">
        <v>182800</v>
      </c>
      <c r="E868" s="4">
        <v>79045</v>
      </c>
      <c r="F868" s="5">
        <f t="shared" si="56"/>
        <v>0.43241247264770238</v>
      </c>
      <c r="G868" s="4" t="s">
        <v>74</v>
      </c>
      <c r="H868" s="4">
        <v>898</v>
      </c>
      <c r="I868" s="12">
        <f t="shared" si="55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13">
        <f t="shared" si="53"/>
        <v>40671.208333333336</v>
      </c>
      <c r="O868" s="13">
        <f t="shared" si="54"/>
        <v>40672.208333333336</v>
      </c>
      <c r="P868" s="4" t="b">
        <v>0</v>
      </c>
      <c r="Q868" s="4" t="b">
        <v>0</v>
      </c>
      <c r="R868" s="4" t="s">
        <v>122</v>
      </c>
      <c r="S868" s="4" t="s">
        <v>2054</v>
      </c>
      <c r="T868" s="4" t="s">
        <v>2055</v>
      </c>
    </row>
    <row r="869" spans="1:20" ht="31.5" x14ac:dyDescent="0.25">
      <c r="A869" s="4">
        <v>867</v>
      </c>
      <c r="B869" s="4" t="s">
        <v>1766</v>
      </c>
      <c r="C869" s="11" t="s">
        <v>1767</v>
      </c>
      <c r="D869" s="4">
        <v>4800</v>
      </c>
      <c r="E869" s="4">
        <v>7797</v>
      </c>
      <c r="F869" s="5">
        <f t="shared" si="56"/>
        <v>1.6243749999999999</v>
      </c>
      <c r="G869" s="4" t="s">
        <v>20</v>
      </c>
      <c r="H869" s="4">
        <v>300</v>
      </c>
      <c r="I869" s="12">
        <f t="shared" si="55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13">
        <f t="shared" si="53"/>
        <v>43382.208333333328</v>
      </c>
      <c r="O869" s="13">
        <f t="shared" si="54"/>
        <v>43388.208333333328</v>
      </c>
      <c r="P869" s="4" t="b">
        <v>0</v>
      </c>
      <c r="Q869" s="4" t="b">
        <v>0</v>
      </c>
      <c r="R869" s="4" t="s">
        <v>17</v>
      </c>
      <c r="S869" s="4" t="s">
        <v>2033</v>
      </c>
      <c r="T869" s="4" t="s">
        <v>2034</v>
      </c>
    </row>
    <row r="870" spans="1:20" x14ac:dyDescent="0.25">
      <c r="A870" s="4">
        <v>868</v>
      </c>
      <c r="B870" s="4" t="s">
        <v>1768</v>
      </c>
      <c r="C870" s="11" t="s">
        <v>1769</v>
      </c>
      <c r="D870" s="4">
        <v>7000</v>
      </c>
      <c r="E870" s="4">
        <v>12939</v>
      </c>
      <c r="F870" s="5">
        <f t="shared" si="56"/>
        <v>1.8484285714285715</v>
      </c>
      <c r="G870" s="4" t="s">
        <v>20</v>
      </c>
      <c r="H870" s="4">
        <v>126</v>
      </c>
      <c r="I870" s="12">
        <f t="shared" si="55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13">
        <f t="shared" si="53"/>
        <v>41559.208333333336</v>
      </c>
      <c r="O870" s="13">
        <f t="shared" si="54"/>
        <v>41570.208333333336</v>
      </c>
      <c r="P870" s="4" t="b">
        <v>0</v>
      </c>
      <c r="Q870" s="4" t="b">
        <v>0</v>
      </c>
      <c r="R870" s="4" t="s">
        <v>33</v>
      </c>
      <c r="S870" s="4" t="s">
        <v>2039</v>
      </c>
      <c r="T870" s="4" t="s">
        <v>2040</v>
      </c>
    </row>
    <row r="871" spans="1:20" x14ac:dyDescent="0.25">
      <c r="A871" s="4">
        <v>869</v>
      </c>
      <c r="B871" s="4" t="s">
        <v>1770</v>
      </c>
      <c r="C871" s="11" t="s">
        <v>1771</v>
      </c>
      <c r="D871" s="4">
        <v>161900</v>
      </c>
      <c r="E871" s="4">
        <v>38376</v>
      </c>
      <c r="F871" s="5">
        <f t="shared" si="56"/>
        <v>0.23703520691785052</v>
      </c>
      <c r="G871" s="4" t="s">
        <v>14</v>
      </c>
      <c r="H871" s="4">
        <v>526</v>
      </c>
      <c r="I871" s="12">
        <f t="shared" si="55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13">
        <f t="shared" si="53"/>
        <v>40350.208333333336</v>
      </c>
      <c r="O871" s="13">
        <f t="shared" si="54"/>
        <v>40364.208333333336</v>
      </c>
      <c r="P871" s="4" t="b">
        <v>0</v>
      </c>
      <c r="Q871" s="4" t="b">
        <v>0</v>
      </c>
      <c r="R871" s="4" t="s">
        <v>53</v>
      </c>
      <c r="S871" s="4" t="s">
        <v>2041</v>
      </c>
      <c r="T871" s="4" t="s">
        <v>2044</v>
      </c>
    </row>
    <row r="872" spans="1:20" x14ac:dyDescent="0.25">
      <c r="A872" s="4">
        <v>870</v>
      </c>
      <c r="B872" s="4" t="s">
        <v>1772</v>
      </c>
      <c r="C872" s="11" t="s">
        <v>1773</v>
      </c>
      <c r="D872" s="4">
        <v>7700</v>
      </c>
      <c r="E872" s="4">
        <v>6920</v>
      </c>
      <c r="F872" s="5">
        <f t="shared" si="56"/>
        <v>0.89870129870129867</v>
      </c>
      <c r="G872" s="4" t="s">
        <v>14</v>
      </c>
      <c r="H872" s="4">
        <v>121</v>
      </c>
      <c r="I872" s="12">
        <f t="shared" si="55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13">
        <f t="shared" si="53"/>
        <v>42240.208333333328</v>
      </c>
      <c r="O872" s="13">
        <f t="shared" si="54"/>
        <v>42265.208333333328</v>
      </c>
      <c r="P872" s="4" t="b">
        <v>0</v>
      </c>
      <c r="Q872" s="4" t="b">
        <v>0</v>
      </c>
      <c r="R872" s="4" t="s">
        <v>33</v>
      </c>
      <c r="S872" s="4" t="s">
        <v>2039</v>
      </c>
      <c r="T872" s="4" t="s">
        <v>2040</v>
      </c>
    </row>
    <row r="873" spans="1:20" ht="31.5" x14ac:dyDescent="0.25">
      <c r="A873" s="4">
        <v>871</v>
      </c>
      <c r="B873" s="4" t="s">
        <v>1774</v>
      </c>
      <c r="C873" s="11" t="s">
        <v>1775</v>
      </c>
      <c r="D873" s="4">
        <v>71500</v>
      </c>
      <c r="E873" s="4">
        <v>194912</v>
      </c>
      <c r="F873" s="5">
        <f t="shared" si="56"/>
        <v>2.7260419580419581</v>
      </c>
      <c r="G873" s="4" t="s">
        <v>20</v>
      </c>
      <c r="H873" s="4">
        <v>2320</v>
      </c>
      <c r="I873" s="12">
        <f t="shared" si="55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13">
        <f t="shared" si="53"/>
        <v>43040.208333333328</v>
      </c>
      <c r="O873" s="13">
        <f t="shared" si="54"/>
        <v>43058.25</v>
      </c>
      <c r="P873" s="4" t="b">
        <v>0</v>
      </c>
      <c r="Q873" s="4" t="b">
        <v>1</v>
      </c>
      <c r="R873" s="4" t="s">
        <v>33</v>
      </c>
      <c r="S873" s="4" t="s">
        <v>2039</v>
      </c>
      <c r="T873" s="4" t="s">
        <v>2040</v>
      </c>
    </row>
    <row r="874" spans="1:20" x14ac:dyDescent="0.25">
      <c r="A874" s="4">
        <v>872</v>
      </c>
      <c r="B874" s="4" t="s">
        <v>1776</v>
      </c>
      <c r="C874" s="11" t="s">
        <v>1777</v>
      </c>
      <c r="D874" s="4">
        <v>4700</v>
      </c>
      <c r="E874" s="4">
        <v>7992</v>
      </c>
      <c r="F874" s="5">
        <f t="shared" si="56"/>
        <v>1.7004255319148935</v>
      </c>
      <c r="G874" s="4" t="s">
        <v>20</v>
      </c>
      <c r="H874" s="4">
        <v>81</v>
      </c>
      <c r="I874" s="12">
        <f t="shared" si="55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13">
        <f t="shared" si="53"/>
        <v>43346.208333333328</v>
      </c>
      <c r="O874" s="13">
        <f t="shared" si="54"/>
        <v>43351.208333333328</v>
      </c>
      <c r="P874" s="4" t="b">
        <v>0</v>
      </c>
      <c r="Q874" s="4" t="b">
        <v>0</v>
      </c>
      <c r="R874" s="4" t="s">
        <v>474</v>
      </c>
      <c r="S874" s="4" t="s">
        <v>2041</v>
      </c>
      <c r="T874" s="4" t="s">
        <v>2063</v>
      </c>
    </row>
    <row r="875" spans="1:20" x14ac:dyDescent="0.25">
      <c r="A875" s="4">
        <v>873</v>
      </c>
      <c r="B875" s="4" t="s">
        <v>1778</v>
      </c>
      <c r="C875" s="11" t="s">
        <v>1779</v>
      </c>
      <c r="D875" s="4">
        <v>42100</v>
      </c>
      <c r="E875" s="4">
        <v>79268</v>
      </c>
      <c r="F875" s="5">
        <f t="shared" si="56"/>
        <v>1.8828503562945369</v>
      </c>
      <c r="G875" s="4" t="s">
        <v>20</v>
      </c>
      <c r="H875" s="4">
        <v>1887</v>
      </c>
      <c r="I875" s="12">
        <f t="shared" si="55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13">
        <f t="shared" si="53"/>
        <v>41647.25</v>
      </c>
      <c r="O875" s="13">
        <f t="shared" si="54"/>
        <v>41652.25</v>
      </c>
      <c r="P875" s="4" t="b">
        <v>0</v>
      </c>
      <c r="Q875" s="4" t="b">
        <v>0</v>
      </c>
      <c r="R875" s="4" t="s">
        <v>122</v>
      </c>
      <c r="S875" s="4" t="s">
        <v>2054</v>
      </c>
      <c r="T875" s="4" t="s">
        <v>2055</v>
      </c>
    </row>
    <row r="876" spans="1:20" x14ac:dyDescent="0.25">
      <c r="A876" s="4">
        <v>874</v>
      </c>
      <c r="B876" s="4" t="s">
        <v>1780</v>
      </c>
      <c r="C876" s="11" t="s">
        <v>1781</v>
      </c>
      <c r="D876" s="4">
        <v>40200</v>
      </c>
      <c r="E876" s="4">
        <v>139468</v>
      </c>
      <c r="F876" s="5">
        <f t="shared" si="56"/>
        <v>3.4693532338308457</v>
      </c>
      <c r="G876" s="4" t="s">
        <v>20</v>
      </c>
      <c r="H876" s="4">
        <v>4358</v>
      </c>
      <c r="I876" s="12">
        <f t="shared" si="55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13">
        <f t="shared" si="53"/>
        <v>40291.208333333336</v>
      </c>
      <c r="O876" s="13">
        <f t="shared" si="54"/>
        <v>40329.208333333336</v>
      </c>
      <c r="P876" s="4" t="b">
        <v>0</v>
      </c>
      <c r="Q876" s="4" t="b">
        <v>1</v>
      </c>
      <c r="R876" s="4" t="s">
        <v>122</v>
      </c>
      <c r="S876" s="4" t="s">
        <v>2054</v>
      </c>
      <c r="T876" s="4" t="s">
        <v>2055</v>
      </c>
    </row>
    <row r="877" spans="1:20" x14ac:dyDescent="0.25">
      <c r="A877" s="4">
        <v>875</v>
      </c>
      <c r="B877" s="4" t="s">
        <v>1782</v>
      </c>
      <c r="C877" s="11" t="s">
        <v>1783</v>
      </c>
      <c r="D877" s="4">
        <v>7900</v>
      </c>
      <c r="E877" s="4">
        <v>5465</v>
      </c>
      <c r="F877" s="5">
        <f t="shared" si="56"/>
        <v>0.6917721518987342</v>
      </c>
      <c r="G877" s="4" t="s">
        <v>14</v>
      </c>
      <c r="H877" s="4">
        <v>67</v>
      </c>
      <c r="I877" s="12">
        <f t="shared" si="55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13">
        <f t="shared" si="53"/>
        <v>40556.25</v>
      </c>
      <c r="O877" s="13">
        <f t="shared" si="54"/>
        <v>40557.25</v>
      </c>
      <c r="P877" s="4" t="b">
        <v>0</v>
      </c>
      <c r="Q877" s="4" t="b">
        <v>0</v>
      </c>
      <c r="R877" s="4" t="s">
        <v>23</v>
      </c>
      <c r="S877" s="4" t="s">
        <v>2035</v>
      </c>
      <c r="T877" s="4" t="s">
        <v>2036</v>
      </c>
    </row>
    <row r="878" spans="1:20" ht="31.5" x14ac:dyDescent="0.25">
      <c r="A878" s="4">
        <v>876</v>
      </c>
      <c r="B878" s="4" t="s">
        <v>1784</v>
      </c>
      <c r="C878" s="11" t="s">
        <v>1785</v>
      </c>
      <c r="D878" s="4">
        <v>8300</v>
      </c>
      <c r="E878" s="4">
        <v>2111</v>
      </c>
      <c r="F878" s="5">
        <f t="shared" si="56"/>
        <v>0.25433734939759034</v>
      </c>
      <c r="G878" s="4" t="s">
        <v>14</v>
      </c>
      <c r="H878" s="4">
        <v>57</v>
      </c>
      <c r="I878" s="12">
        <f t="shared" si="55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13">
        <f t="shared" si="53"/>
        <v>43624.208333333328</v>
      </c>
      <c r="O878" s="13">
        <f t="shared" si="54"/>
        <v>43648.208333333328</v>
      </c>
      <c r="P878" s="4" t="b">
        <v>0</v>
      </c>
      <c r="Q878" s="4" t="b">
        <v>0</v>
      </c>
      <c r="R878" s="4" t="s">
        <v>122</v>
      </c>
      <c r="S878" s="4" t="s">
        <v>2054</v>
      </c>
      <c r="T878" s="4" t="s">
        <v>2055</v>
      </c>
    </row>
    <row r="879" spans="1:20" x14ac:dyDescent="0.25">
      <c r="A879" s="4">
        <v>877</v>
      </c>
      <c r="B879" s="4" t="s">
        <v>1786</v>
      </c>
      <c r="C879" s="11" t="s">
        <v>1787</v>
      </c>
      <c r="D879" s="4">
        <v>163600</v>
      </c>
      <c r="E879" s="4">
        <v>126628</v>
      </c>
      <c r="F879" s="5">
        <f t="shared" si="56"/>
        <v>0.77400977995110021</v>
      </c>
      <c r="G879" s="4" t="s">
        <v>14</v>
      </c>
      <c r="H879" s="4">
        <v>1229</v>
      </c>
      <c r="I879" s="12">
        <f t="shared" si="55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13">
        <f t="shared" si="53"/>
        <v>42577.208333333328</v>
      </c>
      <c r="O879" s="13">
        <f t="shared" si="54"/>
        <v>42578.208333333328</v>
      </c>
      <c r="P879" s="4" t="b">
        <v>0</v>
      </c>
      <c r="Q879" s="4" t="b">
        <v>0</v>
      </c>
      <c r="R879" s="4" t="s">
        <v>17</v>
      </c>
      <c r="S879" s="4" t="s">
        <v>2033</v>
      </c>
      <c r="T879" s="4" t="s">
        <v>2034</v>
      </c>
    </row>
    <row r="880" spans="1:20" x14ac:dyDescent="0.25">
      <c r="A880" s="4">
        <v>878</v>
      </c>
      <c r="B880" s="4" t="s">
        <v>1788</v>
      </c>
      <c r="C880" s="11" t="s">
        <v>1789</v>
      </c>
      <c r="D880" s="4">
        <v>2700</v>
      </c>
      <c r="E880" s="4">
        <v>1012</v>
      </c>
      <c r="F880" s="5">
        <f t="shared" si="56"/>
        <v>0.37481481481481482</v>
      </c>
      <c r="G880" s="4" t="s">
        <v>14</v>
      </c>
      <c r="H880" s="4">
        <v>12</v>
      </c>
      <c r="I880" s="12">
        <f t="shared" si="55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13">
        <f t="shared" si="53"/>
        <v>43845.25</v>
      </c>
      <c r="O880" s="13">
        <f t="shared" si="54"/>
        <v>43869.25</v>
      </c>
      <c r="P880" s="4" t="b">
        <v>0</v>
      </c>
      <c r="Q880" s="4" t="b">
        <v>0</v>
      </c>
      <c r="R880" s="4" t="s">
        <v>148</v>
      </c>
      <c r="S880" s="4" t="s">
        <v>2035</v>
      </c>
      <c r="T880" s="4" t="s">
        <v>2057</v>
      </c>
    </row>
    <row r="881" spans="1:20" x14ac:dyDescent="0.25">
      <c r="A881" s="4">
        <v>879</v>
      </c>
      <c r="B881" s="4" t="s">
        <v>1790</v>
      </c>
      <c r="C881" s="11" t="s">
        <v>1791</v>
      </c>
      <c r="D881" s="4">
        <v>1000</v>
      </c>
      <c r="E881" s="4">
        <v>5438</v>
      </c>
      <c r="F881" s="5">
        <f t="shared" si="56"/>
        <v>5.4379999999999997</v>
      </c>
      <c r="G881" s="4" t="s">
        <v>20</v>
      </c>
      <c r="H881" s="4">
        <v>53</v>
      </c>
      <c r="I881" s="12">
        <f t="shared" si="55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13">
        <f t="shared" si="53"/>
        <v>42788.25</v>
      </c>
      <c r="O881" s="13">
        <f t="shared" si="54"/>
        <v>42797.25</v>
      </c>
      <c r="P881" s="4" t="b">
        <v>0</v>
      </c>
      <c r="Q881" s="4" t="b">
        <v>0</v>
      </c>
      <c r="R881" s="4" t="s">
        <v>68</v>
      </c>
      <c r="S881" s="4" t="s">
        <v>2047</v>
      </c>
      <c r="T881" s="4" t="s">
        <v>2048</v>
      </c>
    </row>
    <row r="882" spans="1:20" x14ac:dyDescent="0.25">
      <c r="A882" s="4">
        <v>880</v>
      </c>
      <c r="B882" s="4" t="s">
        <v>1792</v>
      </c>
      <c r="C882" s="11" t="s">
        <v>1793</v>
      </c>
      <c r="D882" s="4">
        <v>84500</v>
      </c>
      <c r="E882" s="4">
        <v>193101</v>
      </c>
      <c r="F882" s="5">
        <f t="shared" si="56"/>
        <v>2.2852189349112426</v>
      </c>
      <c r="G882" s="4" t="s">
        <v>20</v>
      </c>
      <c r="H882" s="4">
        <v>2414</v>
      </c>
      <c r="I882" s="12">
        <f t="shared" si="55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13">
        <f t="shared" si="53"/>
        <v>43667.208333333328</v>
      </c>
      <c r="O882" s="13">
        <f t="shared" si="54"/>
        <v>43669.208333333328</v>
      </c>
      <c r="P882" s="4" t="b">
        <v>0</v>
      </c>
      <c r="Q882" s="4" t="b">
        <v>0</v>
      </c>
      <c r="R882" s="4" t="s">
        <v>50</v>
      </c>
      <c r="S882" s="4" t="s">
        <v>2035</v>
      </c>
      <c r="T882" s="4" t="s">
        <v>2043</v>
      </c>
    </row>
    <row r="883" spans="1:20" x14ac:dyDescent="0.25">
      <c r="A883" s="4">
        <v>881</v>
      </c>
      <c r="B883" s="4" t="s">
        <v>1794</v>
      </c>
      <c r="C883" s="11" t="s">
        <v>1795</v>
      </c>
      <c r="D883" s="4">
        <v>81300</v>
      </c>
      <c r="E883" s="4">
        <v>31665</v>
      </c>
      <c r="F883" s="5">
        <f t="shared" si="56"/>
        <v>0.38948339483394834</v>
      </c>
      <c r="G883" s="4" t="s">
        <v>14</v>
      </c>
      <c r="H883" s="4">
        <v>452</v>
      </c>
      <c r="I883" s="12">
        <f t="shared" si="55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13">
        <f t="shared" si="53"/>
        <v>42194.208333333328</v>
      </c>
      <c r="O883" s="13">
        <f t="shared" si="54"/>
        <v>42223.208333333328</v>
      </c>
      <c r="P883" s="4" t="b">
        <v>0</v>
      </c>
      <c r="Q883" s="4" t="b">
        <v>1</v>
      </c>
      <c r="R883" s="4" t="s">
        <v>33</v>
      </c>
      <c r="S883" s="4" t="s">
        <v>2039</v>
      </c>
      <c r="T883" s="4" t="s">
        <v>2040</v>
      </c>
    </row>
    <row r="884" spans="1:20" x14ac:dyDescent="0.25">
      <c r="A884" s="4">
        <v>882</v>
      </c>
      <c r="B884" s="4" t="s">
        <v>1796</v>
      </c>
      <c r="C884" s="11" t="s">
        <v>1797</v>
      </c>
      <c r="D884" s="4">
        <v>800</v>
      </c>
      <c r="E884" s="4">
        <v>2960</v>
      </c>
      <c r="F884" s="5">
        <f t="shared" si="56"/>
        <v>3.7</v>
      </c>
      <c r="G884" s="4" t="s">
        <v>20</v>
      </c>
      <c r="H884" s="4">
        <v>80</v>
      </c>
      <c r="I884" s="12">
        <f t="shared" si="55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13">
        <f t="shared" si="53"/>
        <v>42025.25</v>
      </c>
      <c r="O884" s="13">
        <f t="shared" si="54"/>
        <v>42029.25</v>
      </c>
      <c r="P884" s="4" t="b">
        <v>0</v>
      </c>
      <c r="Q884" s="4" t="b">
        <v>0</v>
      </c>
      <c r="R884" s="4" t="s">
        <v>33</v>
      </c>
      <c r="S884" s="4" t="s">
        <v>2039</v>
      </c>
      <c r="T884" s="4" t="s">
        <v>2040</v>
      </c>
    </row>
    <row r="885" spans="1:20" ht="31.5" x14ac:dyDescent="0.25">
      <c r="A885" s="4">
        <v>883</v>
      </c>
      <c r="B885" s="4" t="s">
        <v>1798</v>
      </c>
      <c r="C885" s="11" t="s">
        <v>1799</v>
      </c>
      <c r="D885" s="4">
        <v>3400</v>
      </c>
      <c r="E885" s="4">
        <v>8089</v>
      </c>
      <c r="F885" s="5">
        <f t="shared" si="56"/>
        <v>2.3791176470588233</v>
      </c>
      <c r="G885" s="4" t="s">
        <v>20</v>
      </c>
      <c r="H885" s="4">
        <v>193</v>
      </c>
      <c r="I885" s="12">
        <f t="shared" si="55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13">
        <f t="shared" si="53"/>
        <v>40323.208333333336</v>
      </c>
      <c r="O885" s="13">
        <f t="shared" si="54"/>
        <v>40359.208333333336</v>
      </c>
      <c r="P885" s="4" t="b">
        <v>0</v>
      </c>
      <c r="Q885" s="4" t="b">
        <v>0</v>
      </c>
      <c r="R885" s="4" t="s">
        <v>100</v>
      </c>
      <c r="S885" s="4" t="s">
        <v>2041</v>
      </c>
      <c r="T885" s="4" t="s">
        <v>2052</v>
      </c>
    </row>
    <row r="886" spans="1:20" x14ac:dyDescent="0.25">
      <c r="A886" s="4">
        <v>884</v>
      </c>
      <c r="B886" s="4" t="s">
        <v>1800</v>
      </c>
      <c r="C886" s="11" t="s">
        <v>1801</v>
      </c>
      <c r="D886" s="4">
        <v>170800</v>
      </c>
      <c r="E886" s="4">
        <v>109374</v>
      </c>
      <c r="F886" s="5">
        <f t="shared" si="56"/>
        <v>0.64036299765807958</v>
      </c>
      <c r="G886" s="4" t="s">
        <v>14</v>
      </c>
      <c r="H886" s="4">
        <v>1886</v>
      </c>
      <c r="I886" s="12">
        <f t="shared" si="55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13">
        <f t="shared" si="53"/>
        <v>41763.208333333336</v>
      </c>
      <c r="O886" s="13">
        <f t="shared" si="54"/>
        <v>41765.208333333336</v>
      </c>
      <c r="P886" s="4" t="b">
        <v>0</v>
      </c>
      <c r="Q886" s="4" t="b">
        <v>1</v>
      </c>
      <c r="R886" s="4" t="s">
        <v>33</v>
      </c>
      <c r="S886" s="4" t="s">
        <v>2039</v>
      </c>
      <c r="T886" s="4" t="s">
        <v>2040</v>
      </c>
    </row>
    <row r="887" spans="1:20" x14ac:dyDescent="0.25">
      <c r="A887" s="4">
        <v>885</v>
      </c>
      <c r="B887" s="4" t="s">
        <v>1802</v>
      </c>
      <c r="C887" s="11" t="s">
        <v>1803</v>
      </c>
      <c r="D887" s="4">
        <v>1800</v>
      </c>
      <c r="E887" s="4">
        <v>2129</v>
      </c>
      <c r="F887" s="5">
        <f t="shared" si="56"/>
        <v>1.1827777777777777</v>
      </c>
      <c r="G887" s="4" t="s">
        <v>20</v>
      </c>
      <c r="H887" s="4">
        <v>52</v>
      </c>
      <c r="I887" s="12">
        <f t="shared" si="55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13">
        <f t="shared" si="53"/>
        <v>40335.208333333336</v>
      </c>
      <c r="O887" s="13">
        <f t="shared" si="54"/>
        <v>40373.208333333336</v>
      </c>
      <c r="P887" s="4" t="b">
        <v>0</v>
      </c>
      <c r="Q887" s="4" t="b">
        <v>0</v>
      </c>
      <c r="R887" s="4" t="s">
        <v>33</v>
      </c>
      <c r="S887" s="4" t="s">
        <v>2039</v>
      </c>
      <c r="T887" s="4" t="s">
        <v>2040</v>
      </c>
    </row>
    <row r="888" spans="1:20" x14ac:dyDescent="0.25">
      <c r="A888" s="4">
        <v>886</v>
      </c>
      <c r="B888" s="4" t="s">
        <v>1804</v>
      </c>
      <c r="C888" s="11" t="s">
        <v>1805</v>
      </c>
      <c r="D888" s="4">
        <v>150600</v>
      </c>
      <c r="E888" s="4">
        <v>127745</v>
      </c>
      <c r="F888" s="5">
        <f t="shared" si="56"/>
        <v>0.84824037184594958</v>
      </c>
      <c r="G888" s="4" t="s">
        <v>14</v>
      </c>
      <c r="H888" s="4">
        <v>1825</v>
      </c>
      <c r="I888" s="12">
        <f t="shared" si="55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13">
        <f t="shared" si="53"/>
        <v>40416.208333333336</v>
      </c>
      <c r="O888" s="13">
        <f t="shared" si="54"/>
        <v>40434.208333333336</v>
      </c>
      <c r="P888" s="4" t="b">
        <v>0</v>
      </c>
      <c r="Q888" s="4" t="b">
        <v>0</v>
      </c>
      <c r="R888" s="4" t="s">
        <v>60</v>
      </c>
      <c r="S888" s="4" t="s">
        <v>2035</v>
      </c>
      <c r="T888" s="4" t="s">
        <v>2045</v>
      </c>
    </row>
    <row r="889" spans="1:20" ht="31.5" x14ac:dyDescent="0.25">
      <c r="A889" s="4">
        <v>887</v>
      </c>
      <c r="B889" s="4" t="s">
        <v>1806</v>
      </c>
      <c r="C889" s="11" t="s">
        <v>1807</v>
      </c>
      <c r="D889" s="4">
        <v>7800</v>
      </c>
      <c r="E889" s="4">
        <v>2289</v>
      </c>
      <c r="F889" s="5">
        <f t="shared" si="56"/>
        <v>0.29346153846153844</v>
      </c>
      <c r="G889" s="4" t="s">
        <v>14</v>
      </c>
      <c r="H889" s="4">
        <v>31</v>
      </c>
      <c r="I889" s="12">
        <f t="shared" si="55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13">
        <f t="shared" si="53"/>
        <v>42202.208333333328</v>
      </c>
      <c r="O889" s="13">
        <f t="shared" si="54"/>
        <v>42249.208333333328</v>
      </c>
      <c r="P889" s="4" t="b">
        <v>0</v>
      </c>
      <c r="Q889" s="4" t="b">
        <v>1</v>
      </c>
      <c r="R889" s="4" t="s">
        <v>33</v>
      </c>
      <c r="S889" s="4" t="s">
        <v>2039</v>
      </c>
      <c r="T889" s="4" t="s">
        <v>2040</v>
      </c>
    </row>
    <row r="890" spans="1:20" ht="31.5" x14ac:dyDescent="0.25">
      <c r="A890" s="4">
        <v>888</v>
      </c>
      <c r="B890" s="4" t="s">
        <v>1808</v>
      </c>
      <c r="C890" s="11" t="s">
        <v>1809</v>
      </c>
      <c r="D890" s="4">
        <v>5800</v>
      </c>
      <c r="E890" s="4">
        <v>12174</v>
      </c>
      <c r="F890" s="5">
        <f t="shared" si="56"/>
        <v>2.0989655172413793</v>
      </c>
      <c r="G890" s="4" t="s">
        <v>20</v>
      </c>
      <c r="H890" s="4">
        <v>290</v>
      </c>
      <c r="I890" s="12">
        <f t="shared" si="55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13">
        <f t="shared" si="53"/>
        <v>42836.208333333328</v>
      </c>
      <c r="O890" s="13">
        <f t="shared" si="54"/>
        <v>42855.208333333328</v>
      </c>
      <c r="P890" s="4" t="b">
        <v>0</v>
      </c>
      <c r="Q890" s="4" t="b">
        <v>0</v>
      </c>
      <c r="R890" s="4" t="s">
        <v>33</v>
      </c>
      <c r="S890" s="4" t="s">
        <v>2039</v>
      </c>
      <c r="T890" s="4" t="s">
        <v>2040</v>
      </c>
    </row>
    <row r="891" spans="1:20" x14ac:dyDescent="0.25">
      <c r="A891" s="4">
        <v>889</v>
      </c>
      <c r="B891" s="4" t="s">
        <v>1810</v>
      </c>
      <c r="C891" s="11" t="s">
        <v>1811</v>
      </c>
      <c r="D891" s="4">
        <v>5600</v>
      </c>
      <c r="E891" s="4">
        <v>9508</v>
      </c>
      <c r="F891" s="5">
        <f t="shared" si="56"/>
        <v>1.697857142857143</v>
      </c>
      <c r="G891" s="4" t="s">
        <v>20</v>
      </c>
      <c r="H891" s="4">
        <v>122</v>
      </c>
      <c r="I891" s="12">
        <f t="shared" si="55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13">
        <f t="shared" si="53"/>
        <v>41710.208333333336</v>
      </c>
      <c r="O891" s="13">
        <f t="shared" si="54"/>
        <v>41717.208333333336</v>
      </c>
      <c r="P891" s="4" t="b">
        <v>0</v>
      </c>
      <c r="Q891" s="4" t="b">
        <v>1</v>
      </c>
      <c r="R891" s="4" t="s">
        <v>50</v>
      </c>
      <c r="S891" s="4" t="s">
        <v>2035</v>
      </c>
      <c r="T891" s="4" t="s">
        <v>2043</v>
      </c>
    </row>
    <row r="892" spans="1:20" x14ac:dyDescent="0.25">
      <c r="A892" s="4">
        <v>890</v>
      </c>
      <c r="B892" s="4" t="s">
        <v>1812</v>
      </c>
      <c r="C892" s="11" t="s">
        <v>1813</v>
      </c>
      <c r="D892" s="4">
        <v>134400</v>
      </c>
      <c r="E892" s="4">
        <v>155849</v>
      </c>
      <c r="F892" s="5">
        <f t="shared" si="56"/>
        <v>1.1595907738095239</v>
      </c>
      <c r="G892" s="4" t="s">
        <v>20</v>
      </c>
      <c r="H892" s="4">
        <v>1470</v>
      </c>
      <c r="I892" s="12">
        <f t="shared" si="55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13">
        <f t="shared" si="53"/>
        <v>43640.208333333328</v>
      </c>
      <c r="O892" s="13">
        <f t="shared" si="54"/>
        <v>43641.208333333328</v>
      </c>
      <c r="P892" s="4" t="b">
        <v>0</v>
      </c>
      <c r="Q892" s="4" t="b">
        <v>0</v>
      </c>
      <c r="R892" s="4" t="s">
        <v>60</v>
      </c>
      <c r="S892" s="4" t="s">
        <v>2035</v>
      </c>
      <c r="T892" s="4" t="s">
        <v>2045</v>
      </c>
    </row>
    <row r="893" spans="1:20" ht="31.5" x14ac:dyDescent="0.25">
      <c r="A893" s="4">
        <v>891</v>
      </c>
      <c r="B893" s="4" t="s">
        <v>1814</v>
      </c>
      <c r="C893" s="11" t="s">
        <v>1815</v>
      </c>
      <c r="D893" s="4">
        <v>3000</v>
      </c>
      <c r="E893" s="4">
        <v>7758</v>
      </c>
      <c r="F893" s="5">
        <f t="shared" si="56"/>
        <v>2.5859999999999999</v>
      </c>
      <c r="G893" s="4" t="s">
        <v>20</v>
      </c>
      <c r="H893" s="4">
        <v>165</v>
      </c>
      <c r="I893" s="12">
        <f t="shared" si="55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13">
        <f t="shared" si="53"/>
        <v>40880.25</v>
      </c>
      <c r="O893" s="13">
        <f t="shared" si="54"/>
        <v>40924.25</v>
      </c>
      <c r="P893" s="4" t="b">
        <v>0</v>
      </c>
      <c r="Q893" s="4" t="b">
        <v>0</v>
      </c>
      <c r="R893" s="4" t="s">
        <v>42</v>
      </c>
      <c r="S893" s="4" t="s">
        <v>2041</v>
      </c>
      <c r="T893" s="4" t="s">
        <v>2042</v>
      </c>
    </row>
    <row r="894" spans="1:20" x14ac:dyDescent="0.25">
      <c r="A894" s="4">
        <v>892</v>
      </c>
      <c r="B894" s="4" t="s">
        <v>1816</v>
      </c>
      <c r="C894" s="11" t="s">
        <v>1817</v>
      </c>
      <c r="D894" s="4">
        <v>6000</v>
      </c>
      <c r="E894" s="4">
        <v>13835</v>
      </c>
      <c r="F894" s="5">
        <f t="shared" si="56"/>
        <v>2.3058333333333332</v>
      </c>
      <c r="G894" s="4" t="s">
        <v>20</v>
      </c>
      <c r="H894" s="4">
        <v>182</v>
      </c>
      <c r="I894" s="12">
        <f t="shared" si="55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13">
        <f t="shared" si="53"/>
        <v>40319.208333333336</v>
      </c>
      <c r="O894" s="13">
        <f t="shared" si="54"/>
        <v>40360.208333333336</v>
      </c>
      <c r="P894" s="4" t="b">
        <v>0</v>
      </c>
      <c r="Q894" s="4" t="b">
        <v>0</v>
      </c>
      <c r="R894" s="4" t="s">
        <v>206</v>
      </c>
      <c r="S894" s="4" t="s">
        <v>2047</v>
      </c>
      <c r="T894" s="4" t="s">
        <v>2059</v>
      </c>
    </row>
    <row r="895" spans="1:20" x14ac:dyDescent="0.25">
      <c r="A895" s="4">
        <v>893</v>
      </c>
      <c r="B895" s="4" t="s">
        <v>1818</v>
      </c>
      <c r="C895" s="11" t="s">
        <v>1819</v>
      </c>
      <c r="D895" s="4">
        <v>8400</v>
      </c>
      <c r="E895" s="4">
        <v>10770</v>
      </c>
      <c r="F895" s="5">
        <f t="shared" si="56"/>
        <v>1.2821428571428573</v>
      </c>
      <c r="G895" s="4" t="s">
        <v>20</v>
      </c>
      <c r="H895" s="4">
        <v>199</v>
      </c>
      <c r="I895" s="12">
        <f t="shared" si="55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13">
        <f t="shared" si="53"/>
        <v>42170.208333333328</v>
      </c>
      <c r="O895" s="13">
        <f t="shared" si="54"/>
        <v>42174.208333333328</v>
      </c>
      <c r="P895" s="4" t="b">
        <v>0</v>
      </c>
      <c r="Q895" s="4" t="b">
        <v>1</v>
      </c>
      <c r="R895" s="4" t="s">
        <v>42</v>
      </c>
      <c r="S895" s="4" t="s">
        <v>2041</v>
      </c>
      <c r="T895" s="4" t="s">
        <v>2042</v>
      </c>
    </row>
    <row r="896" spans="1:20" x14ac:dyDescent="0.25">
      <c r="A896" s="4">
        <v>894</v>
      </c>
      <c r="B896" s="4" t="s">
        <v>1820</v>
      </c>
      <c r="C896" s="11" t="s">
        <v>1821</v>
      </c>
      <c r="D896" s="4">
        <v>1700</v>
      </c>
      <c r="E896" s="4">
        <v>3208</v>
      </c>
      <c r="F896" s="5">
        <f t="shared" si="56"/>
        <v>1.8870588235294117</v>
      </c>
      <c r="G896" s="4" t="s">
        <v>20</v>
      </c>
      <c r="H896" s="4">
        <v>56</v>
      </c>
      <c r="I896" s="12">
        <f t="shared" si="55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13">
        <f t="shared" si="53"/>
        <v>41466.208333333336</v>
      </c>
      <c r="O896" s="13">
        <f t="shared" si="54"/>
        <v>41496.208333333336</v>
      </c>
      <c r="P896" s="4" t="b">
        <v>0</v>
      </c>
      <c r="Q896" s="4" t="b">
        <v>1</v>
      </c>
      <c r="R896" s="4" t="s">
        <v>269</v>
      </c>
      <c r="S896" s="4" t="s">
        <v>2041</v>
      </c>
      <c r="T896" s="4" t="s">
        <v>2060</v>
      </c>
    </row>
    <row r="897" spans="1:20" ht="31.5" x14ac:dyDescent="0.25">
      <c r="A897" s="4">
        <v>895</v>
      </c>
      <c r="B897" s="4" t="s">
        <v>1822</v>
      </c>
      <c r="C897" s="11" t="s">
        <v>1823</v>
      </c>
      <c r="D897" s="4">
        <v>159800</v>
      </c>
      <c r="E897" s="4">
        <v>11108</v>
      </c>
      <c r="F897" s="5">
        <f t="shared" si="56"/>
        <v>6.9511889862327911E-2</v>
      </c>
      <c r="G897" s="4" t="s">
        <v>14</v>
      </c>
      <c r="H897" s="4">
        <v>107</v>
      </c>
      <c r="I897" s="12">
        <f t="shared" si="55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13">
        <f t="shared" si="53"/>
        <v>43134.25</v>
      </c>
      <c r="O897" s="13">
        <f t="shared" si="54"/>
        <v>43143.25</v>
      </c>
      <c r="P897" s="4" t="b">
        <v>0</v>
      </c>
      <c r="Q897" s="4" t="b">
        <v>0</v>
      </c>
      <c r="R897" s="4" t="s">
        <v>33</v>
      </c>
      <c r="S897" s="4" t="s">
        <v>2039</v>
      </c>
      <c r="T897" s="4" t="s">
        <v>2040</v>
      </c>
    </row>
    <row r="898" spans="1:20" ht="31.5" x14ac:dyDescent="0.25">
      <c r="A898" s="4">
        <v>896</v>
      </c>
      <c r="B898" s="4" t="s">
        <v>1824</v>
      </c>
      <c r="C898" s="11" t="s">
        <v>1825</v>
      </c>
      <c r="D898" s="4">
        <v>19800</v>
      </c>
      <c r="E898" s="4">
        <v>153338</v>
      </c>
      <c r="F898" s="5">
        <f t="shared" si="56"/>
        <v>7.7443434343434348</v>
      </c>
      <c r="G898" s="4" t="s">
        <v>20</v>
      </c>
      <c r="H898" s="4">
        <v>1460</v>
      </c>
      <c r="I898" s="12">
        <f t="shared" si="55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13">
        <f t="shared" si="53"/>
        <v>40738.208333333336</v>
      </c>
      <c r="O898" s="13">
        <f t="shared" si="54"/>
        <v>40741.208333333336</v>
      </c>
      <c r="P898" s="4" t="b">
        <v>0</v>
      </c>
      <c r="Q898" s="4" t="b">
        <v>1</v>
      </c>
      <c r="R898" s="4" t="s">
        <v>17</v>
      </c>
      <c r="S898" s="4" t="s">
        <v>2033</v>
      </c>
      <c r="T898" s="4" t="s">
        <v>2034</v>
      </c>
    </row>
    <row r="899" spans="1:20" x14ac:dyDescent="0.25">
      <c r="A899" s="4">
        <v>897</v>
      </c>
      <c r="B899" s="4" t="s">
        <v>1826</v>
      </c>
      <c r="C899" s="11" t="s">
        <v>1827</v>
      </c>
      <c r="D899" s="4">
        <v>8800</v>
      </c>
      <c r="E899" s="4">
        <v>2437</v>
      </c>
      <c r="F899" s="5">
        <f t="shared" si="56"/>
        <v>0.27693181818181817</v>
      </c>
      <c r="G899" s="4" t="s">
        <v>14</v>
      </c>
      <c r="H899" s="4">
        <v>27</v>
      </c>
      <c r="I899" s="12">
        <f t="shared" si="55"/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13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s="4" t="b">
        <v>0</v>
      </c>
      <c r="Q899" s="4" t="b">
        <v>0</v>
      </c>
      <c r="R899" s="4" t="s">
        <v>33</v>
      </c>
      <c r="S899" s="4" t="s">
        <v>2039</v>
      </c>
      <c r="T899" s="4" t="s">
        <v>2040</v>
      </c>
    </row>
    <row r="900" spans="1:20" x14ac:dyDescent="0.25">
      <c r="A900" s="4">
        <v>898</v>
      </c>
      <c r="B900" s="4" t="s">
        <v>1828</v>
      </c>
      <c r="C900" s="11" t="s">
        <v>1829</v>
      </c>
      <c r="D900" s="4">
        <v>179100</v>
      </c>
      <c r="E900" s="4">
        <v>93991</v>
      </c>
      <c r="F900" s="5">
        <f t="shared" si="56"/>
        <v>0.52479620323841425</v>
      </c>
      <c r="G900" s="4" t="s">
        <v>14</v>
      </c>
      <c r="H900" s="4">
        <v>1221</v>
      </c>
      <c r="I900" s="12">
        <f t="shared" ref="I900:I963" si="59">E900/H900</f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13">
        <f t="shared" si="57"/>
        <v>43815.25</v>
      </c>
      <c r="O900" s="13">
        <f t="shared" si="58"/>
        <v>43821.25</v>
      </c>
      <c r="P900" s="4" t="b">
        <v>0</v>
      </c>
      <c r="Q900" s="4" t="b">
        <v>0</v>
      </c>
      <c r="R900" s="4" t="s">
        <v>42</v>
      </c>
      <c r="S900" s="4" t="s">
        <v>2041</v>
      </c>
      <c r="T900" s="4" t="s">
        <v>2042</v>
      </c>
    </row>
    <row r="901" spans="1:20" x14ac:dyDescent="0.25">
      <c r="A901" s="4">
        <v>899</v>
      </c>
      <c r="B901" s="4" t="s">
        <v>1830</v>
      </c>
      <c r="C901" s="11" t="s">
        <v>1831</v>
      </c>
      <c r="D901" s="4">
        <v>3100</v>
      </c>
      <c r="E901" s="4">
        <v>12620</v>
      </c>
      <c r="F901" s="5">
        <f t="shared" ref="F901:F964" si="60">E901/D901</f>
        <v>4.0709677419354842</v>
      </c>
      <c r="G901" s="4" t="s">
        <v>20</v>
      </c>
      <c r="H901" s="4">
        <v>123</v>
      </c>
      <c r="I901" s="12">
        <f t="shared" si="59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13">
        <f t="shared" si="57"/>
        <v>41554.208333333336</v>
      </c>
      <c r="O901" s="13">
        <f t="shared" si="58"/>
        <v>41572.208333333336</v>
      </c>
      <c r="P901" s="4" t="b">
        <v>0</v>
      </c>
      <c r="Q901" s="4" t="b">
        <v>0</v>
      </c>
      <c r="R901" s="4" t="s">
        <v>159</v>
      </c>
      <c r="S901" s="4" t="s">
        <v>2035</v>
      </c>
      <c r="T901" s="4" t="s">
        <v>2058</v>
      </c>
    </row>
    <row r="902" spans="1:20" x14ac:dyDescent="0.25">
      <c r="A902" s="4">
        <v>900</v>
      </c>
      <c r="B902" s="4" t="s">
        <v>1832</v>
      </c>
      <c r="C902" s="11" t="s">
        <v>1833</v>
      </c>
      <c r="D902" s="4">
        <v>100</v>
      </c>
      <c r="E902" s="4">
        <v>2</v>
      </c>
      <c r="F902" s="5">
        <f t="shared" si="60"/>
        <v>0.02</v>
      </c>
      <c r="G902" s="4" t="s">
        <v>14</v>
      </c>
      <c r="H902" s="4">
        <v>1</v>
      </c>
      <c r="I902" s="12">
        <f t="shared" si="59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13">
        <f t="shared" si="57"/>
        <v>41901.208333333336</v>
      </c>
      <c r="O902" s="13">
        <f t="shared" si="58"/>
        <v>41902.208333333336</v>
      </c>
      <c r="P902" s="4" t="b">
        <v>0</v>
      </c>
      <c r="Q902" s="4" t="b">
        <v>1</v>
      </c>
      <c r="R902" s="4" t="s">
        <v>28</v>
      </c>
      <c r="S902" s="4" t="s">
        <v>2037</v>
      </c>
      <c r="T902" s="4" t="s">
        <v>2038</v>
      </c>
    </row>
    <row r="903" spans="1:20" x14ac:dyDescent="0.25">
      <c r="A903" s="4">
        <v>901</v>
      </c>
      <c r="B903" s="4" t="s">
        <v>1834</v>
      </c>
      <c r="C903" s="11" t="s">
        <v>1835</v>
      </c>
      <c r="D903" s="4">
        <v>5600</v>
      </c>
      <c r="E903" s="4">
        <v>8746</v>
      </c>
      <c r="F903" s="5">
        <f t="shared" si="60"/>
        <v>1.5617857142857143</v>
      </c>
      <c r="G903" s="4" t="s">
        <v>20</v>
      </c>
      <c r="H903" s="4">
        <v>159</v>
      </c>
      <c r="I903" s="12">
        <f t="shared" si="59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13">
        <f t="shared" si="57"/>
        <v>43298.208333333328</v>
      </c>
      <c r="O903" s="13">
        <f t="shared" si="58"/>
        <v>43331.208333333328</v>
      </c>
      <c r="P903" s="4" t="b">
        <v>0</v>
      </c>
      <c r="Q903" s="4" t="b">
        <v>1</v>
      </c>
      <c r="R903" s="4" t="s">
        <v>23</v>
      </c>
      <c r="S903" s="4" t="s">
        <v>2035</v>
      </c>
      <c r="T903" s="4" t="s">
        <v>2036</v>
      </c>
    </row>
    <row r="904" spans="1:20" x14ac:dyDescent="0.25">
      <c r="A904" s="4">
        <v>902</v>
      </c>
      <c r="B904" s="4" t="s">
        <v>1836</v>
      </c>
      <c r="C904" s="11" t="s">
        <v>1837</v>
      </c>
      <c r="D904" s="4">
        <v>1400</v>
      </c>
      <c r="E904" s="4">
        <v>3534</v>
      </c>
      <c r="F904" s="5">
        <f t="shared" si="60"/>
        <v>2.5242857142857145</v>
      </c>
      <c r="G904" s="4" t="s">
        <v>20</v>
      </c>
      <c r="H904" s="4">
        <v>110</v>
      </c>
      <c r="I904" s="12">
        <f t="shared" si="59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13">
        <f t="shared" si="57"/>
        <v>42399.25</v>
      </c>
      <c r="O904" s="13">
        <f t="shared" si="58"/>
        <v>42441.25</v>
      </c>
      <c r="P904" s="4" t="b">
        <v>0</v>
      </c>
      <c r="Q904" s="4" t="b">
        <v>0</v>
      </c>
      <c r="R904" s="4" t="s">
        <v>28</v>
      </c>
      <c r="S904" s="4" t="s">
        <v>2037</v>
      </c>
      <c r="T904" s="4" t="s">
        <v>2038</v>
      </c>
    </row>
    <row r="905" spans="1:20" ht="31.5" x14ac:dyDescent="0.25">
      <c r="A905" s="4">
        <v>903</v>
      </c>
      <c r="B905" s="4" t="s">
        <v>1838</v>
      </c>
      <c r="C905" s="11" t="s">
        <v>1839</v>
      </c>
      <c r="D905" s="4">
        <v>41000</v>
      </c>
      <c r="E905" s="4">
        <v>709</v>
      </c>
      <c r="F905" s="5">
        <f t="shared" si="60"/>
        <v>1.729268292682927E-2</v>
      </c>
      <c r="G905" s="4" t="s">
        <v>47</v>
      </c>
      <c r="H905" s="4">
        <v>14</v>
      </c>
      <c r="I905" s="12">
        <f t="shared" si="59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13">
        <f t="shared" si="57"/>
        <v>41034.208333333336</v>
      </c>
      <c r="O905" s="13">
        <f t="shared" si="58"/>
        <v>41049.208333333336</v>
      </c>
      <c r="P905" s="4" t="b">
        <v>0</v>
      </c>
      <c r="Q905" s="4" t="b">
        <v>1</v>
      </c>
      <c r="R905" s="4" t="s">
        <v>68</v>
      </c>
      <c r="S905" s="4" t="s">
        <v>2047</v>
      </c>
      <c r="T905" s="4" t="s">
        <v>2048</v>
      </c>
    </row>
    <row r="906" spans="1:20" x14ac:dyDescent="0.25">
      <c r="A906" s="4">
        <v>904</v>
      </c>
      <c r="B906" s="4" t="s">
        <v>1840</v>
      </c>
      <c r="C906" s="11" t="s">
        <v>1841</v>
      </c>
      <c r="D906" s="4">
        <v>6500</v>
      </c>
      <c r="E906" s="4">
        <v>795</v>
      </c>
      <c r="F906" s="5">
        <f t="shared" si="60"/>
        <v>0.12230769230769231</v>
      </c>
      <c r="G906" s="4" t="s">
        <v>14</v>
      </c>
      <c r="H906" s="4">
        <v>16</v>
      </c>
      <c r="I906" s="12">
        <f t="shared" si="59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13">
        <f t="shared" si="57"/>
        <v>41186.208333333336</v>
      </c>
      <c r="O906" s="13">
        <f t="shared" si="58"/>
        <v>41190.208333333336</v>
      </c>
      <c r="P906" s="4" t="b">
        <v>0</v>
      </c>
      <c r="Q906" s="4" t="b">
        <v>0</v>
      </c>
      <c r="R906" s="4" t="s">
        <v>133</v>
      </c>
      <c r="S906" s="4" t="s">
        <v>2047</v>
      </c>
      <c r="T906" s="4" t="s">
        <v>2056</v>
      </c>
    </row>
    <row r="907" spans="1:20" x14ac:dyDescent="0.25">
      <c r="A907" s="4">
        <v>905</v>
      </c>
      <c r="B907" s="4" t="s">
        <v>1842</v>
      </c>
      <c r="C907" s="11" t="s">
        <v>1843</v>
      </c>
      <c r="D907" s="4">
        <v>7900</v>
      </c>
      <c r="E907" s="4">
        <v>12955</v>
      </c>
      <c r="F907" s="5">
        <f t="shared" si="60"/>
        <v>1.6398734177215191</v>
      </c>
      <c r="G907" s="4" t="s">
        <v>20</v>
      </c>
      <c r="H907" s="4">
        <v>236</v>
      </c>
      <c r="I907" s="12">
        <f t="shared" si="59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13">
        <f t="shared" si="57"/>
        <v>41536.208333333336</v>
      </c>
      <c r="O907" s="13">
        <f t="shared" si="58"/>
        <v>41539.208333333336</v>
      </c>
      <c r="P907" s="4" t="b">
        <v>0</v>
      </c>
      <c r="Q907" s="4" t="b">
        <v>0</v>
      </c>
      <c r="R907" s="4" t="s">
        <v>33</v>
      </c>
      <c r="S907" s="4" t="s">
        <v>2039</v>
      </c>
      <c r="T907" s="4" t="s">
        <v>2040</v>
      </c>
    </row>
    <row r="908" spans="1:20" ht="31.5" x14ac:dyDescent="0.25">
      <c r="A908" s="4">
        <v>906</v>
      </c>
      <c r="B908" s="4" t="s">
        <v>1844</v>
      </c>
      <c r="C908" s="11" t="s">
        <v>1845</v>
      </c>
      <c r="D908" s="4">
        <v>5500</v>
      </c>
      <c r="E908" s="4">
        <v>8964</v>
      </c>
      <c r="F908" s="5">
        <f t="shared" si="60"/>
        <v>1.6298181818181818</v>
      </c>
      <c r="G908" s="4" t="s">
        <v>20</v>
      </c>
      <c r="H908" s="4">
        <v>191</v>
      </c>
      <c r="I908" s="12">
        <f t="shared" si="59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13">
        <f t="shared" si="57"/>
        <v>42868.208333333328</v>
      </c>
      <c r="O908" s="13">
        <f t="shared" si="58"/>
        <v>42904.208333333328</v>
      </c>
      <c r="P908" s="4" t="b">
        <v>1</v>
      </c>
      <c r="Q908" s="4" t="b">
        <v>1</v>
      </c>
      <c r="R908" s="4" t="s">
        <v>42</v>
      </c>
      <c r="S908" s="4" t="s">
        <v>2041</v>
      </c>
      <c r="T908" s="4" t="s">
        <v>2042</v>
      </c>
    </row>
    <row r="909" spans="1:20" x14ac:dyDescent="0.25">
      <c r="A909" s="4">
        <v>907</v>
      </c>
      <c r="B909" s="4" t="s">
        <v>1846</v>
      </c>
      <c r="C909" s="11" t="s">
        <v>1847</v>
      </c>
      <c r="D909" s="4">
        <v>9100</v>
      </c>
      <c r="E909" s="4">
        <v>1843</v>
      </c>
      <c r="F909" s="5">
        <f t="shared" si="60"/>
        <v>0.20252747252747252</v>
      </c>
      <c r="G909" s="4" t="s">
        <v>14</v>
      </c>
      <c r="H909" s="4">
        <v>41</v>
      </c>
      <c r="I909" s="12">
        <f t="shared" si="59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13">
        <f t="shared" si="57"/>
        <v>40660.208333333336</v>
      </c>
      <c r="O909" s="13">
        <f t="shared" si="58"/>
        <v>40667.208333333336</v>
      </c>
      <c r="P909" s="4" t="b">
        <v>0</v>
      </c>
      <c r="Q909" s="4" t="b">
        <v>0</v>
      </c>
      <c r="R909" s="4" t="s">
        <v>33</v>
      </c>
      <c r="S909" s="4" t="s">
        <v>2039</v>
      </c>
      <c r="T909" s="4" t="s">
        <v>2040</v>
      </c>
    </row>
    <row r="910" spans="1:20" x14ac:dyDescent="0.25">
      <c r="A910" s="4">
        <v>908</v>
      </c>
      <c r="B910" s="4" t="s">
        <v>1848</v>
      </c>
      <c r="C910" s="11" t="s">
        <v>1849</v>
      </c>
      <c r="D910" s="4">
        <v>38200</v>
      </c>
      <c r="E910" s="4">
        <v>121950</v>
      </c>
      <c r="F910" s="5">
        <f t="shared" si="60"/>
        <v>3.1924083769633507</v>
      </c>
      <c r="G910" s="4" t="s">
        <v>20</v>
      </c>
      <c r="H910" s="4">
        <v>3934</v>
      </c>
      <c r="I910" s="12">
        <f t="shared" si="59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13">
        <f t="shared" si="57"/>
        <v>41031.208333333336</v>
      </c>
      <c r="O910" s="13">
        <f t="shared" si="58"/>
        <v>41042.208333333336</v>
      </c>
      <c r="P910" s="4" t="b">
        <v>0</v>
      </c>
      <c r="Q910" s="4" t="b">
        <v>0</v>
      </c>
      <c r="R910" s="4" t="s">
        <v>89</v>
      </c>
      <c r="S910" s="4" t="s">
        <v>2050</v>
      </c>
      <c r="T910" s="4" t="s">
        <v>2051</v>
      </c>
    </row>
    <row r="911" spans="1:20" x14ac:dyDescent="0.25">
      <c r="A911" s="4">
        <v>909</v>
      </c>
      <c r="B911" s="4" t="s">
        <v>1850</v>
      </c>
      <c r="C911" s="11" t="s">
        <v>1851</v>
      </c>
      <c r="D911" s="4">
        <v>1800</v>
      </c>
      <c r="E911" s="4">
        <v>8621</v>
      </c>
      <c r="F911" s="5">
        <f t="shared" si="60"/>
        <v>4.7894444444444444</v>
      </c>
      <c r="G911" s="4" t="s">
        <v>20</v>
      </c>
      <c r="H911" s="4">
        <v>80</v>
      </c>
      <c r="I911" s="12">
        <f t="shared" si="59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13">
        <f t="shared" si="57"/>
        <v>43255.208333333328</v>
      </c>
      <c r="O911" s="13">
        <f t="shared" si="58"/>
        <v>43282.208333333328</v>
      </c>
      <c r="P911" s="4" t="b">
        <v>0</v>
      </c>
      <c r="Q911" s="4" t="b">
        <v>1</v>
      </c>
      <c r="R911" s="4" t="s">
        <v>33</v>
      </c>
      <c r="S911" s="4" t="s">
        <v>2039</v>
      </c>
      <c r="T911" s="4" t="s">
        <v>2040</v>
      </c>
    </row>
    <row r="912" spans="1:20" x14ac:dyDescent="0.25">
      <c r="A912" s="4">
        <v>910</v>
      </c>
      <c r="B912" s="4" t="s">
        <v>1852</v>
      </c>
      <c r="C912" s="11" t="s">
        <v>1853</v>
      </c>
      <c r="D912" s="4">
        <v>154500</v>
      </c>
      <c r="E912" s="4">
        <v>30215</v>
      </c>
      <c r="F912" s="5">
        <f t="shared" si="60"/>
        <v>0.19556634304207121</v>
      </c>
      <c r="G912" s="4" t="s">
        <v>74</v>
      </c>
      <c r="H912" s="4">
        <v>296</v>
      </c>
      <c r="I912" s="12">
        <f t="shared" si="59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13">
        <f t="shared" si="57"/>
        <v>42026.25</v>
      </c>
      <c r="O912" s="13">
        <f t="shared" si="58"/>
        <v>42027.25</v>
      </c>
      <c r="P912" s="4" t="b">
        <v>0</v>
      </c>
      <c r="Q912" s="4" t="b">
        <v>0</v>
      </c>
      <c r="R912" s="4" t="s">
        <v>33</v>
      </c>
      <c r="S912" s="4" t="s">
        <v>2039</v>
      </c>
      <c r="T912" s="4" t="s">
        <v>2040</v>
      </c>
    </row>
    <row r="913" spans="1:20" x14ac:dyDescent="0.25">
      <c r="A913" s="4">
        <v>911</v>
      </c>
      <c r="B913" s="4" t="s">
        <v>1854</v>
      </c>
      <c r="C913" s="11" t="s">
        <v>1855</v>
      </c>
      <c r="D913" s="4">
        <v>5800</v>
      </c>
      <c r="E913" s="4">
        <v>11539</v>
      </c>
      <c r="F913" s="5">
        <f t="shared" si="60"/>
        <v>1.9894827586206896</v>
      </c>
      <c r="G913" s="4" t="s">
        <v>20</v>
      </c>
      <c r="H913" s="4">
        <v>462</v>
      </c>
      <c r="I913" s="12">
        <f t="shared" si="59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13">
        <f t="shared" si="57"/>
        <v>43717.208333333328</v>
      </c>
      <c r="O913" s="13">
        <f t="shared" si="58"/>
        <v>43719.208333333328</v>
      </c>
      <c r="P913" s="4" t="b">
        <v>1</v>
      </c>
      <c r="Q913" s="4" t="b">
        <v>0</v>
      </c>
      <c r="R913" s="4" t="s">
        <v>28</v>
      </c>
      <c r="S913" s="4" t="s">
        <v>2037</v>
      </c>
      <c r="T913" s="4" t="s">
        <v>2038</v>
      </c>
    </row>
    <row r="914" spans="1:20" x14ac:dyDescent="0.25">
      <c r="A914" s="4">
        <v>912</v>
      </c>
      <c r="B914" s="4" t="s">
        <v>1856</v>
      </c>
      <c r="C914" s="11" t="s">
        <v>1857</v>
      </c>
      <c r="D914" s="4">
        <v>1800</v>
      </c>
      <c r="E914" s="4">
        <v>14310</v>
      </c>
      <c r="F914" s="5">
        <f t="shared" si="60"/>
        <v>7.95</v>
      </c>
      <c r="G914" s="4" t="s">
        <v>20</v>
      </c>
      <c r="H914" s="4">
        <v>179</v>
      </c>
      <c r="I914" s="12">
        <f t="shared" si="59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13">
        <f t="shared" si="57"/>
        <v>41157.208333333336</v>
      </c>
      <c r="O914" s="13">
        <f t="shared" si="58"/>
        <v>41170.208333333336</v>
      </c>
      <c r="P914" s="4" t="b">
        <v>1</v>
      </c>
      <c r="Q914" s="4" t="b">
        <v>0</v>
      </c>
      <c r="R914" s="4" t="s">
        <v>53</v>
      </c>
      <c r="S914" s="4" t="s">
        <v>2041</v>
      </c>
      <c r="T914" s="4" t="s">
        <v>2044</v>
      </c>
    </row>
    <row r="915" spans="1:20" x14ac:dyDescent="0.25">
      <c r="A915" s="4">
        <v>913</v>
      </c>
      <c r="B915" s="4" t="s">
        <v>1858</v>
      </c>
      <c r="C915" s="11" t="s">
        <v>1859</v>
      </c>
      <c r="D915" s="4">
        <v>70200</v>
      </c>
      <c r="E915" s="4">
        <v>35536</v>
      </c>
      <c r="F915" s="5">
        <f t="shared" si="60"/>
        <v>0.50621082621082625</v>
      </c>
      <c r="G915" s="4" t="s">
        <v>14</v>
      </c>
      <c r="H915" s="4">
        <v>523</v>
      </c>
      <c r="I915" s="12">
        <f t="shared" si="59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13">
        <f t="shared" si="57"/>
        <v>43597.208333333328</v>
      </c>
      <c r="O915" s="13">
        <f t="shared" si="58"/>
        <v>43610.208333333328</v>
      </c>
      <c r="P915" s="4" t="b">
        <v>0</v>
      </c>
      <c r="Q915" s="4" t="b">
        <v>0</v>
      </c>
      <c r="R915" s="4" t="s">
        <v>53</v>
      </c>
      <c r="S915" s="4" t="s">
        <v>2041</v>
      </c>
      <c r="T915" s="4" t="s">
        <v>2044</v>
      </c>
    </row>
    <row r="916" spans="1:20" x14ac:dyDescent="0.25">
      <c r="A916" s="4">
        <v>914</v>
      </c>
      <c r="B916" s="4" t="s">
        <v>1860</v>
      </c>
      <c r="C916" s="11" t="s">
        <v>1861</v>
      </c>
      <c r="D916" s="4">
        <v>6400</v>
      </c>
      <c r="E916" s="4">
        <v>3676</v>
      </c>
      <c r="F916" s="5">
        <f t="shared" si="60"/>
        <v>0.57437499999999997</v>
      </c>
      <c r="G916" s="4" t="s">
        <v>14</v>
      </c>
      <c r="H916" s="4">
        <v>141</v>
      </c>
      <c r="I916" s="12">
        <f t="shared" si="59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13">
        <f t="shared" si="57"/>
        <v>41490.208333333336</v>
      </c>
      <c r="O916" s="13">
        <f t="shared" si="58"/>
        <v>41502.208333333336</v>
      </c>
      <c r="P916" s="4" t="b">
        <v>0</v>
      </c>
      <c r="Q916" s="4" t="b">
        <v>0</v>
      </c>
      <c r="R916" s="4" t="s">
        <v>33</v>
      </c>
      <c r="S916" s="4" t="s">
        <v>2039</v>
      </c>
      <c r="T916" s="4" t="s">
        <v>2040</v>
      </c>
    </row>
    <row r="917" spans="1:20" x14ac:dyDescent="0.25">
      <c r="A917" s="4">
        <v>915</v>
      </c>
      <c r="B917" s="4" t="s">
        <v>1862</v>
      </c>
      <c r="C917" s="11" t="s">
        <v>1863</v>
      </c>
      <c r="D917" s="4">
        <v>125900</v>
      </c>
      <c r="E917" s="4">
        <v>195936</v>
      </c>
      <c r="F917" s="5">
        <f t="shared" si="60"/>
        <v>1.5562827640984909</v>
      </c>
      <c r="G917" s="4" t="s">
        <v>20</v>
      </c>
      <c r="H917" s="4">
        <v>1866</v>
      </c>
      <c r="I917" s="12">
        <f t="shared" si="59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13">
        <f t="shared" si="57"/>
        <v>42976.208333333328</v>
      </c>
      <c r="O917" s="13">
        <f t="shared" si="58"/>
        <v>42985.208333333328</v>
      </c>
      <c r="P917" s="4" t="b">
        <v>0</v>
      </c>
      <c r="Q917" s="4" t="b">
        <v>0</v>
      </c>
      <c r="R917" s="4" t="s">
        <v>269</v>
      </c>
      <c r="S917" s="4" t="s">
        <v>2041</v>
      </c>
      <c r="T917" s="4" t="s">
        <v>2060</v>
      </c>
    </row>
    <row r="918" spans="1:20" ht="31.5" x14ac:dyDescent="0.25">
      <c r="A918" s="4">
        <v>916</v>
      </c>
      <c r="B918" s="4" t="s">
        <v>1864</v>
      </c>
      <c r="C918" s="11" t="s">
        <v>1865</v>
      </c>
      <c r="D918" s="4">
        <v>3700</v>
      </c>
      <c r="E918" s="4">
        <v>1343</v>
      </c>
      <c r="F918" s="5">
        <f t="shared" si="60"/>
        <v>0.36297297297297298</v>
      </c>
      <c r="G918" s="4" t="s">
        <v>14</v>
      </c>
      <c r="H918" s="4">
        <v>52</v>
      </c>
      <c r="I918" s="12">
        <f t="shared" si="59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13">
        <f t="shared" si="57"/>
        <v>41991.25</v>
      </c>
      <c r="O918" s="13">
        <f t="shared" si="58"/>
        <v>42000.25</v>
      </c>
      <c r="P918" s="4" t="b">
        <v>0</v>
      </c>
      <c r="Q918" s="4" t="b">
        <v>0</v>
      </c>
      <c r="R918" s="4" t="s">
        <v>122</v>
      </c>
      <c r="S918" s="4" t="s">
        <v>2054</v>
      </c>
      <c r="T918" s="4" t="s">
        <v>2055</v>
      </c>
    </row>
    <row r="919" spans="1:20" x14ac:dyDescent="0.25">
      <c r="A919" s="4">
        <v>917</v>
      </c>
      <c r="B919" s="4" t="s">
        <v>1866</v>
      </c>
      <c r="C919" s="11" t="s">
        <v>1867</v>
      </c>
      <c r="D919" s="4">
        <v>3600</v>
      </c>
      <c r="E919" s="4">
        <v>2097</v>
      </c>
      <c r="F919" s="5">
        <f t="shared" si="60"/>
        <v>0.58250000000000002</v>
      </c>
      <c r="G919" s="4" t="s">
        <v>47</v>
      </c>
      <c r="H919" s="4">
        <v>27</v>
      </c>
      <c r="I919" s="12">
        <f t="shared" si="59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13">
        <f t="shared" si="57"/>
        <v>40722.208333333336</v>
      </c>
      <c r="O919" s="13">
        <f t="shared" si="58"/>
        <v>40746.208333333336</v>
      </c>
      <c r="P919" s="4" t="b">
        <v>0</v>
      </c>
      <c r="Q919" s="4" t="b">
        <v>1</v>
      </c>
      <c r="R919" s="4" t="s">
        <v>100</v>
      </c>
      <c r="S919" s="4" t="s">
        <v>2041</v>
      </c>
      <c r="T919" s="4" t="s">
        <v>2052</v>
      </c>
    </row>
    <row r="920" spans="1:20" x14ac:dyDescent="0.25">
      <c r="A920" s="4">
        <v>918</v>
      </c>
      <c r="B920" s="4" t="s">
        <v>1868</v>
      </c>
      <c r="C920" s="11" t="s">
        <v>1869</v>
      </c>
      <c r="D920" s="4">
        <v>3800</v>
      </c>
      <c r="E920" s="4">
        <v>9021</v>
      </c>
      <c r="F920" s="5">
        <f t="shared" si="60"/>
        <v>2.3739473684210526</v>
      </c>
      <c r="G920" s="4" t="s">
        <v>20</v>
      </c>
      <c r="H920" s="4">
        <v>156</v>
      </c>
      <c r="I920" s="12">
        <f t="shared" si="59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13">
        <f t="shared" si="57"/>
        <v>41117.208333333336</v>
      </c>
      <c r="O920" s="13">
        <f t="shared" si="58"/>
        <v>41128.208333333336</v>
      </c>
      <c r="P920" s="4" t="b">
        <v>0</v>
      </c>
      <c r="Q920" s="4" t="b">
        <v>0</v>
      </c>
      <c r="R920" s="4" t="s">
        <v>133</v>
      </c>
      <c r="S920" s="4" t="s">
        <v>2047</v>
      </c>
      <c r="T920" s="4" t="s">
        <v>2056</v>
      </c>
    </row>
    <row r="921" spans="1:20" x14ac:dyDescent="0.25">
      <c r="A921" s="4">
        <v>919</v>
      </c>
      <c r="B921" s="4" t="s">
        <v>1870</v>
      </c>
      <c r="C921" s="11" t="s">
        <v>1871</v>
      </c>
      <c r="D921" s="4">
        <v>35600</v>
      </c>
      <c r="E921" s="4">
        <v>20915</v>
      </c>
      <c r="F921" s="5">
        <f t="shared" si="60"/>
        <v>0.58750000000000002</v>
      </c>
      <c r="G921" s="4" t="s">
        <v>14</v>
      </c>
      <c r="H921" s="4">
        <v>225</v>
      </c>
      <c r="I921" s="12">
        <f t="shared" si="59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13">
        <f t="shared" si="57"/>
        <v>43022.208333333328</v>
      </c>
      <c r="O921" s="13">
        <f t="shared" si="58"/>
        <v>43054.25</v>
      </c>
      <c r="P921" s="4" t="b">
        <v>0</v>
      </c>
      <c r="Q921" s="4" t="b">
        <v>1</v>
      </c>
      <c r="R921" s="4" t="s">
        <v>33</v>
      </c>
      <c r="S921" s="4" t="s">
        <v>2039</v>
      </c>
      <c r="T921" s="4" t="s">
        <v>2040</v>
      </c>
    </row>
    <row r="922" spans="1:20" x14ac:dyDescent="0.25">
      <c r="A922" s="4">
        <v>920</v>
      </c>
      <c r="B922" s="4" t="s">
        <v>1872</v>
      </c>
      <c r="C922" s="11" t="s">
        <v>1873</v>
      </c>
      <c r="D922" s="4">
        <v>5300</v>
      </c>
      <c r="E922" s="4">
        <v>9676</v>
      </c>
      <c r="F922" s="5">
        <f t="shared" si="60"/>
        <v>1.8256603773584905</v>
      </c>
      <c r="G922" s="4" t="s">
        <v>20</v>
      </c>
      <c r="H922" s="4">
        <v>255</v>
      </c>
      <c r="I922" s="12">
        <f t="shared" si="59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13">
        <f t="shared" si="57"/>
        <v>43503.25</v>
      </c>
      <c r="O922" s="13">
        <f t="shared" si="58"/>
        <v>43523.25</v>
      </c>
      <c r="P922" s="4" t="b">
        <v>1</v>
      </c>
      <c r="Q922" s="4" t="b">
        <v>0</v>
      </c>
      <c r="R922" s="4" t="s">
        <v>71</v>
      </c>
      <c r="S922" s="4" t="s">
        <v>2041</v>
      </c>
      <c r="T922" s="4" t="s">
        <v>2049</v>
      </c>
    </row>
    <row r="923" spans="1:20" x14ac:dyDescent="0.25">
      <c r="A923" s="4">
        <v>921</v>
      </c>
      <c r="B923" s="4" t="s">
        <v>1874</v>
      </c>
      <c r="C923" s="11" t="s">
        <v>1875</v>
      </c>
      <c r="D923" s="4">
        <v>160400</v>
      </c>
      <c r="E923" s="4">
        <v>1210</v>
      </c>
      <c r="F923" s="5">
        <f t="shared" si="60"/>
        <v>7.5436408977556111E-3</v>
      </c>
      <c r="G923" s="4" t="s">
        <v>14</v>
      </c>
      <c r="H923" s="4">
        <v>38</v>
      </c>
      <c r="I923" s="12">
        <f t="shared" si="59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13">
        <f t="shared" si="57"/>
        <v>40951.25</v>
      </c>
      <c r="O923" s="13">
        <f t="shared" si="58"/>
        <v>40965.25</v>
      </c>
      <c r="P923" s="4" t="b">
        <v>0</v>
      </c>
      <c r="Q923" s="4" t="b">
        <v>0</v>
      </c>
      <c r="R923" s="4" t="s">
        <v>28</v>
      </c>
      <c r="S923" s="4" t="s">
        <v>2037</v>
      </c>
      <c r="T923" s="4" t="s">
        <v>2038</v>
      </c>
    </row>
    <row r="924" spans="1:20" x14ac:dyDescent="0.25">
      <c r="A924" s="4">
        <v>922</v>
      </c>
      <c r="B924" s="4" t="s">
        <v>1876</v>
      </c>
      <c r="C924" s="11" t="s">
        <v>1877</v>
      </c>
      <c r="D924" s="4">
        <v>51400</v>
      </c>
      <c r="E924" s="4">
        <v>90440</v>
      </c>
      <c r="F924" s="5">
        <f t="shared" si="60"/>
        <v>1.7595330739299611</v>
      </c>
      <c r="G924" s="4" t="s">
        <v>20</v>
      </c>
      <c r="H924" s="4">
        <v>2261</v>
      </c>
      <c r="I924" s="12">
        <f t="shared" si="59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13">
        <f t="shared" si="57"/>
        <v>43443.25</v>
      </c>
      <c r="O924" s="13">
        <f t="shared" si="58"/>
        <v>43452.25</v>
      </c>
      <c r="P924" s="4" t="b">
        <v>0</v>
      </c>
      <c r="Q924" s="4" t="b">
        <v>1</v>
      </c>
      <c r="R924" s="4" t="s">
        <v>319</v>
      </c>
      <c r="S924" s="4" t="s">
        <v>2035</v>
      </c>
      <c r="T924" s="4" t="s">
        <v>2062</v>
      </c>
    </row>
    <row r="925" spans="1:20" x14ac:dyDescent="0.25">
      <c r="A925" s="4">
        <v>923</v>
      </c>
      <c r="B925" s="4" t="s">
        <v>1878</v>
      </c>
      <c r="C925" s="11" t="s">
        <v>1879</v>
      </c>
      <c r="D925" s="4">
        <v>1700</v>
      </c>
      <c r="E925" s="4">
        <v>4044</v>
      </c>
      <c r="F925" s="5">
        <f t="shared" si="60"/>
        <v>2.3788235294117648</v>
      </c>
      <c r="G925" s="4" t="s">
        <v>20</v>
      </c>
      <c r="H925" s="4">
        <v>40</v>
      </c>
      <c r="I925" s="12">
        <f t="shared" si="59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13">
        <f t="shared" si="57"/>
        <v>40373.208333333336</v>
      </c>
      <c r="O925" s="13">
        <f t="shared" si="58"/>
        <v>40374.208333333336</v>
      </c>
      <c r="P925" s="4" t="b">
        <v>0</v>
      </c>
      <c r="Q925" s="4" t="b">
        <v>0</v>
      </c>
      <c r="R925" s="4" t="s">
        <v>33</v>
      </c>
      <c r="S925" s="4" t="s">
        <v>2039</v>
      </c>
      <c r="T925" s="4" t="s">
        <v>2040</v>
      </c>
    </row>
    <row r="926" spans="1:20" x14ac:dyDescent="0.25">
      <c r="A926" s="4">
        <v>924</v>
      </c>
      <c r="B926" s="4" t="s">
        <v>1880</v>
      </c>
      <c r="C926" s="11" t="s">
        <v>1881</v>
      </c>
      <c r="D926" s="4">
        <v>39400</v>
      </c>
      <c r="E926" s="4">
        <v>192292</v>
      </c>
      <c r="F926" s="5">
        <f t="shared" si="60"/>
        <v>4.8805076142131982</v>
      </c>
      <c r="G926" s="4" t="s">
        <v>20</v>
      </c>
      <c r="H926" s="4">
        <v>2289</v>
      </c>
      <c r="I926" s="12">
        <f t="shared" si="59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13">
        <f t="shared" si="57"/>
        <v>43769.208333333328</v>
      </c>
      <c r="O926" s="13">
        <f t="shared" si="58"/>
        <v>43780.25</v>
      </c>
      <c r="P926" s="4" t="b">
        <v>0</v>
      </c>
      <c r="Q926" s="4" t="b">
        <v>0</v>
      </c>
      <c r="R926" s="4" t="s">
        <v>33</v>
      </c>
      <c r="S926" s="4" t="s">
        <v>2039</v>
      </c>
      <c r="T926" s="4" t="s">
        <v>2040</v>
      </c>
    </row>
    <row r="927" spans="1:20" ht="31.5" x14ac:dyDescent="0.25">
      <c r="A927" s="4">
        <v>925</v>
      </c>
      <c r="B927" s="4" t="s">
        <v>1882</v>
      </c>
      <c r="C927" s="11" t="s">
        <v>1883</v>
      </c>
      <c r="D927" s="4">
        <v>3000</v>
      </c>
      <c r="E927" s="4">
        <v>6722</v>
      </c>
      <c r="F927" s="5">
        <f t="shared" si="60"/>
        <v>2.2406666666666668</v>
      </c>
      <c r="G927" s="4" t="s">
        <v>20</v>
      </c>
      <c r="H927" s="4">
        <v>65</v>
      </c>
      <c r="I927" s="12">
        <f t="shared" si="59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13">
        <f t="shared" si="57"/>
        <v>43000.208333333328</v>
      </c>
      <c r="O927" s="13">
        <f t="shared" si="58"/>
        <v>43012.208333333328</v>
      </c>
      <c r="P927" s="4" t="b">
        <v>0</v>
      </c>
      <c r="Q927" s="4" t="b">
        <v>0</v>
      </c>
      <c r="R927" s="4" t="s">
        <v>33</v>
      </c>
      <c r="S927" s="4" t="s">
        <v>2039</v>
      </c>
      <c r="T927" s="4" t="s">
        <v>2040</v>
      </c>
    </row>
    <row r="928" spans="1:20" x14ac:dyDescent="0.25">
      <c r="A928" s="4">
        <v>926</v>
      </c>
      <c r="B928" s="4" t="s">
        <v>1884</v>
      </c>
      <c r="C928" s="11" t="s">
        <v>1885</v>
      </c>
      <c r="D928" s="4">
        <v>8700</v>
      </c>
      <c r="E928" s="4">
        <v>1577</v>
      </c>
      <c r="F928" s="5">
        <f t="shared" si="60"/>
        <v>0.18126436781609195</v>
      </c>
      <c r="G928" s="4" t="s">
        <v>14</v>
      </c>
      <c r="H928" s="4">
        <v>15</v>
      </c>
      <c r="I928" s="12">
        <f t="shared" si="59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13">
        <f t="shared" si="57"/>
        <v>42502.208333333328</v>
      </c>
      <c r="O928" s="13">
        <f t="shared" si="58"/>
        <v>42506.208333333328</v>
      </c>
      <c r="P928" s="4" t="b">
        <v>0</v>
      </c>
      <c r="Q928" s="4" t="b">
        <v>0</v>
      </c>
      <c r="R928" s="4" t="s">
        <v>17</v>
      </c>
      <c r="S928" s="4" t="s">
        <v>2033</v>
      </c>
      <c r="T928" s="4" t="s">
        <v>2034</v>
      </c>
    </row>
    <row r="929" spans="1:20" x14ac:dyDescent="0.25">
      <c r="A929" s="4">
        <v>927</v>
      </c>
      <c r="B929" s="4" t="s">
        <v>1886</v>
      </c>
      <c r="C929" s="11" t="s">
        <v>1887</v>
      </c>
      <c r="D929" s="4">
        <v>7200</v>
      </c>
      <c r="E929" s="4">
        <v>3301</v>
      </c>
      <c r="F929" s="5">
        <f t="shared" si="60"/>
        <v>0.45847222222222223</v>
      </c>
      <c r="G929" s="4" t="s">
        <v>14</v>
      </c>
      <c r="H929" s="4">
        <v>37</v>
      </c>
      <c r="I929" s="12">
        <f t="shared" si="59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13">
        <f t="shared" si="57"/>
        <v>41102.208333333336</v>
      </c>
      <c r="O929" s="13">
        <f t="shared" si="58"/>
        <v>41131.208333333336</v>
      </c>
      <c r="P929" s="4" t="b">
        <v>0</v>
      </c>
      <c r="Q929" s="4" t="b">
        <v>0</v>
      </c>
      <c r="R929" s="4" t="s">
        <v>33</v>
      </c>
      <c r="S929" s="4" t="s">
        <v>2039</v>
      </c>
      <c r="T929" s="4" t="s">
        <v>2040</v>
      </c>
    </row>
    <row r="930" spans="1:20" x14ac:dyDescent="0.25">
      <c r="A930" s="4">
        <v>928</v>
      </c>
      <c r="B930" s="4" t="s">
        <v>1888</v>
      </c>
      <c r="C930" s="11" t="s">
        <v>1889</v>
      </c>
      <c r="D930" s="4">
        <v>167400</v>
      </c>
      <c r="E930" s="4">
        <v>196386</v>
      </c>
      <c r="F930" s="5">
        <f t="shared" si="60"/>
        <v>1.1731541218637993</v>
      </c>
      <c r="G930" s="4" t="s">
        <v>20</v>
      </c>
      <c r="H930" s="4">
        <v>3777</v>
      </c>
      <c r="I930" s="12">
        <f t="shared" si="59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13">
        <f t="shared" si="57"/>
        <v>41637.25</v>
      </c>
      <c r="O930" s="13">
        <f t="shared" si="58"/>
        <v>41646.25</v>
      </c>
      <c r="P930" s="4" t="b">
        <v>0</v>
      </c>
      <c r="Q930" s="4" t="b">
        <v>0</v>
      </c>
      <c r="R930" s="4" t="s">
        <v>28</v>
      </c>
      <c r="S930" s="4" t="s">
        <v>2037</v>
      </c>
      <c r="T930" s="4" t="s">
        <v>2038</v>
      </c>
    </row>
    <row r="931" spans="1:20" x14ac:dyDescent="0.25">
      <c r="A931" s="4">
        <v>929</v>
      </c>
      <c r="B931" s="4" t="s">
        <v>1890</v>
      </c>
      <c r="C931" s="11" t="s">
        <v>1891</v>
      </c>
      <c r="D931" s="4">
        <v>5500</v>
      </c>
      <c r="E931" s="4">
        <v>11952</v>
      </c>
      <c r="F931" s="5">
        <f t="shared" si="60"/>
        <v>2.173090909090909</v>
      </c>
      <c r="G931" s="4" t="s">
        <v>20</v>
      </c>
      <c r="H931" s="4">
        <v>184</v>
      </c>
      <c r="I931" s="12">
        <f t="shared" si="59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13">
        <f t="shared" si="57"/>
        <v>42858.208333333328</v>
      </c>
      <c r="O931" s="13">
        <f t="shared" si="58"/>
        <v>42872.208333333328</v>
      </c>
      <c r="P931" s="4" t="b">
        <v>0</v>
      </c>
      <c r="Q931" s="4" t="b">
        <v>0</v>
      </c>
      <c r="R931" s="4" t="s">
        <v>33</v>
      </c>
      <c r="S931" s="4" t="s">
        <v>2039</v>
      </c>
      <c r="T931" s="4" t="s">
        <v>2040</v>
      </c>
    </row>
    <row r="932" spans="1:20" x14ac:dyDescent="0.25">
      <c r="A932" s="4">
        <v>930</v>
      </c>
      <c r="B932" s="4" t="s">
        <v>1892</v>
      </c>
      <c r="C932" s="11" t="s">
        <v>1893</v>
      </c>
      <c r="D932" s="4">
        <v>3500</v>
      </c>
      <c r="E932" s="4">
        <v>3930</v>
      </c>
      <c r="F932" s="5">
        <f t="shared" si="60"/>
        <v>1.1228571428571428</v>
      </c>
      <c r="G932" s="4" t="s">
        <v>20</v>
      </c>
      <c r="H932" s="4">
        <v>85</v>
      </c>
      <c r="I932" s="12">
        <f t="shared" si="59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13">
        <f t="shared" si="57"/>
        <v>42060.25</v>
      </c>
      <c r="O932" s="13">
        <f t="shared" si="58"/>
        <v>42067.25</v>
      </c>
      <c r="P932" s="4" t="b">
        <v>0</v>
      </c>
      <c r="Q932" s="4" t="b">
        <v>1</v>
      </c>
      <c r="R932" s="4" t="s">
        <v>33</v>
      </c>
      <c r="S932" s="4" t="s">
        <v>2039</v>
      </c>
      <c r="T932" s="4" t="s">
        <v>2040</v>
      </c>
    </row>
    <row r="933" spans="1:20" x14ac:dyDescent="0.25">
      <c r="A933" s="4">
        <v>931</v>
      </c>
      <c r="B933" s="4" t="s">
        <v>1894</v>
      </c>
      <c r="C933" s="11" t="s">
        <v>1895</v>
      </c>
      <c r="D933" s="4">
        <v>7900</v>
      </c>
      <c r="E933" s="4">
        <v>5729</v>
      </c>
      <c r="F933" s="5">
        <f t="shared" si="60"/>
        <v>0.72518987341772156</v>
      </c>
      <c r="G933" s="4" t="s">
        <v>14</v>
      </c>
      <c r="H933" s="4">
        <v>112</v>
      </c>
      <c r="I933" s="12">
        <f t="shared" si="59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13">
        <f t="shared" si="57"/>
        <v>41818.208333333336</v>
      </c>
      <c r="O933" s="13">
        <f t="shared" si="58"/>
        <v>41820.208333333336</v>
      </c>
      <c r="P933" s="4" t="b">
        <v>0</v>
      </c>
      <c r="Q933" s="4" t="b">
        <v>1</v>
      </c>
      <c r="R933" s="4" t="s">
        <v>33</v>
      </c>
      <c r="S933" s="4" t="s">
        <v>2039</v>
      </c>
      <c r="T933" s="4" t="s">
        <v>2040</v>
      </c>
    </row>
    <row r="934" spans="1:20" x14ac:dyDescent="0.25">
      <c r="A934" s="4">
        <v>932</v>
      </c>
      <c r="B934" s="4" t="s">
        <v>1896</v>
      </c>
      <c r="C934" s="11" t="s">
        <v>1897</v>
      </c>
      <c r="D934" s="4">
        <v>2300</v>
      </c>
      <c r="E934" s="4">
        <v>4883</v>
      </c>
      <c r="F934" s="5">
        <f t="shared" si="60"/>
        <v>2.1230434782608696</v>
      </c>
      <c r="G934" s="4" t="s">
        <v>20</v>
      </c>
      <c r="H934" s="4">
        <v>144</v>
      </c>
      <c r="I934" s="12">
        <f t="shared" si="59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13">
        <f t="shared" si="57"/>
        <v>41709.208333333336</v>
      </c>
      <c r="O934" s="13">
        <f t="shared" si="58"/>
        <v>41712.208333333336</v>
      </c>
      <c r="P934" s="4" t="b">
        <v>0</v>
      </c>
      <c r="Q934" s="4" t="b">
        <v>0</v>
      </c>
      <c r="R934" s="4" t="s">
        <v>23</v>
      </c>
      <c r="S934" s="4" t="s">
        <v>2035</v>
      </c>
      <c r="T934" s="4" t="s">
        <v>2036</v>
      </c>
    </row>
    <row r="935" spans="1:20" x14ac:dyDescent="0.25">
      <c r="A935" s="4">
        <v>933</v>
      </c>
      <c r="B935" s="4" t="s">
        <v>1898</v>
      </c>
      <c r="C935" s="11" t="s">
        <v>1899</v>
      </c>
      <c r="D935" s="4">
        <v>73000</v>
      </c>
      <c r="E935" s="4">
        <v>175015</v>
      </c>
      <c r="F935" s="5">
        <f t="shared" si="60"/>
        <v>2.3974657534246577</v>
      </c>
      <c r="G935" s="4" t="s">
        <v>20</v>
      </c>
      <c r="H935" s="4">
        <v>1902</v>
      </c>
      <c r="I935" s="12">
        <f t="shared" si="59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13">
        <f t="shared" si="57"/>
        <v>41372.208333333336</v>
      </c>
      <c r="O935" s="13">
        <f t="shared" si="58"/>
        <v>41385.208333333336</v>
      </c>
      <c r="P935" s="4" t="b">
        <v>0</v>
      </c>
      <c r="Q935" s="4" t="b">
        <v>0</v>
      </c>
      <c r="R935" s="4" t="s">
        <v>33</v>
      </c>
      <c r="S935" s="4" t="s">
        <v>2039</v>
      </c>
      <c r="T935" s="4" t="s">
        <v>2040</v>
      </c>
    </row>
    <row r="936" spans="1:20" x14ac:dyDescent="0.25">
      <c r="A936" s="4">
        <v>934</v>
      </c>
      <c r="B936" s="4" t="s">
        <v>1900</v>
      </c>
      <c r="C936" s="11" t="s">
        <v>1901</v>
      </c>
      <c r="D936" s="4">
        <v>6200</v>
      </c>
      <c r="E936" s="4">
        <v>11280</v>
      </c>
      <c r="F936" s="5">
        <f t="shared" si="60"/>
        <v>1.8193548387096774</v>
      </c>
      <c r="G936" s="4" t="s">
        <v>20</v>
      </c>
      <c r="H936" s="4">
        <v>105</v>
      </c>
      <c r="I936" s="12">
        <f t="shared" si="59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13">
        <f t="shared" si="57"/>
        <v>42422.25</v>
      </c>
      <c r="O936" s="13">
        <f t="shared" si="58"/>
        <v>42428.25</v>
      </c>
      <c r="P936" s="4" t="b">
        <v>0</v>
      </c>
      <c r="Q936" s="4" t="b">
        <v>0</v>
      </c>
      <c r="R936" s="4" t="s">
        <v>33</v>
      </c>
      <c r="S936" s="4" t="s">
        <v>2039</v>
      </c>
      <c r="T936" s="4" t="s">
        <v>2040</v>
      </c>
    </row>
    <row r="937" spans="1:20" ht="31.5" x14ac:dyDescent="0.25">
      <c r="A937" s="4">
        <v>935</v>
      </c>
      <c r="B937" s="4" t="s">
        <v>1902</v>
      </c>
      <c r="C937" s="11" t="s">
        <v>1903</v>
      </c>
      <c r="D937" s="4">
        <v>6100</v>
      </c>
      <c r="E937" s="4">
        <v>10012</v>
      </c>
      <c r="F937" s="5">
        <f t="shared" si="60"/>
        <v>1.6413114754098361</v>
      </c>
      <c r="G937" s="4" t="s">
        <v>20</v>
      </c>
      <c r="H937" s="4">
        <v>132</v>
      </c>
      <c r="I937" s="12">
        <f t="shared" si="59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13">
        <f t="shared" si="57"/>
        <v>42209.208333333328</v>
      </c>
      <c r="O937" s="13">
        <f t="shared" si="58"/>
        <v>42216.208333333328</v>
      </c>
      <c r="P937" s="4" t="b">
        <v>0</v>
      </c>
      <c r="Q937" s="4" t="b">
        <v>0</v>
      </c>
      <c r="R937" s="4" t="s">
        <v>33</v>
      </c>
      <c r="S937" s="4" t="s">
        <v>2039</v>
      </c>
      <c r="T937" s="4" t="s">
        <v>2040</v>
      </c>
    </row>
    <row r="938" spans="1:20" x14ac:dyDescent="0.25">
      <c r="A938" s="4">
        <v>936</v>
      </c>
      <c r="B938" s="4" t="s">
        <v>1246</v>
      </c>
      <c r="C938" s="11" t="s">
        <v>1904</v>
      </c>
      <c r="D938" s="4">
        <v>103200</v>
      </c>
      <c r="E938" s="4">
        <v>1690</v>
      </c>
      <c r="F938" s="5">
        <f t="shared" si="60"/>
        <v>1.6375968992248063E-2</v>
      </c>
      <c r="G938" s="4" t="s">
        <v>14</v>
      </c>
      <c r="H938" s="4">
        <v>21</v>
      </c>
      <c r="I938" s="12">
        <f t="shared" si="59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13">
        <f t="shared" si="57"/>
        <v>43668.208333333328</v>
      </c>
      <c r="O938" s="13">
        <f t="shared" si="58"/>
        <v>43671.208333333328</v>
      </c>
      <c r="P938" s="4" t="b">
        <v>1</v>
      </c>
      <c r="Q938" s="4" t="b">
        <v>0</v>
      </c>
      <c r="R938" s="4" t="s">
        <v>33</v>
      </c>
      <c r="S938" s="4" t="s">
        <v>2039</v>
      </c>
      <c r="T938" s="4" t="s">
        <v>2040</v>
      </c>
    </row>
    <row r="939" spans="1:20" x14ac:dyDescent="0.25">
      <c r="A939" s="4">
        <v>937</v>
      </c>
      <c r="B939" s="4" t="s">
        <v>1905</v>
      </c>
      <c r="C939" s="11" t="s">
        <v>1906</v>
      </c>
      <c r="D939" s="4">
        <v>171000</v>
      </c>
      <c r="E939" s="4">
        <v>84891</v>
      </c>
      <c r="F939" s="5">
        <f t="shared" si="60"/>
        <v>0.49643859649122807</v>
      </c>
      <c r="G939" s="4" t="s">
        <v>74</v>
      </c>
      <c r="H939" s="4">
        <v>976</v>
      </c>
      <c r="I939" s="12">
        <f t="shared" si="59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13">
        <f t="shared" si="57"/>
        <v>42334.25</v>
      </c>
      <c r="O939" s="13">
        <f t="shared" si="58"/>
        <v>42343.25</v>
      </c>
      <c r="P939" s="4" t="b">
        <v>0</v>
      </c>
      <c r="Q939" s="4" t="b">
        <v>0</v>
      </c>
      <c r="R939" s="4" t="s">
        <v>42</v>
      </c>
      <c r="S939" s="4" t="s">
        <v>2041</v>
      </c>
      <c r="T939" s="4" t="s">
        <v>2042</v>
      </c>
    </row>
    <row r="940" spans="1:20" x14ac:dyDescent="0.25">
      <c r="A940" s="4">
        <v>938</v>
      </c>
      <c r="B940" s="4" t="s">
        <v>1907</v>
      </c>
      <c r="C940" s="11" t="s">
        <v>1908</v>
      </c>
      <c r="D940" s="4">
        <v>9200</v>
      </c>
      <c r="E940" s="4">
        <v>10093</v>
      </c>
      <c r="F940" s="5">
        <f t="shared" si="60"/>
        <v>1.0970652173913042</v>
      </c>
      <c r="G940" s="4" t="s">
        <v>20</v>
      </c>
      <c r="H940" s="4">
        <v>96</v>
      </c>
      <c r="I940" s="12">
        <f t="shared" si="59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13">
        <f t="shared" si="57"/>
        <v>43263.208333333328</v>
      </c>
      <c r="O940" s="13">
        <f t="shared" si="58"/>
        <v>43299.208333333328</v>
      </c>
      <c r="P940" s="4" t="b">
        <v>0</v>
      </c>
      <c r="Q940" s="4" t="b">
        <v>1</v>
      </c>
      <c r="R940" s="4" t="s">
        <v>119</v>
      </c>
      <c r="S940" s="4" t="s">
        <v>2047</v>
      </c>
      <c r="T940" s="4" t="s">
        <v>2053</v>
      </c>
    </row>
    <row r="941" spans="1:20" ht="31.5" x14ac:dyDescent="0.25">
      <c r="A941" s="4">
        <v>939</v>
      </c>
      <c r="B941" s="4" t="s">
        <v>1909</v>
      </c>
      <c r="C941" s="11" t="s">
        <v>1910</v>
      </c>
      <c r="D941" s="4">
        <v>7800</v>
      </c>
      <c r="E941" s="4">
        <v>3839</v>
      </c>
      <c r="F941" s="5">
        <f t="shared" si="60"/>
        <v>0.49217948717948717</v>
      </c>
      <c r="G941" s="4" t="s">
        <v>14</v>
      </c>
      <c r="H941" s="4">
        <v>67</v>
      </c>
      <c r="I941" s="12">
        <f t="shared" si="59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13">
        <f t="shared" si="57"/>
        <v>40670.208333333336</v>
      </c>
      <c r="O941" s="13">
        <f t="shared" si="58"/>
        <v>40687.208333333336</v>
      </c>
      <c r="P941" s="4" t="b">
        <v>0</v>
      </c>
      <c r="Q941" s="4" t="b">
        <v>1</v>
      </c>
      <c r="R941" s="4" t="s">
        <v>89</v>
      </c>
      <c r="S941" s="4" t="s">
        <v>2050</v>
      </c>
      <c r="T941" s="4" t="s">
        <v>2051</v>
      </c>
    </row>
    <row r="942" spans="1:20" x14ac:dyDescent="0.25">
      <c r="A942" s="4">
        <v>940</v>
      </c>
      <c r="B942" s="4" t="s">
        <v>1911</v>
      </c>
      <c r="C942" s="11" t="s">
        <v>1912</v>
      </c>
      <c r="D942" s="4">
        <v>9900</v>
      </c>
      <c r="E942" s="4">
        <v>6161</v>
      </c>
      <c r="F942" s="5">
        <f t="shared" si="60"/>
        <v>0.62232323232323228</v>
      </c>
      <c r="G942" s="4" t="s">
        <v>47</v>
      </c>
      <c r="H942" s="4">
        <v>66</v>
      </c>
      <c r="I942" s="12">
        <f t="shared" si="59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13">
        <f t="shared" si="57"/>
        <v>41244.25</v>
      </c>
      <c r="O942" s="13">
        <f t="shared" si="58"/>
        <v>41266.25</v>
      </c>
      <c r="P942" s="4" t="b">
        <v>0</v>
      </c>
      <c r="Q942" s="4" t="b">
        <v>0</v>
      </c>
      <c r="R942" s="4" t="s">
        <v>28</v>
      </c>
      <c r="S942" s="4" t="s">
        <v>2037</v>
      </c>
      <c r="T942" s="4" t="s">
        <v>2038</v>
      </c>
    </row>
    <row r="943" spans="1:20" x14ac:dyDescent="0.25">
      <c r="A943" s="4">
        <v>941</v>
      </c>
      <c r="B943" s="4" t="s">
        <v>1913</v>
      </c>
      <c r="C943" s="11" t="s">
        <v>1914</v>
      </c>
      <c r="D943" s="4">
        <v>43000</v>
      </c>
      <c r="E943" s="4">
        <v>5615</v>
      </c>
      <c r="F943" s="5">
        <f t="shared" si="60"/>
        <v>0.1305813953488372</v>
      </c>
      <c r="G943" s="4" t="s">
        <v>14</v>
      </c>
      <c r="H943" s="4">
        <v>78</v>
      </c>
      <c r="I943" s="12">
        <f t="shared" si="59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13">
        <f t="shared" si="57"/>
        <v>40552.25</v>
      </c>
      <c r="O943" s="13">
        <f t="shared" si="58"/>
        <v>40587.25</v>
      </c>
      <c r="P943" s="4" t="b">
        <v>1</v>
      </c>
      <c r="Q943" s="4" t="b">
        <v>0</v>
      </c>
      <c r="R943" s="4" t="s">
        <v>33</v>
      </c>
      <c r="S943" s="4" t="s">
        <v>2039</v>
      </c>
      <c r="T943" s="4" t="s">
        <v>2040</v>
      </c>
    </row>
    <row r="944" spans="1:20" x14ac:dyDescent="0.25">
      <c r="A944" s="4">
        <v>942</v>
      </c>
      <c r="B944" s="4" t="s">
        <v>1907</v>
      </c>
      <c r="C944" s="11" t="s">
        <v>1915</v>
      </c>
      <c r="D944" s="4">
        <v>9600</v>
      </c>
      <c r="E944" s="4">
        <v>6205</v>
      </c>
      <c r="F944" s="5">
        <f t="shared" si="60"/>
        <v>0.64635416666666667</v>
      </c>
      <c r="G944" s="4" t="s">
        <v>14</v>
      </c>
      <c r="H944" s="4">
        <v>67</v>
      </c>
      <c r="I944" s="12">
        <f t="shared" si="59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13">
        <f t="shared" si="57"/>
        <v>40568.25</v>
      </c>
      <c r="O944" s="13">
        <f t="shared" si="58"/>
        <v>40571.25</v>
      </c>
      <c r="P944" s="4" t="b">
        <v>0</v>
      </c>
      <c r="Q944" s="4" t="b">
        <v>0</v>
      </c>
      <c r="R944" s="4" t="s">
        <v>33</v>
      </c>
      <c r="S944" s="4" t="s">
        <v>2039</v>
      </c>
      <c r="T944" s="4" t="s">
        <v>2040</v>
      </c>
    </row>
    <row r="945" spans="1:20" x14ac:dyDescent="0.25">
      <c r="A945" s="4">
        <v>943</v>
      </c>
      <c r="B945" s="4" t="s">
        <v>1916</v>
      </c>
      <c r="C945" s="11" t="s">
        <v>1917</v>
      </c>
      <c r="D945" s="4">
        <v>7500</v>
      </c>
      <c r="E945" s="4">
        <v>11969</v>
      </c>
      <c r="F945" s="5">
        <f t="shared" si="60"/>
        <v>1.5958666666666668</v>
      </c>
      <c r="G945" s="4" t="s">
        <v>20</v>
      </c>
      <c r="H945" s="4">
        <v>114</v>
      </c>
      <c r="I945" s="12">
        <f t="shared" si="59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13">
        <f t="shared" si="57"/>
        <v>41906.208333333336</v>
      </c>
      <c r="O945" s="13">
        <f t="shared" si="58"/>
        <v>41941.208333333336</v>
      </c>
      <c r="P945" s="4" t="b">
        <v>0</v>
      </c>
      <c r="Q945" s="4" t="b">
        <v>0</v>
      </c>
      <c r="R945" s="4" t="s">
        <v>17</v>
      </c>
      <c r="S945" s="4" t="s">
        <v>2033</v>
      </c>
      <c r="T945" s="4" t="s">
        <v>2034</v>
      </c>
    </row>
    <row r="946" spans="1:20" x14ac:dyDescent="0.25">
      <c r="A946" s="4">
        <v>944</v>
      </c>
      <c r="B946" s="4" t="s">
        <v>1918</v>
      </c>
      <c r="C946" s="11" t="s">
        <v>1919</v>
      </c>
      <c r="D946" s="4">
        <v>10000</v>
      </c>
      <c r="E946" s="4">
        <v>8142</v>
      </c>
      <c r="F946" s="5">
        <f t="shared" si="60"/>
        <v>0.81420000000000003</v>
      </c>
      <c r="G946" s="4" t="s">
        <v>14</v>
      </c>
      <c r="H946" s="4">
        <v>263</v>
      </c>
      <c r="I946" s="12">
        <f t="shared" si="59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13">
        <f t="shared" si="57"/>
        <v>42776.25</v>
      </c>
      <c r="O946" s="13">
        <f t="shared" si="58"/>
        <v>42795.25</v>
      </c>
      <c r="P946" s="4" t="b">
        <v>0</v>
      </c>
      <c r="Q946" s="4" t="b">
        <v>0</v>
      </c>
      <c r="R946" s="4" t="s">
        <v>122</v>
      </c>
      <c r="S946" s="4" t="s">
        <v>2054</v>
      </c>
      <c r="T946" s="4" t="s">
        <v>2055</v>
      </c>
    </row>
    <row r="947" spans="1:20" x14ac:dyDescent="0.25">
      <c r="A947" s="4">
        <v>945</v>
      </c>
      <c r="B947" s="4" t="s">
        <v>1920</v>
      </c>
      <c r="C947" s="11" t="s">
        <v>1921</v>
      </c>
      <c r="D947" s="4">
        <v>172000</v>
      </c>
      <c r="E947" s="4">
        <v>55805</v>
      </c>
      <c r="F947" s="5">
        <f t="shared" si="60"/>
        <v>0.32444767441860467</v>
      </c>
      <c r="G947" s="4" t="s">
        <v>14</v>
      </c>
      <c r="H947" s="4">
        <v>1691</v>
      </c>
      <c r="I947" s="12">
        <f t="shared" si="59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13">
        <f t="shared" si="57"/>
        <v>41004.208333333336</v>
      </c>
      <c r="O947" s="13">
        <f t="shared" si="58"/>
        <v>41019.208333333336</v>
      </c>
      <c r="P947" s="4" t="b">
        <v>1</v>
      </c>
      <c r="Q947" s="4" t="b">
        <v>0</v>
      </c>
      <c r="R947" s="4" t="s">
        <v>122</v>
      </c>
      <c r="S947" s="4" t="s">
        <v>2054</v>
      </c>
      <c r="T947" s="4" t="s">
        <v>2055</v>
      </c>
    </row>
    <row r="948" spans="1:20" ht="31.5" x14ac:dyDescent="0.25">
      <c r="A948" s="4">
        <v>946</v>
      </c>
      <c r="B948" s="4" t="s">
        <v>1922</v>
      </c>
      <c r="C948" s="11" t="s">
        <v>1923</v>
      </c>
      <c r="D948" s="4">
        <v>153700</v>
      </c>
      <c r="E948" s="4">
        <v>15238</v>
      </c>
      <c r="F948" s="5">
        <f t="shared" si="60"/>
        <v>9.9141184124918666E-2</v>
      </c>
      <c r="G948" s="4" t="s">
        <v>14</v>
      </c>
      <c r="H948" s="4">
        <v>181</v>
      </c>
      <c r="I948" s="12">
        <f t="shared" si="59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13">
        <f t="shared" si="57"/>
        <v>40710.208333333336</v>
      </c>
      <c r="O948" s="13">
        <f t="shared" si="58"/>
        <v>40712.208333333336</v>
      </c>
      <c r="P948" s="4" t="b">
        <v>0</v>
      </c>
      <c r="Q948" s="4" t="b">
        <v>0</v>
      </c>
      <c r="R948" s="4" t="s">
        <v>33</v>
      </c>
      <c r="S948" s="4" t="s">
        <v>2039</v>
      </c>
      <c r="T948" s="4" t="s">
        <v>2040</v>
      </c>
    </row>
    <row r="949" spans="1:20" x14ac:dyDescent="0.25">
      <c r="A949" s="4">
        <v>947</v>
      </c>
      <c r="B949" s="4" t="s">
        <v>1924</v>
      </c>
      <c r="C949" s="11" t="s">
        <v>1925</v>
      </c>
      <c r="D949" s="4">
        <v>3600</v>
      </c>
      <c r="E949" s="4">
        <v>961</v>
      </c>
      <c r="F949" s="5">
        <f t="shared" si="60"/>
        <v>0.26694444444444443</v>
      </c>
      <c r="G949" s="4" t="s">
        <v>14</v>
      </c>
      <c r="H949" s="4">
        <v>13</v>
      </c>
      <c r="I949" s="12">
        <f t="shared" si="59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13">
        <f t="shared" si="57"/>
        <v>41908.208333333336</v>
      </c>
      <c r="O949" s="13">
        <f t="shared" si="58"/>
        <v>41915.208333333336</v>
      </c>
      <c r="P949" s="4" t="b">
        <v>0</v>
      </c>
      <c r="Q949" s="4" t="b">
        <v>0</v>
      </c>
      <c r="R949" s="4" t="s">
        <v>33</v>
      </c>
      <c r="S949" s="4" t="s">
        <v>2039</v>
      </c>
      <c r="T949" s="4" t="s">
        <v>2040</v>
      </c>
    </row>
    <row r="950" spans="1:20" x14ac:dyDescent="0.25">
      <c r="A950" s="4">
        <v>948</v>
      </c>
      <c r="B950" s="4" t="s">
        <v>1926</v>
      </c>
      <c r="C950" s="11" t="s">
        <v>1927</v>
      </c>
      <c r="D950" s="4">
        <v>9400</v>
      </c>
      <c r="E950" s="4">
        <v>5918</v>
      </c>
      <c r="F950" s="5">
        <f t="shared" si="60"/>
        <v>0.62957446808510642</v>
      </c>
      <c r="G950" s="4" t="s">
        <v>74</v>
      </c>
      <c r="H950" s="4">
        <v>160</v>
      </c>
      <c r="I950" s="12">
        <f t="shared" si="59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13">
        <f t="shared" si="57"/>
        <v>41985.25</v>
      </c>
      <c r="O950" s="13">
        <f t="shared" si="58"/>
        <v>41995.25</v>
      </c>
      <c r="P950" s="4" t="b">
        <v>1</v>
      </c>
      <c r="Q950" s="4" t="b">
        <v>1</v>
      </c>
      <c r="R950" s="4" t="s">
        <v>42</v>
      </c>
      <c r="S950" s="4" t="s">
        <v>2041</v>
      </c>
      <c r="T950" s="4" t="s">
        <v>2042</v>
      </c>
    </row>
    <row r="951" spans="1:20" ht="31.5" x14ac:dyDescent="0.25">
      <c r="A951" s="4">
        <v>949</v>
      </c>
      <c r="B951" s="4" t="s">
        <v>1928</v>
      </c>
      <c r="C951" s="11" t="s">
        <v>1929</v>
      </c>
      <c r="D951" s="4">
        <v>5900</v>
      </c>
      <c r="E951" s="4">
        <v>9520</v>
      </c>
      <c r="F951" s="5">
        <f t="shared" si="60"/>
        <v>1.6135593220338984</v>
      </c>
      <c r="G951" s="4" t="s">
        <v>20</v>
      </c>
      <c r="H951" s="4">
        <v>203</v>
      </c>
      <c r="I951" s="12">
        <f t="shared" si="59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13">
        <f t="shared" si="57"/>
        <v>42112.208333333328</v>
      </c>
      <c r="O951" s="13">
        <f t="shared" si="58"/>
        <v>42131.208333333328</v>
      </c>
      <c r="P951" s="4" t="b">
        <v>0</v>
      </c>
      <c r="Q951" s="4" t="b">
        <v>0</v>
      </c>
      <c r="R951" s="4" t="s">
        <v>28</v>
      </c>
      <c r="S951" s="4" t="s">
        <v>2037</v>
      </c>
      <c r="T951" s="4" t="s">
        <v>2038</v>
      </c>
    </row>
    <row r="952" spans="1:20" x14ac:dyDescent="0.25">
      <c r="A952" s="4">
        <v>950</v>
      </c>
      <c r="B952" s="4" t="s">
        <v>1930</v>
      </c>
      <c r="C952" s="11" t="s">
        <v>1931</v>
      </c>
      <c r="D952" s="4">
        <v>100</v>
      </c>
      <c r="E952" s="4">
        <v>5</v>
      </c>
      <c r="F952" s="5">
        <f t="shared" si="60"/>
        <v>0.05</v>
      </c>
      <c r="G952" s="4" t="s">
        <v>14</v>
      </c>
      <c r="H952" s="4">
        <v>1</v>
      </c>
      <c r="I952" s="12">
        <f t="shared" si="59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13">
        <f t="shared" si="57"/>
        <v>43571.208333333328</v>
      </c>
      <c r="O952" s="13">
        <f t="shared" si="58"/>
        <v>43576.208333333328</v>
      </c>
      <c r="P952" s="4" t="b">
        <v>0</v>
      </c>
      <c r="Q952" s="4" t="b">
        <v>1</v>
      </c>
      <c r="R952" s="4" t="s">
        <v>33</v>
      </c>
      <c r="S952" s="4" t="s">
        <v>2039</v>
      </c>
      <c r="T952" s="4" t="s">
        <v>2040</v>
      </c>
    </row>
    <row r="953" spans="1:20" x14ac:dyDescent="0.25">
      <c r="A953" s="4">
        <v>951</v>
      </c>
      <c r="B953" s="4" t="s">
        <v>1932</v>
      </c>
      <c r="C953" s="11" t="s">
        <v>1933</v>
      </c>
      <c r="D953" s="4">
        <v>14500</v>
      </c>
      <c r="E953" s="4">
        <v>159056</v>
      </c>
      <c r="F953" s="5">
        <f t="shared" si="60"/>
        <v>10.969379310344827</v>
      </c>
      <c r="G953" s="4" t="s">
        <v>20</v>
      </c>
      <c r="H953" s="4">
        <v>1559</v>
      </c>
      <c r="I953" s="12">
        <f t="shared" si="59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13">
        <f t="shared" si="57"/>
        <v>42730.25</v>
      </c>
      <c r="O953" s="13">
        <f t="shared" si="58"/>
        <v>42731.25</v>
      </c>
      <c r="P953" s="4" t="b">
        <v>0</v>
      </c>
      <c r="Q953" s="4" t="b">
        <v>1</v>
      </c>
      <c r="R953" s="4" t="s">
        <v>23</v>
      </c>
      <c r="S953" s="4" t="s">
        <v>2035</v>
      </c>
      <c r="T953" s="4" t="s">
        <v>2036</v>
      </c>
    </row>
    <row r="954" spans="1:20" x14ac:dyDescent="0.25">
      <c r="A954" s="4">
        <v>952</v>
      </c>
      <c r="B954" s="4" t="s">
        <v>1934</v>
      </c>
      <c r="C954" s="11" t="s">
        <v>1935</v>
      </c>
      <c r="D954" s="4">
        <v>145500</v>
      </c>
      <c r="E954" s="4">
        <v>101987</v>
      </c>
      <c r="F954" s="5">
        <f t="shared" si="60"/>
        <v>0.70094158075601376</v>
      </c>
      <c r="G954" s="4" t="s">
        <v>74</v>
      </c>
      <c r="H954" s="4">
        <v>2266</v>
      </c>
      <c r="I954" s="12">
        <f t="shared" si="59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13">
        <f t="shared" si="57"/>
        <v>42591.208333333328</v>
      </c>
      <c r="O954" s="13">
        <f t="shared" si="58"/>
        <v>42605.208333333328</v>
      </c>
      <c r="P954" s="4" t="b">
        <v>0</v>
      </c>
      <c r="Q954" s="4" t="b">
        <v>0</v>
      </c>
      <c r="R954" s="4" t="s">
        <v>42</v>
      </c>
      <c r="S954" s="4" t="s">
        <v>2041</v>
      </c>
      <c r="T954" s="4" t="s">
        <v>2042</v>
      </c>
    </row>
    <row r="955" spans="1:20" ht="31.5" x14ac:dyDescent="0.25">
      <c r="A955" s="4">
        <v>953</v>
      </c>
      <c r="B955" s="4" t="s">
        <v>1936</v>
      </c>
      <c r="C955" s="11" t="s">
        <v>1937</v>
      </c>
      <c r="D955" s="4">
        <v>3300</v>
      </c>
      <c r="E955" s="4">
        <v>1980</v>
      </c>
      <c r="F955" s="5">
        <f t="shared" si="60"/>
        <v>0.6</v>
      </c>
      <c r="G955" s="4" t="s">
        <v>14</v>
      </c>
      <c r="H955" s="4">
        <v>21</v>
      </c>
      <c r="I955" s="12">
        <f t="shared" si="59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13">
        <f t="shared" si="57"/>
        <v>42358.25</v>
      </c>
      <c r="O955" s="13">
        <f t="shared" si="58"/>
        <v>42394.25</v>
      </c>
      <c r="P955" s="4" t="b">
        <v>0</v>
      </c>
      <c r="Q955" s="4" t="b">
        <v>1</v>
      </c>
      <c r="R955" s="4" t="s">
        <v>474</v>
      </c>
      <c r="S955" s="4" t="s">
        <v>2041</v>
      </c>
      <c r="T955" s="4" t="s">
        <v>2063</v>
      </c>
    </row>
    <row r="956" spans="1:20" x14ac:dyDescent="0.25">
      <c r="A956" s="4">
        <v>954</v>
      </c>
      <c r="B956" s="4" t="s">
        <v>1938</v>
      </c>
      <c r="C956" s="11" t="s">
        <v>1939</v>
      </c>
      <c r="D956" s="4">
        <v>42600</v>
      </c>
      <c r="E956" s="4">
        <v>156384</v>
      </c>
      <c r="F956" s="5">
        <f t="shared" si="60"/>
        <v>3.6709859154929578</v>
      </c>
      <c r="G956" s="4" t="s">
        <v>20</v>
      </c>
      <c r="H956" s="4">
        <v>1548</v>
      </c>
      <c r="I956" s="12">
        <f t="shared" si="59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13">
        <f t="shared" si="57"/>
        <v>41174.208333333336</v>
      </c>
      <c r="O956" s="13">
        <f t="shared" si="58"/>
        <v>41198.208333333336</v>
      </c>
      <c r="P956" s="4" t="b">
        <v>0</v>
      </c>
      <c r="Q956" s="4" t="b">
        <v>0</v>
      </c>
      <c r="R956" s="4" t="s">
        <v>28</v>
      </c>
      <c r="S956" s="4" t="s">
        <v>2037</v>
      </c>
      <c r="T956" s="4" t="s">
        <v>2038</v>
      </c>
    </row>
    <row r="957" spans="1:20" ht="31.5" x14ac:dyDescent="0.25">
      <c r="A957" s="4">
        <v>955</v>
      </c>
      <c r="B957" s="4" t="s">
        <v>1940</v>
      </c>
      <c r="C957" s="11" t="s">
        <v>1941</v>
      </c>
      <c r="D957" s="4">
        <v>700</v>
      </c>
      <c r="E957" s="4">
        <v>7763</v>
      </c>
      <c r="F957" s="5">
        <f t="shared" si="60"/>
        <v>11.09</v>
      </c>
      <c r="G957" s="4" t="s">
        <v>20</v>
      </c>
      <c r="H957" s="4">
        <v>80</v>
      </c>
      <c r="I957" s="12">
        <f t="shared" si="59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13">
        <f t="shared" si="57"/>
        <v>41238.25</v>
      </c>
      <c r="O957" s="13">
        <f t="shared" si="58"/>
        <v>41240.25</v>
      </c>
      <c r="P957" s="4" t="b">
        <v>0</v>
      </c>
      <c r="Q957" s="4" t="b">
        <v>0</v>
      </c>
      <c r="R957" s="4" t="s">
        <v>33</v>
      </c>
      <c r="S957" s="4" t="s">
        <v>2039</v>
      </c>
      <c r="T957" s="4" t="s">
        <v>2040</v>
      </c>
    </row>
    <row r="958" spans="1:20" x14ac:dyDescent="0.25">
      <c r="A958" s="4">
        <v>956</v>
      </c>
      <c r="B958" s="4" t="s">
        <v>1942</v>
      </c>
      <c r="C958" s="11" t="s">
        <v>1943</v>
      </c>
      <c r="D958" s="4">
        <v>187600</v>
      </c>
      <c r="E958" s="4">
        <v>35698</v>
      </c>
      <c r="F958" s="5">
        <f t="shared" si="60"/>
        <v>0.19028784648187633</v>
      </c>
      <c r="G958" s="4" t="s">
        <v>14</v>
      </c>
      <c r="H958" s="4">
        <v>830</v>
      </c>
      <c r="I958" s="12">
        <f t="shared" si="59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13">
        <f t="shared" si="57"/>
        <v>42360.25</v>
      </c>
      <c r="O958" s="13">
        <f t="shared" si="58"/>
        <v>42364.25</v>
      </c>
      <c r="P958" s="4" t="b">
        <v>0</v>
      </c>
      <c r="Q958" s="4" t="b">
        <v>0</v>
      </c>
      <c r="R958" s="4" t="s">
        <v>474</v>
      </c>
      <c r="S958" s="4" t="s">
        <v>2041</v>
      </c>
      <c r="T958" s="4" t="s">
        <v>2063</v>
      </c>
    </row>
    <row r="959" spans="1:20" x14ac:dyDescent="0.25">
      <c r="A959" s="4">
        <v>957</v>
      </c>
      <c r="B959" s="4" t="s">
        <v>1944</v>
      </c>
      <c r="C959" s="11" t="s">
        <v>1945</v>
      </c>
      <c r="D959" s="4">
        <v>9800</v>
      </c>
      <c r="E959" s="4">
        <v>12434</v>
      </c>
      <c r="F959" s="5">
        <f t="shared" si="60"/>
        <v>1.2687755102040816</v>
      </c>
      <c r="G959" s="4" t="s">
        <v>20</v>
      </c>
      <c r="H959" s="4">
        <v>131</v>
      </c>
      <c r="I959" s="12">
        <f t="shared" si="59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13">
        <f t="shared" si="57"/>
        <v>40955.25</v>
      </c>
      <c r="O959" s="13">
        <f t="shared" si="58"/>
        <v>40958.25</v>
      </c>
      <c r="P959" s="4" t="b">
        <v>0</v>
      </c>
      <c r="Q959" s="4" t="b">
        <v>0</v>
      </c>
      <c r="R959" s="4" t="s">
        <v>33</v>
      </c>
      <c r="S959" s="4" t="s">
        <v>2039</v>
      </c>
      <c r="T959" s="4" t="s">
        <v>2040</v>
      </c>
    </row>
    <row r="960" spans="1:20" ht="31.5" x14ac:dyDescent="0.25">
      <c r="A960" s="4">
        <v>958</v>
      </c>
      <c r="B960" s="4" t="s">
        <v>1946</v>
      </c>
      <c r="C960" s="11" t="s">
        <v>1947</v>
      </c>
      <c r="D960" s="4">
        <v>1100</v>
      </c>
      <c r="E960" s="4">
        <v>8081</v>
      </c>
      <c r="F960" s="5">
        <f t="shared" si="60"/>
        <v>7.3463636363636367</v>
      </c>
      <c r="G960" s="4" t="s">
        <v>20</v>
      </c>
      <c r="H960" s="4">
        <v>112</v>
      </c>
      <c r="I960" s="12">
        <f t="shared" si="59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13">
        <f t="shared" si="57"/>
        <v>40350.208333333336</v>
      </c>
      <c r="O960" s="13">
        <f t="shared" si="58"/>
        <v>40372.208333333336</v>
      </c>
      <c r="P960" s="4" t="b">
        <v>0</v>
      </c>
      <c r="Q960" s="4" t="b">
        <v>0</v>
      </c>
      <c r="R960" s="4" t="s">
        <v>71</v>
      </c>
      <c r="S960" s="4" t="s">
        <v>2041</v>
      </c>
      <c r="T960" s="4" t="s">
        <v>2049</v>
      </c>
    </row>
    <row r="961" spans="1:20" x14ac:dyDescent="0.25">
      <c r="A961" s="4">
        <v>959</v>
      </c>
      <c r="B961" s="4" t="s">
        <v>1948</v>
      </c>
      <c r="C961" s="11" t="s">
        <v>1949</v>
      </c>
      <c r="D961" s="4">
        <v>145000</v>
      </c>
      <c r="E961" s="4">
        <v>6631</v>
      </c>
      <c r="F961" s="5">
        <f t="shared" si="60"/>
        <v>4.5731034482758622E-2</v>
      </c>
      <c r="G961" s="4" t="s">
        <v>14</v>
      </c>
      <c r="H961" s="4">
        <v>130</v>
      </c>
      <c r="I961" s="12">
        <f t="shared" si="59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13">
        <f t="shared" si="57"/>
        <v>40357.208333333336</v>
      </c>
      <c r="O961" s="13">
        <f t="shared" si="58"/>
        <v>40385.208333333336</v>
      </c>
      <c r="P961" s="4" t="b">
        <v>0</v>
      </c>
      <c r="Q961" s="4" t="b">
        <v>0</v>
      </c>
      <c r="R961" s="4" t="s">
        <v>206</v>
      </c>
      <c r="S961" s="4" t="s">
        <v>2047</v>
      </c>
      <c r="T961" s="4" t="s">
        <v>2059</v>
      </c>
    </row>
    <row r="962" spans="1:20" x14ac:dyDescent="0.25">
      <c r="A962" s="4">
        <v>960</v>
      </c>
      <c r="B962" s="4" t="s">
        <v>1950</v>
      </c>
      <c r="C962" s="11" t="s">
        <v>1951</v>
      </c>
      <c r="D962" s="4">
        <v>5500</v>
      </c>
      <c r="E962" s="4">
        <v>4678</v>
      </c>
      <c r="F962" s="5">
        <f t="shared" si="60"/>
        <v>0.85054545454545449</v>
      </c>
      <c r="G962" s="4" t="s">
        <v>14</v>
      </c>
      <c r="H962" s="4">
        <v>55</v>
      </c>
      <c r="I962" s="12">
        <f t="shared" si="59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13">
        <f t="shared" si="57"/>
        <v>42408.25</v>
      </c>
      <c r="O962" s="13">
        <f t="shared" si="58"/>
        <v>42445.208333333328</v>
      </c>
      <c r="P962" s="4" t="b">
        <v>0</v>
      </c>
      <c r="Q962" s="4" t="b">
        <v>0</v>
      </c>
      <c r="R962" s="4" t="s">
        <v>28</v>
      </c>
      <c r="S962" s="4" t="s">
        <v>2037</v>
      </c>
      <c r="T962" s="4" t="s">
        <v>2038</v>
      </c>
    </row>
    <row r="963" spans="1:20" x14ac:dyDescent="0.25">
      <c r="A963" s="4">
        <v>961</v>
      </c>
      <c r="B963" s="4" t="s">
        <v>1952</v>
      </c>
      <c r="C963" s="11" t="s">
        <v>1953</v>
      </c>
      <c r="D963" s="4">
        <v>5700</v>
      </c>
      <c r="E963" s="4">
        <v>6800</v>
      </c>
      <c r="F963" s="5">
        <f t="shared" si="60"/>
        <v>1.1929824561403508</v>
      </c>
      <c r="G963" s="4" t="s">
        <v>20</v>
      </c>
      <c r="H963" s="4">
        <v>155</v>
      </c>
      <c r="I963" s="12">
        <f t="shared" si="59"/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13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s="4" t="b">
        <v>0</v>
      </c>
      <c r="Q963" s="4" t="b">
        <v>0</v>
      </c>
      <c r="R963" s="4" t="s">
        <v>206</v>
      </c>
      <c r="S963" s="4" t="s">
        <v>2047</v>
      </c>
      <c r="T963" s="4" t="s">
        <v>2059</v>
      </c>
    </row>
    <row r="964" spans="1:20" x14ac:dyDescent="0.25">
      <c r="A964" s="4">
        <v>962</v>
      </c>
      <c r="B964" s="4" t="s">
        <v>1954</v>
      </c>
      <c r="C964" s="11" t="s">
        <v>1955</v>
      </c>
      <c r="D964" s="4">
        <v>3600</v>
      </c>
      <c r="E964" s="4">
        <v>10657</v>
      </c>
      <c r="F964" s="5">
        <f t="shared" si="60"/>
        <v>2.9602777777777778</v>
      </c>
      <c r="G964" s="4" t="s">
        <v>20</v>
      </c>
      <c r="H964" s="4">
        <v>266</v>
      </c>
      <c r="I964" s="12">
        <f t="shared" ref="I964:I1001" si="63">E964/H964</f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13">
        <f t="shared" si="61"/>
        <v>41592.25</v>
      </c>
      <c r="O964" s="13">
        <f t="shared" si="62"/>
        <v>41613.25</v>
      </c>
      <c r="P964" s="4" t="b">
        <v>0</v>
      </c>
      <c r="Q964" s="4" t="b">
        <v>0</v>
      </c>
      <c r="R964" s="4" t="s">
        <v>17</v>
      </c>
      <c r="S964" s="4" t="s">
        <v>2033</v>
      </c>
      <c r="T964" s="4" t="s">
        <v>2034</v>
      </c>
    </row>
    <row r="965" spans="1:20" x14ac:dyDescent="0.25">
      <c r="A965" s="4">
        <v>963</v>
      </c>
      <c r="B965" s="4" t="s">
        <v>1956</v>
      </c>
      <c r="C965" s="11" t="s">
        <v>1957</v>
      </c>
      <c r="D965" s="4">
        <v>5900</v>
      </c>
      <c r="E965" s="4">
        <v>4997</v>
      </c>
      <c r="F965" s="5">
        <f t="shared" ref="F965:F1001" si="64">E965/D965</f>
        <v>0.84694915254237291</v>
      </c>
      <c r="G965" s="4" t="s">
        <v>14</v>
      </c>
      <c r="H965" s="4">
        <v>114</v>
      </c>
      <c r="I965" s="12">
        <f t="shared" si="63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13">
        <f t="shared" si="61"/>
        <v>40607.25</v>
      </c>
      <c r="O965" s="13">
        <f t="shared" si="62"/>
        <v>40613.25</v>
      </c>
      <c r="P965" s="4" t="b">
        <v>0</v>
      </c>
      <c r="Q965" s="4" t="b">
        <v>1</v>
      </c>
      <c r="R965" s="4" t="s">
        <v>122</v>
      </c>
      <c r="S965" s="4" t="s">
        <v>2054</v>
      </c>
      <c r="T965" s="4" t="s">
        <v>2055</v>
      </c>
    </row>
    <row r="966" spans="1:20" x14ac:dyDescent="0.25">
      <c r="A966" s="4">
        <v>964</v>
      </c>
      <c r="B966" s="4" t="s">
        <v>1958</v>
      </c>
      <c r="C966" s="11" t="s">
        <v>1959</v>
      </c>
      <c r="D966" s="4">
        <v>3700</v>
      </c>
      <c r="E966" s="4">
        <v>13164</v>
      </c>
      <c r="F966" s="5">
        <f t="shared" si="64"/>
        <v>3.5578378378378379</v>
      </c>
      <c r="G966" s="4" t="s">
        <v>20</v>
      </c>
      <c r="H966" s="4">
        <v>155</v>
      </c>
      <c r="I966" s="12">
        <f t="shared" si="63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13">
        <f t="shared" si="61"/>
        <v>42135.208333333328</v>
      </c>
      <c r="O966" s="13">
        <f t="shared" si="62"/>
        <v>42140.208333333328</v>
      </c>
      <c r="P966" s="4" t="b">
        <v>0</v>
      </c>
      <c r="Q966" s="4" t="b">
        <v>0</v>
      </c>
      <c r="R966" s="4" t="s">
        <v>33</v>
      </c>
      <c r="S966" s="4" t="s">
        <v>2039</v>
      </c>
      <c r="T966" s="4" t="s">
        <v>2040</v>
      </c>
    </row>
    <row r="967" spans="1:20" x14ac:dyDescent="0.25">
      <c r="A967" s="4">
        <v>965</v>
      </c>
      <c r="B967" s="4" t="s">
        <v>1960</v>
      </c>
      <c r="C967" s="11" t="s">
        <v>1961</v>
      </c>
      <c r="D967" s="4">
        <v>2200</v>
      </c>
      <c r="E967" s="4">
        <v>8501</v>
      </c>
      <c r="F967" s="5">
        <f t="shared" si="64"/>
        <v>3.8640909090909092</v>
      </c>
      <c r="G967" s="4" t="s">
        <v>20</v>
      </c>
      <c r="H967" s="4">
        <v>207</v>
      </c>
      <c r="I967" s="12">
        <f t="shared" si="63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13">
        <f t="shared" si="61"/>
        <v>40203.25</v>
      </c>
      <c r="O967" s="13">
        <f t="shared" si="62"/>
        <v>40243.25</v>
      </c>
      <c r="P967" s="4" t="b">
        <v>0</v>
      </c>
      <c r="Q967" s="4" t="b">
        <v>0</v>
      </c>
      <c r="R967" s="4" t="s">
        <v>23</v>
      </c>
      <c r="S967" s="4" t="s">
        <v>2035</v>
      </c>
      <c r="T967" s="4" t="s">
        <v>2036</v>
      </c>
    </row>
    <row r="968" spans="1:20" x14ac:dyDescent="0.25">
      <c r="A968" s="4">
        <v>966</v>
      </c>
      <c r="B968" s="4" t="s">
        <v>878</v>
      </c>
      <c r="C968" s="11" t="s">
        <v>1962</v>
      </c>
      <c r="D968" s="4">
        <v>1700</v>
      </c>
      <c r="E968" s="4">
        <v>13468</v>
      </c>
      <c r="F968" s="5">
        <f t="shared" si="64"/>
        <v>7.9223529411764702</v>
      </c>
      <c r="G968" s="4" t="s">
        <v>20</v>
      </c>
      <c r="H968" s="4">
        <v>245</v>
      </c>
      <c r="I968" s="12">
        <f t="shared" si="63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13">
        <f t="shared" si="61"/>
        <v>42901.208333333328</v>
      </c>
      <c r="O968" s="13">
        <f t="shared" si="62"/>
        <v>42903.208333333328</v>
      </c>
      <c r="P968" s="4" t="b">
        <v>0</v>
      </c>
      <c r="Q968" s="4" t="b">
        <v>0</v>
      </c>
      <c r="R968" s="4" t="s">
        <v>33</v>
      </c>
      <c r="S968" s="4" t="s">
        <v>2039</v>
      </c>
      <c r="T968" s="4" t="s">
        <v>2040</v>
      </c>
    </row>
    <row r="969" spans="1:20" x14ac:dyDescent="0.25">
      <c r="A969" s="4">
        <v>967</v>
      </c>
      <c r="B969" s="4" t="s">
        <v>1963</v>
      </c>
      <c r="C969" s="11" t="s">
        <v>1964</v>
      </c>
      <c r="D969" s="4">
        <v>88400</v>
      </c>
      <c r="E969" s="4">
        <v>121138</v>
      </c>
      <c r="F969" s="5">
        <f t="shared" si="64"/>
        <v>1.3703393665158372</v>
      </c>
      <c r="G969" s="4" t="s">
        <v>20</v>
      </c>
      <c r="H969" s="4">
        <v>1573</v>
      </c>
      <c r="I969" s="12">
        <f t="shared" si="63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13">
        <f t="shared" si="61"/>
        <v>41005.208333333336</v>
      </c>
      <c r="O969" s="13">
        <f t="shared" si="62"/>
        <v>41042.208333333336</v>
      </c>
      <c r="P969" s="4" t="b">
        <v>0</v>
      </c>
      <c r="Q969" s="4" t="b">
        <v>0</v>
      </c>
      <c r="R969" s="4" t="s">
        <v>319</v>
      </c>
      <c r="S969" s="4" t="s">
        <v>2035</v>
      </c>
      <c r="T969" s="4" t="s">
        <v>2062</v>
      </c>
    </row>
    <row r="970" spans="1:20" ht="31.5" x14ac:dyDescent="0.25">
      <c r="A970" s="4">
        <v>968</v>
      </c>
      <c r="B970" s="4" t="s">
        <v>1965</v>
      </c>
      <c r="C970" s="11" t="s">
        <v>1966</v>
      </c>
      <c r="D970" s="4">
        <v>2400</v>
      </c>
      <c r="E970" s="4">
        <v>8117</v>
      </c>
      <c r="F970" s="5">
        <f t="shared" si="64"/>
        <v>3.3820833333333336</v>
      </c>
      <c r="G970" s="4" t="s">
        <v>20</v>
      </c>
      <c r="H970" s="4">
        <v>114</v>
      </c>
      <c r="I970" s="12">
        <f t="shared" si="63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13">
        <f t="shared" si="61"/>
        <v>40544.25</v>
      </c>
      <c r="O970" s="13">
        <f t="shared" si="62"/>
        <v>40559.25</v>
      </c>
      <c r="P970" s="4" t="b">
        <v>0</v>
      </c>
      <c r="Q970" s="4" t="b">
        <v>0</v>
      </c>
      <c r="R970" s="4" t="s">
        <v>17</v>
      </c>
      <c r="S970" s="4" t="s">
        <v>2033</v>
      </c>
      <c r="T970" s="4" t="s">
        <v>2034</v>
      </c>
    </row>
    <row r="971" spans="1:20" x14ac:dyDescent="0.25">
      <c r="A971" s="4">
        <v>969</v>
      </c>
      <c r="B971" s="4" t="s">
        <v>1967</v>
      </c>
      <c r="C971" s="11" t="s">
        <v>1968</v>
      </c>
      <c r="D971" s="4">
        <v>7900</v>
      </c>
      <c r="E971" s="4">
        <v>8550</v>
      </c>
      <c r="F971" s="5">
        <f t="shared" si="64"/>
        <v>1.0822784810126582</v>
      </c>
      <c r="G971" s="4" t="s">
        <v>20</v>
      </c>
      <c r="H971" s="4">
        <v>93</v>
      </c>
      <c r="I971" s="12">
        <f t="shared" si="63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13">
        <f t="shared" si="61"/>
        <v>43821.25</v>
      </c>
      <c r="O971" s="13">
        <f t="shared" si="62"/>
        <v>43828.25</v>
      </c>
      <c r="P971" s="4" t="b">
        <v>0</v>
      </c>
      <c r="Q971" s="4" t="b">
        <v>0</v>
      </c>
      <c r="R971" s="4" t="s">
        <v>33</v>
      </c>
      <c r="S971" s="4" t="s">
        <v>2039</v>
      </c>
      <c r="T971" s="4" t="s">
        <v>2040</v>
      </c>
    </row>
    <row r="972" spans="1:20" ht="31.5" x14ac:dyDescent="0.25">
      <c r="A972" s="4">
        <v>970</v>
      </c>
      <c r="B972" s="4" t="s">
        <v>1969</v>
      </c>
      <c r="C972" s="11" t="s">
        <v>1970</v>
      </c>
      <c r="D972" s="4">
        <v>94900</v>
      </c>
      <c r="E972" s="4">
        <v>57659</v>
      </c>
      <c r="F972" s="5">
        <f t="shared" si="64"/>
        <v>0.60757639620653314</v>
      </c>
      <c r="G972" s="4" t="s">
        <v>14</v>
      </c>
      <c r="H972" s="4">
        <v>594</v>
      </c>
      <c r="I972" s="12">
        <f t="shared" si="63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13">
        <f t="shared" si="61"/>
        <v>40672.208333333336</v>
      </c>
      <c r="O972" s="13">
        <f t="shared" si="62"/>
        <v>40673.208333333336</v>
      </c>
      <c r="P972" s="4" t="b">
        <v>0</v>
      </c>
      <c r="Q972" s="4" t="b">
        <v>0</v>
      </c>
      <c r="R972" s="4" t="s">
        <v>33</v>
      </c>
      <c r="S972" s="4" t="s">
        <v>2039</v>
      </c>
      <c r="T972" s="4" t="s">
        <v>2040</v>
      </c>
    </row>
    <row r="973" spans="1:20" x14ac:dyDescent="0.25">
      <c r="A973" s="4">
        <v>971</v>
      </c>
      <c r="B973" s="4" t="s">
        <v>1971</v>
      </c>
      <c r="C973" s="11" t="s">
        <v>1972</v>
      </c>
      <c r="D973" s="4">
        <v>5100</v>
      </c>
      <c r="E973" s="4">
        <v>1414</v>
      </c>
      <c r="F973" s="5">
        <f t="shared" si="64"/>
        <v>0.27725490196078434</v>
      </c>
      <c r="G973" s="4" t="s">
        <v>14</v>
      </c>
      <c r="H973" s="4">
        <v>24</v>
      </c>
      <c r="I973" s="12">
        <f t="shared" si="63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13">
        <f t="shared" si="61"/>
        <v>41555.208333333336</v>
      </c>
      <c r="O973" s="13">
        <f t="shared" si="62"/>
        <v>41561.208333333336</v>
      </c>
      <c r="P973" s="4" t="b">
        <v>0</v>
      </c>
      <c r="Q973" s="4" t="b">
        <v>0</v>
      </c>
      <c r="R973" s="4" t="s">
        <v>269</v>
      </c>
      <c r="S973" s="4" t="s">
        <v>2041</v>
      </c>
      <c r="T973" s="4" t="s">
        <v>2060</v>
      </c>
    </row>
    <row r="974" spans="1:20" ht="31.5" x14ac:dyDescent="0.25">
      <c r="A974" s="4">
        <v>972</v>
      </c>
      <c r="B974" s="4" t="s">
        <v>1973</v>
      </c>
      <c r="C974" s="11" t="s">
        <v>1974</v>
      </c>
      <c r="D974" s="4">
        <v>42700</v>
      </c>
      <c r="E974" s="4">
        <v>97524</v>
      </c>
      <c r="F974" s="5">
        <f t="shared" si="64"/>
        <v>2.283934426229508</v>
      </c>
      <c r="G974" s="4" t="s">
        <v>20</v>
      </c>
      <c r="H974" s="4">
        <v>1681</v>
      </c>
      <c r="I974" s="12">
        <f t="shared" si="63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13">
        <f t="shared" si="61"/>
        <v>41792.208333333336</v>
      </c>
      <c r="O974" s="13">
        <f t="shared" si="62"/>
        <v>41801.208333333336</v>
      </c>
      <c r="P974" s="4" t="b">
        <v>0</v>
      </c>
      <c r="Q974" s="4" t="b">
        <v>1</v>
      </c>
      <c r="R974" s="4" t="s">
        <v>28</v>
      </c>
      <c r="S974" s="4" t="s">
        <v>2037</v>
      </c>
      <c r="T974" s="4" t="s">
        <v>2038</v>
      </c>
    </row>
    <row r="975" spans="1:20" x14ac:dyDescent="0.25">
      <c r="A975" s="4">
        <v>973</v>
      </c>
      <c r="B975" s="4" t="s">
        <v>1975</v>
      </c>
      <c r="C975" s="11" t="s">
        <v>1976</v>
      </c>
      <c r="D975" s="4">
        <v>121100</v>
      </c>
      <c r="E975" s="4">
        <v>26176</v>
      </c>
      <c r="F975" s="5">
        <f t="shared" si="64"/>
        <v>0.21615194054500414</v>
      </c>
      <c r="G975" s="4" t="s">
        <v>14</v>
      </c>
      <c r="H975" s="4">
        <v>252</v>
      </c>
      <c r="I975" s="12">
        <f t="shared" si="63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13">
        <f t="shared" si="61"/>
        <v>40522.25</v>
      </c>
      <c r="O975" s="13">
        <f t="shared" si="62"/>
        <v>40524.25</v>
      </c>
      <c r="P975" s="4" t="b">
        <v>0</v>
      </c>
      <c r="Q975" s="4" t="b">
        <v>1</v>
      </c>
      <c r="R975" s="4" t="s">
        <v>33</v>
      </c>
      <c r="S975" s="4" t="s">
        <v>2039</v>
      </c>
      <c r="T975" s="4" t="s">
        <v>2040</v>
      </c>
    </row>
    <row r="976" spans="1:20" x14ac:dyDescent="0.25">
      <c r="A976" s="4">
        <v>974</v>
      </c>
      <c r="B976" s="4" t="s">
        <v>1977</v>
      </c>
      <c r="C976" s="11" t="s">
        <v>1978</v>
      </c>
      <c r="D976" s="4">
        <v>800</v>
      </c>
      <c r="E976" s="4">
        <v>2991</v>
      </c>
      <c r="F976" s="5">
        <f t="shared" si="64"/>
        <v>3.73875</v>
      </c>
      <c r="G976" s="4" t="s">
        <v>20</v>
      </c>
      <c r="H976" s="4">
        <v>32</v>
      </c>
      <c r="I976" s="12">
        <f t="shared" si="63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13">
        <f t="shared" si="61"/>
        <v>41412.208333333336</v>
      </c>
      <c r="O976" s="13">
        <f t="shared" si="62"/>
        <v>41413.208333333336</v>
      </c>
      <c r="P976" s="4" t="b">
        <v>0</v>
      </c>
      <c r="Q976" s="4" t="b">
        <v>0</v>
      </c>
      <c r="R976" s="4" t="s">
        <v>60</v>
      </c>
      <c r="S976" s="4" t="s">
        <v>2035</v>
      </c>
      <c r="T976" s="4" t="s">
        <v>2045</v>
      </c>
    </row>
    <row r="977" spans="1:20" x14ac:dyDescent="0.25">
      <c r="A977" s="4">
        <v>975</v>
      </c>
      <c r="B977" s="4" t="s">
        <v>1979</v>
      </c>
      <c r="C977" s="11" t="s">
        <v>1980</v>
      </c>
      <c r="D977" s="4">
        <v>5400</v>
      </c>
      <c r="E977" s="4">
        <v>8366</v>
      </c>
      <c r="F977" s="5">
        <f t="shared" si="64"/>
        <v>1.5492592592592593</v>
      </c>
      <c r="G977" s="4" t="s">
        <v>20</v>
      </c>
      <c r="H977" s="4">
        <v>135</v>
      </c>
      <c r="I977" s="12">
        <f t="shared" si="63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13">
        <f t="shared" si="61"/>
        <v>42337.25</v>
      </c>
      <c r="O977" s="13">
        <f t="shared" si="62"/>
        <v>42376.25</v>
      </c>
      <c r="P977" s="4" t="b">
        <v>0</v>
      </c>
      <c r="Q977" s="4" t="b">
        <v>1</v>
      </c>
      <c r="R977" s="4" t="s">
        <v>33</v>
      </c>
      <c r="S977" s="4" t="s">
        <v>2039</v>
      </c>
      <c r="T977" s="4" t="s">
        <v>2040</v>
      </c>
    </row>
    <row r="978" spans="1:20" ht="31.5" x14ac:dyDescent="0.25">
      <c r="A978" s="4">
        <v>976</v>
      </c>
      <c r="B978" s="4" t="s">
        <v>1981</v>
      </c>
      <c r="C978" s="11" t="s">
        <v>1982</v>
      </c>
      <c r="D978" s="4">
        <v>4000</v>
      </c>
      <c r="E978" s="4">
        <v>12886</v>
      </c>
      <c r="F978" s="5">
        <f t="shared" si="64"/>
        <v>3.2214999999999998</v>
      </c>
      <c r="G978" s="4" t="s">
        <v>20</v>
      </c>
      <c r="H978" s="4">
        <v>140</v>
      </c>
      <c r="I978" s="12">
        <f t="shared" si="63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13">
        <f t="shared" si="61"/>
        <v>40571.25</v>
      </c>
      <c r="O978" s="13">
        <f t="shared" si="62"/>
        <v>40577.25</v>
      </c>
      <c r="P978" s="4" t="b">
        <v>0</v>
      </c>
      <c r="Q978" s="4" t="b">
        <v>1</v>
      </c>
      <c r="R978" s="4" t="s">
        <v>33</v>
      </c>
      <c r="S978" s="4" t="s">
        <v>2039</v>
      </c>
      <c r="T978" s="4" t="s">
        <v>2040</v>
      </c>
    </row>
    <row r="979" spans="1:20" x14ac:dyDescent="0.25">
      <c r="A979" s="4">
        <v>977</v>
      </c>
      <c r="B979" s="4" t="s">
        <v>1258</v>
      </c>
      <c r="C979" s="11" t="s">
        <v>1983</v>
      </c>
      <c r="D979" s="4">
        <v>7000</v>
      </c>
      <c r="E979" s="4">
        <v>5177</v>
      </c>
      <c r="F979" s="5">
        <f t="shared" si="64"/>
        <v>0.73957142857142855</v>
      </c>
      <c r="G979" s="4" t="s">
        <v>14</v>
      </c>
      <c r="H979" s="4">
        <v>67</v>
      </c>
      <c r="I979" s="12">
        <f t="shared" si="63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13">
        <f t="shared" si="61"/>
        <v>43138.25</v>
      </c>
      <c r="O979" s="13">
        <f t="shared" si="62"/>
        <v>43170.25</v>
      </c>
      <c r="P979" s="4" t="b">
        <v>0</v>
      </c>
      <c r="Q979" s="4" t="b">
        <v>0</v>
      </c>
      <c r="R979" s="4" t="s">
        <v>17</v>
      </c>
      <c r="S979" s="4" t="s">
        <v>2033</v>
      </c>
      <c r="T979" s="4" t="s">
        <v>2034</v>
      </c>
    </row>
    <row r="980" spans="1:20" x14ac:dyDescent="0.25">
      <c r="A980" s="4">
        <v>978</v>
      </c>
      <c r="B980" s="4" t="s">
        <v>1984</v>
      </c>
      <c r="C980" s="11" t="s">
        <v>1985</v>
      </c>
      <c r="D980" s="4">
        <v>1000</v>
      </c>
      <c r="E980" s="4">
        <v>8641</v>
      </c>
      <c r="F980" s="5">
        <f t="shared" si="64"/>
        <v>8.641</v>
      </c>
      <c r="G980" s="4" t="s">
        <v>20</v>
      </c>
      <c r="H980" s="4">
        <v>92</v>
      </c>
      <c r="I980" s="12">
        <f t="shared" si="63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13">
        <f t="shared" si="61"/>
        <v>42686.25</v>
      </c>
      <c r="O980" s="13">
        <f t="shared" si="62"/>
        <v>42708.25</v>
      </c>
      <c r="P980" s="4" t="b">
        <v>0</v>
      </c>
      <c r="Q980" s="4" t="b">
        <v>0</v>
      </c>
      <c r="R980" s="4" t="s">
        <v>89</v>
      </c>
      <c r="S980" s="4" t="s">
        <v>2050</v>
      </c>
      <c r="T980" s="4" t="s">
        <v>2051</v>
      </c>
    </row>
    <row r="981" spans="1:20" x14ac:dyDescent="0.25">
      <c r="A981" s="4">
        <v>979</v>
      </c>
      <c r="B981" s="4" t="s">
        <v>1986</v>
      </c>
      <c r="C981" s="11" t="s">
        <v>1987</v>
      </c>
      <c r="D981" s="4">
        <v>60200</v>
      </c>
      <c r="E981" s="4">
        <v>86244</v>
      </c>
      <c r="F981" s="5">
        <f t="shared" si="64"/>
        <v>1.432624584717608</v>
      </c>
      <c r="G981" s="4" t="s">
        <v>20</v>
      </c>
      <c r="H981" s="4">
        <v>1015</v>
      </c>
      <c r="I981" s="12">
        <f t="shared" si="63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13">
        <f t="shared" si="61"/>
        <v>42078.208333333328</v>
      </c>
      <c r="O981" s="13">
        <f t="shared" si="62"/>
        <v>42084.208333333328</v>
      </c>
      <c r="P981" s="4" t="b">
        <v>0</v>
      </c>
      <c r="Q981" s="4" t="b">
        <v>0</v>
      </c>
      <c r="R981" s="4" t="s">
        <v>33</v>
      </c>
      <c r="S981" s="4" t="s">
        <v>2039</v>
      </c>
      <c r="T981" s="4" t="s">
        <v>2040</v>
      </c>
    </row>
    <row r="982" spans="1:20" x14ac:dyDescent="0.25">
      <c r="A982" s="4">
        <v>980</v>
      </c>
      <c r="B982" s="4" t="s">
        <v>1988</v>
      </c>
      <c r="C982" s="11" t="s">
        <v>1989</v>
      </c>
      <c r="D982" s="4">
        <v>195200</v>
      </c>
      <c r="E982" s="4">
        <v>78630</v>
      </c>
      <c r="F982" s="5">
        <f t="shared" si="64"/>
        <v>0.40281762295081969</v>
      </c>
      <c r="G982" s="4" t="s">
        <v>14</v>
      </c>
      <c r="H982" s="4">
        <v>742</v>
      </c>
      <c r="I982" s="12">
        <f t="shared" si="63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13">
        <f t="shared" si="61"/>
        <v>42307.208333333328</v>
      </c>
      <c r="O982" s="13">
        <f t="shared" si="62"/>
        <v>42312.25</v>
      </c>
      <c r="P982" s="4" t="b">
        <v>1</v>
      </c>
      <c r="Q982" s="4" t="b">
        <v>0</v>
      </c>
      <c r="R982" s="4" t="s">
        <v>68</v>
      </c>
      <c r="S982" s="4" t="s">
        <v>2047</v>
      </c>
      <c r="T982" s="4" t="s">
        <v>2048</v>
      </c>
    </row>
    <row r="983" spans="1:20" x14ac:dyDescent="0.25">
      <c r="A983" s="4">
        <v>981</v>
      </c>
      <c r="B983" s="4" t="s">
        <v>1990</v>
      </c>
      <c r="C983" s="11" t="s">
        <v>1991</v>
      </c>
      <c r="D983" s="4">
        <v>6700</v>
      </c>
      <c r="E983" s="4">
        <v>11941</v>
      </c>
      <c r="F983" s="5">
        <f t="shared" si="64"/>
        <v>1.7822388059701493</v>
      </c>
      <c r="G983" s="4" t="s">
        <v>20</v>
      </c>
      <c r="H983" s="4">
        <v>323</v>
      </c>
      <c r="I983" s="12">
        <f t="shared" si="63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13">
        <f t="shared" si="61"/>
        <v>43094.25</v>
      </c>
      <c r="O983" s="13">
        <f t="shared" si="62"/>
        <v>43127.25</v>
      </c>
      <c r="P983" s="4" t="b">
        <v>0</v>
      </c>
      <c r="Q983" s="4" t="b">
        <v>0</v>
      </c>
      <c r="R983" s="4" t="s">
        <v>28</v>
      </c>
      <c r="S983" s="4" t="s">
        <v>2037</v>
      </c>
      <c r="T983" s="4" t="s">
        <v>2038</v>
      </c>
    </row>
    <row r="984" spans="1:20" x14ac:dyDescent="0.25">
      <c r="A984" s="4">
        <v>982</v>
      </c>
      <c r="B984" s="4" t="s">
        <v>1992</v>
      </c>
      <c r="C984" s="11" t="s">
        <v>1993</v>
      </c>
      <c r="D984" s="4">
        <v>7200</v>
      </c>
      <c r="E984" s="4">
        <v>6115</v>
      </c>
      <c r="F984" s="5">
        <f t="shared" si="64"/>
        <v>0.84930555555555554</v>
      </c>
      <c r="G984" s="4" t="s">
        <v>14</v>
      </c>
      <c r="H984" s="4">
        <v>75</v>
      </c>
      <c r="I984" s="12">
        <f t="shared" si="63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13">
        <f t="shared" si="61"/>
        <v>40743.208333333336</v>
      </c>
      <c r="O984" s="13">
        <f t="shared" si="62"/>
        <v>40745.208333333336</v>
      </c>
      <c r="P984" s="4" t="b">
        <v>0</v>
      </c>
      <c r="Q984" s="4" t="b">
        <v>1</v>
      </c>
      <c r="R984" s="4" t="s">
        <v>42</v>
      </c>
      <c r="S984" s="4" t="s">
        <v>2041</v>
      </c>
      <c r="T984" s="4" t="s">
        <v>2042</v>
      </c>
    </row>
    <row r="985" spans="1:20" x14ac:dyDescent="0.25">
      <c r="A985" s="4">
        <v>983</v>
      </c>
      <c r="B985" s="4" t="s">
        <v>1994</v>
      </c>
      <c r="C985" s="11" t="s">
        <v>1995</v>
      </c>
      <c r="D985" s="4">
        <v>129100</v>
      </c>
      <c r="E985" s="4">
        <v>188404</v>
      </c>
      <c r="F985" s="5">
        <f t="shared" si="64"/>
        <v>1.4593648334624323</v>
      </c>
      <c r="G985" s="4" t="s">
        <v>20</v>
      </c>
      <c r="H985" s="4">
        <v>2326</v>
      </c>
      <c r="I985" s="12">
        <f t="shared" si="63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13">
        <f t="shared" si="61"/>
        <v>43681.208333333328</v>
      </c>
      <c r="O985" s="13">
        <f t="shared" si="62"/>
        <v>43696.208333333328</v>
      </c>
      <c r="P985" s="4" t="b">
        <v>0</v>
      </c>
      <c r="Q985" s="4" t="b">
        <v>0</v>
      </c>
      <c r="R985" s="4" t="s">
        <v>42</v>
      </c>
      <c r="S985" s="4" t="s">
        <v>2041</v>
      </c>
      <c r="T985" s="4" t="s">
        <v>2042</v>
      </c>
    </row>
    <row r="986" spans="1:20" ht="31.5" x14ac:dyDescent="0.25">
      <c r="A986" s="4">
        <v>984</v>
      </c>
      <c r="B986" s="4" t="s">
        <v>1996</v>
      </c>
      <c r="C986" s="11" t="s">
        <v>1997</v>
      </c>
      <c r="D986" s="4">
        <v>6500</v>
      </c>
      <c r="E986" s="4">
        <v>9910</v>
      </c>
      <c r="F986" s="5">
        <f t="shared" si="64"/>
        <v>1.5246153846153847</v>
      </c>
      <c r="G986" s="4" t="s">
        <v>20</v>
      </c>
      <c r="H986" s="4">
        <v>381</v>
      </c>
      <c r="I986" s="12">
        <f t="shared" si="63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13">
        <f t="shared" si="61"/>
        <v>43716.208333333328</v>
      </c>
      <c r="O986" s="13">
        <f t="shared" si="62"/>
        <v>43742.208333333328</v>
      </c>
      <c r="P986" s="4" t="b">
        <v>0</v>
      </c>
      <c r="Q986" s="4" t="b">
        <v>0</v>
      </c>
      <c r="R986" s="4" t="s">
        <v>33</v>
      </c>
      <c r="S986" s="4" t="s">
        <v>2039</v>
      </c>
      <c r="T986" s="4" t="s">
        <v>2040</v>
      </c>
    </row>
    <row r="987" spans="1:20" x14ac:dyDescent="0.25">
      <c r="A987" s="4">
        <v>985</v>
      </c>
      <c r="B987" s="4" t="s">
        <v>1998</v>
      </c>
      <c r="C987" s="11" t="s">
        <v>1999</v>
      </c>
      <c r="D987" s="4">
        <v>170600</v>
      </c>
      <c r="E987" s="4">
        <v>114523</v>
      </c>
      <c r="F987" s="5">
        <f t="shared" si="64"/>
        <v>0.67129542790152408</v>
      </c>
      <c r="G987" s="4" t="s">
        <v>14</v>
      </c>
      <c r="H987" s="4">
        <v>4405</v>
      </c>
      <c r="I987" s="12">
        <f t="shared" si="63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13">
        <f t="shared" si="61"/>
        <v>41614.25</v>
      </c>
      <c r="O987" s="13">
        <f t="shared" si="62"/>
        <v>41640.25</v>
      </c>
      <c r="P987" s="4" t="b">
        <v>0</v>
      </c>
      <c r="Q987" s="4" t="b">
        <v>1</v>
      </c>
      <c r="R987" s="4" t="s">
        <v>23</v>
      </c>
      <c r="S987" s="4" t="s">
        <v>2035</v>
      </c>
      <c r="T987" s="4" t="s">
        <v>2036</v>
      </c>
    </row>
    <row r="988" spans="1:20" x14ac:dyDescent="0.25">
      <c r="A988" s="4">
        <v>986</v>
      </c>
      <c r="B988" s="4" t="s">
        <v>2000</v>
      </c>
      <c r="C988" s="11" t="s">
        <v>2001</v>
      </c>
      <c r="D988" s="4">
        <v>7800</v>
      </c>
      <c r="E988" s="4">
        <v>3144</v>
      </c>
      <c r="F988" s="5">
        <f t="shared" si="64"/>
        <v>0.40307692307692305</v>
      </c>
      <c r="G988" s="4" t="s">
        <v>14</v>
      </c>
      <c r="H988" s="4">
        <v>92</v>
      </c>
      <c r="I988" s="12">
        <f t="shared" si="63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13">
        <f t="shared" si="61"/>
        <v>40638.208333333336</v>
      </c>
      <c r="O988" s="13">
        <f t="shared" si="62"/>
        <v>40652.208333333336</v>
      </c>
      <c r="P988" s="4" t="b">
        <v>0</v>
      </c>
      <c r="Q988" s="4" t="b">
        <v>0</v>
      </c>
      <c r="R988" s="4" t="s">
        <v>23</v>
      </c>
      <c r="S988" s="4" t="s">
        <v>2035</v>
      </c>
      <c r="T988" s="4" t="s">
        <v>2036</v>
      </c>
    </row>
    <row r="989" spans="1:20" x14ac:dyDescent="0.25">
      <c r="A989" s="4">
        <v>987</v>
      </c>
      <c r="B989" s="4" t="s">
        <v>2002</v>
      </c>
      <c r="C989" s="11" t="s">
        <v>2003</v>
      </c>
      <c r="D989" s="4">
        <v>6200</v>
      </c>
      <c r="E989" s="4">
        <v>13441</v>
      </c>
      <c r="F989" s="5">
        <f t="shared" si="64"/>
        <v>2.1679032258064517</v>
      </c>
      <c r="G989" s="4" t="s">
        <v>20</v>
      </c>
      <c r="H989" s="4">
        <v>480</v>
      </c>
      <c r="I989" s="12">
        <f t="shared" si="63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13">
        <f t="shared" si="61"/>
        <v>42852.208333333328</v>
      </c>
      <c r="O989" s="13">
        <f t="shared" si="62"/>
        <v>42866.208333333328</v>
      </c>
      <c r="P989" s="4" t="b">
        <v>0</v>
      </c>
      <c r="Q989" s="4" t="b">
        <v>0</v>
      </c>
      <c r="R989" s="4" t="s">
        <v>42</v>
      </c>
      <c r="S989" s="4" t="s">
        <v>2041</v>
      </c>
      <c r="T989" s="4" t="s">
        <v>2042</v>
      </c>
    </row>
    <row r="990" spans="1:20" x14ac:dyDescent="0.25">
      <c r="A990" s="4">
        <v>988</v>
      </c>
      <c r="B990" s="4" t="s">
        <v>2004</v>
      </c>
      <c r="C990" s="11" t="s">
        <v>2005</v>
      </c>
      <c r="D990" s="4">
        <v>9400</v>
      </c>
      <c r="E990" s="4">
        <v>4899</v>
      </c>
      <c r="F990" s="5">
        <f t="shared" si="64"/>
        <v>0.52117021276595743</v>
      </c>
      <c r="G990" s="4" t="s">
        <v>14</v>
      </c>
      <c r="H990" s="4">
        <v>64</v>
      </c>
      <c r="I990" s="12">
        <f t="shared" si="63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13">
        <f t="shared" si="61"/>
        <v>42686.25</v>
      </c>
      <c r="O990" s="13">
        <f t="shared" si="62"/>
        <v>42707.25</v>
      </c>
      <c r="P990" s="4" t="b">
        <v>0</v>
      </c>
      <c r="Q990" s="4" t="b">
        <v>0</v>
      </c>
      <c r="R990" s="4" t="s">
        <v>133</v>
      </c>
      <c r="S990" s="4" t="s">
        <v>2047</v>
      </c>
      <c r="T990" s="4" t="s">
        <v>2056</v>
      </c>
    </row>
    <row r="991" spans="1:20" x14ac:dyDescent="0.25">
      <c r="A991" s="4">
        <v>989</v>
      </c>
      <c r="B991" s="4" t="s">
        <v>2006</v>
      </c>
      <c r="C991" s="11" t="s">
        <v>2007</v>
      </c>
      <c r="D991" s="4">
        <v>2400</v>
      </c>
      <c r="E991" s="4">
        <v>11990</v>
      </c>
      <c r="F991" s="5">
        <f t="shared" si="64"/>
        <v>4.9958333333333336</v>
      </c>
      <c r="G991" s="4" t="s">
        <v>20</v>
      </c>
      <c r="H991" s="4">
        <v>226</v>
      </c>
      <c r="I991" s="12">
        <f t="shared" si="63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13">
        <f t="shared" si="61"/>
        <v>43571.208333333328</v>
      </c>
      <c r="O991" s="13">
        <f t="shared" si="62"/>
        <v>43576.208333333328</v>
      </c>
      <c r="P991" s="4" t="b">
        <v>0</v>
      </c>
      <c r="Q991" s="4" t="b">
        <v>0</v>
      </c>
      <c r="R991" s="4" t="s">
        <v>206</v>
      </c>
      <c r="S991" s="4" t="s">
        <v>2047</v>
      </c>
      <c r="T991" s="4" t="s">
        <v>2059</v>
      </c>
    </row>
    <row r="992" spans="1:20" x14ac:dyDescent="0.25">
      <c r="A992" s="4">
        <v>990</v>
      </c>
      <c r="B992" s="4" t="s">
        <v>2008</v>
      </c>
      <c r="C992" s="11" t="s">
        <v>2009</v>
      </c>
      <c r="D992" s="4">
        <v>7800</v>
      </c>
      <c r="E992" s="4">
        <v>6839</v>
      </c>
      <c r="F992" s="5">
        <f t="shared" si="64"/>
        <v>0.87679487179487181</v>
      </c>
      <c r="G992" s="4" t="s">
        <v>14</v>
      </c>
      <c r="H992" s="4">
        <v>64</v>
      </c>
      <c r="I992" s="12">
        <f t="shared" si="63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13">
        <f t="shared" si="61"/>
        <v>42432.25</v>
      </c>
      <c r="O992" s="13">
        <f t="shared" si="62"/>
        <v>42454.208333333328</v>
      </c>
      <c r="P992" s="4" t="b">
        <v>0</v>
      </c>
      <c r="Q992" s="4" t="b">
        <v>1</v>
      </c>
      <c r="R992" s="4" t="s">
        <v>53</v>
      </c>
      <c r="S992" s="4" t="s">
        <v>2041</v>
      </c>
      <c r="T992" s="4" t="s">
        <v>2044</v>
      </c>
    </row>
    <row r="993" spans="1:20" x14ac:dyDescent="0.25">
      <c r="A993" s="4">
        <v>991</v>
      </c>
      <c r="B993" s="4" t="s">
        <v>1080</v>
      </c>
      <c r="C993" s="11" t="s">
        <v>2010</v>
      </c>
      <c r="D993" s="4">
        <v>9800</v>
      </c>
      <c r="E993" s="4">
        <v>11091</v>
      </c>
      <c r="F993" s="5">
        <f t="shared" si="64"/>
        <v>1.131734693877551</v>
      </c>
      <c r="G993" s="4" t="s">
        <v>20</v>
      </c>
      <c r="H993" s="4">
        <v>241</v>
      </c>
      <c r="I993" s="12">
        <f t="shared" si="63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13">
        <f t="shared" si="61"/>
        <v>41907.208333333336</v>
      </c>
      <c r="O993" s="13">
        <f t="shared" si="62"/>
        <v>41911.208333333336</v>
      </c>
      <c r="P993" s="4" t="b">
        <v>0</v>
      </c>
      <c r="Q993" s="4" t="b">
        <v>1</v>
      </c>
      <c r="R993" s="4" t="s">
        <v>23</v>
      </c>
      <c r="S993" s="4" t="s">
        <v>2035</v>
      </c>
      <c r="T993" s="4" t="s">
        <v>2036</v>
      </c>
    </row>
    <row r="994" spans="1:20" x14ac:dyDescent="0.25">
      <c r="A994" s="4">
        <v>992</v>
      </c>
      <c r="B994" s="4" t="s">
        <v>2011</v>
      </c>
      <c r="C994" s="11" t="s">
        <v>2012</v>
      </c>
      <c r="D994" s="4">
        <v>3100</v>
      </c>
      <c r="E994" s="4">
        <v>13223</v>
      </c>
      <c r="F994" s="5">
        <f t="shared" si="64"/>
        <v>4.2654838709677421</v>
      </c>
      <c r="G994" s="4" t="s">
        <v>20</v>
      </c>
      <c r="H994" s="4">
        <v>132</v>
      </c>
      <c r="I994" s="12">
        <f t="shared" si="63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13">
        <f t="shared" si="61"/>
        <v>43227.208333333328</v>
      </c>
      <c r="O994" s="13">
        <f t="shared" si="62"/>
        <v>43241.208333333328</v>
      </c>
      <c r="P994" s="4" t="b">
        <v>0</v>
      </c>
      <c r="Q994" s="4" t="b">
        <v>1</v>
      </c>
      <c r="R994" s="4" t="s">
        <v>53</v>
      </c>
      <c r="S994" s="4" t="s">
        <v>2041</v>
      </c>
      <c r="T994" s="4" t="s">
        <v>2044</v>
      </c>
    </row>
    <row r="995" spans="1:20" x14ac:dyDescent="0.25">
      <c r="A995" s="4">
        <v>993</v>
      </c>
      <c r="B995" s="4" t="s">
        <v>2013</v>
      </c>
      <c r="C995" s="11" t="s">
        <v>2014</v>
      </c>
      <c r="D995" s="4">
        <v>9800</v>
      </c>
      <c r="E995" s="4">
        <v>7608</v>
      </c>
      <c r="F995" s="5">
        <f t="shared" si="64"/>
        <v>0.77632653061224488</v>
      </c>
      <c r="G995" s="4" t="s">
        <v>74</v>
      </c>
      <c r="H995" s="4">
        <v>75</v>
      </c>
      <c r="I995" s="12">
        <f t="shared" si="63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13">
        <f t="shared" si="61"/>
        <v>42362.25</v>
      </c>
      <c r="O995" s="13">
        <f t="shared" si="62"/>
        <v>42379.25</v>
      </c>
      <c r="P995" s="4" t="b">
        <v>0</v>
      </c>
      <c r="Q995" s="4" t="b">
        <v>1</v>
      </c>
      <c r="R995" s="4" t="s">
        <v>122</v>
      </c>
      <c r="S995" s="4" t="s">
        <v>2054</v>
      </c>
      <c r="T995" s="4" t="s">
        <v>2055</v>
      </c>
    </row>
    <row r="996" spans="1:20" x14ac:dyDescent="0.25">
      <c r="A996" s="4">
        <v>994</v>
      </c>
      <c r="B996" s="4" t="s">
        <v>2015</v>
      </c>
      <c r="C996" s="11" t="s">
        <v>2016</v>
      </c>
      <c r="D996" s="4">
        <v>141100</v>
      </c>
      <c r="E996" s="4">
        <v>74073</v>
      </c>
      <c r="F996" s="5">
        <f t="shared" si="64"/>
        <v>0.52496810772501767</v>
      </c>
      <c r="G996" s="4" t="s">
        <v>14</v>
      </c>
      <c r="H996" s="4">
        <v>842</v>
      </c>
      <c r="I996" s="12">
        <f t="shared" si="63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13">
        <f t="shared" si="61"/>
        <v>41929.208333333336</v>
      </c>
      <c r="O996" s="13">
        <f t="shared" si="62"/>
        <v>41935.208333333336</v>
      </c>
      <c r="P996" s="4" t="b">
        <v>0</v>
      </c>
      <c r="Q996" s="4" t="b">
        <v>1</v>
      </c>
      <c r="R996" s="4" t="s">
        <v>206</v>
      </c>
      <c r="S996" s="4" t="s">
        <v>2047</v>
      </c>
      <c r="T996" s="4" t="s">
        <v>2059</v>
      </c>
    </row>
    <row r="997" spans="1:20" x14ac:dyDescent="0.25">
      <c r="A997" s="4">
        <v>995</v>
      </c>
      <c r="B997" s="4" t="s">
        <v>2017</v>
      </c>
      <c r="C997" s="11" t="s">
        <v>2018</v>
      </c>
      <c r="D997" s="4">
        <v>97300</v>
      </c>
      <c r="E997" s="4">
        <v>153216</v>
      </c>
      <c r="F997" s="5">
        <f t="shared" si="64"/>
        <v>1.5746762589928058</v>
      </c>
      <c r="G997" s="4" t="s">
        <v>20</v>
      </c>
      <c r="H997" s="4">
        <v>2043</v>
      </c>
      <c r="I997" s="12">
        <f t="shared" si="63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13">
        <f t="shared" si="61"/>
        <v>43408.208333333328</v>
      </c>
      <c r="O997" s="13">
        <f t="shared" si="62"/>
        <v>43437.25</v>
      </c>
      <c r="P997" s="4" t="b">
        <v>0</v>
      </c>
      <c r="Q997" s="4" t="b">
        <v>1</v>
      </c>
      <c r="R997" s="4" t="s">
        <v>17</v>
      </c>
      <c r="S997" s="4" t="s">
        <v>2033</v>
      </c>
      <c r="T997" s="4" t="s">
        <v>2034</v>
      </c>
    </row>
    <row r="998" spans="1:20" ht="31.5" x14ac:dyDescent="0.25">
      <c r="A998" s="4">
        <v>996</v>
      </c>
      <c r="B998" s="4" t="s">
        <v>2019</v>
      </c>
      <c r="C998" s="11" t="s">
        <v>2020</v>
      </c>
      <c r="D998" s="4">
        <v>6600</v>
      </c>
      <c r="E998" s="4">
        <v>4814</v>
      </c>
      <c r="F998" s="5">
        <f t="shared" si="64"/>
        <v>0.72939393939393937</v>
      </c>
      <c r="G998" s="4" t="s">
        <v>14</v>
      </c>
      <c r="H998" s="4">
        <v>112</v>
      </c>
      <c r="I998" s="12">
        <f t="shared" si="63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13">
        <f t="shared" si="61"/>
        <v>41276.25</v>
      </c>
      <c r="O998" s="13">
        <f t="shared" si="62"/>
        <v>41306.25</v>
      </c>
      <c r="P998" s="4" t="b">
        <v>0</v>
      </c>
      <c r="Q998" s="4" t="b">
        <v>0</v>
      </c>
      <c r="R998" s="4" t="s">
        <v>33</v>
      </c>
      <c r="S998" s="4" t="s">
        <v>2039</v>
      </c>
      <c r="T998" s="4" t="s">
        <v>2040</v>
      </c>
    </row>
    <row r="999" spans="1:20" x14ac:dyDescent="0.25">
      <c r="A999" s="4">
        <v>997</v>
      </c>
      <c r="B999" s="4" t="s">
        <v>2021</v>
      </c>
      <c r="C999" s="11" t="s">
        <v>2022</v>
      </c>
      <c r="D999" s="4">
        <v>7600</v>
      </c>
      <c r="E999" s="4">
        <v>4603</v>
      </c>
      <c r="F999" s="5">
        <f t="shared" si="64"/>
        <v>0.60565789473684206</v>
      </c>
      <c r="G999" s="4" t="s">
        <v>74</v>
      </c>
      <c r="H999" s="4">
        <v>139</v>
      </c>
      <c r="I999" s="12">
        <f t="shared" si="63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13">
        <f t="shared" si="61"/>
        <v>41659.25</v>
      </c>
      <c r="O999" s="13">
        <f t="shared" si="62"/>
        <v>41664.25</v>
      </c>
      <c r="P999" s="4" t="b">
        <v>0</v>
      </c>
      <c r="Q999" s="4" t="b">
        <v>0</v>
      </c>
      <c r="R999" s="4" t="s">
        <v>33</v>
      </c>
      <c r="S999" s="4" t="s">
        <v>2039</v>
      </c>
      <c r="T999" s="4" t="s">
        <v>2040</v>
      </c>
    </row>
    <row r="1000" spans="1:20" x14ac:dyDescent="0.25">
      <c r="A1000" s="4">
        <v>998</v>
      </c>
      <c r="B1000" s="4" t="s">
        <v>2023</v>
      </c>
      <c r="C1000" s="11" t="s">
        <v>2024</v>
      </c>
      <c r="D1000" s="4">
        <v>66600</v>
      </c>
      <c r="E1000" s="4">
        <v>37823</v>
      </c>
      <c r="F1000" s="5">
        <f t="shared" si="64"/>
        <v>0.5679129129129129</v>
      </c>
      <c r="G1000" s="4" t="s">
        <v>14</v>
      </c>
      <c r="H1000" s="4">
        <v>374</v>
      </c>
      <c r="I1000" s="12">
        <f t="shared" si="63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13">
        <f t="shared" si="61"/>
        <v>40220.25</v>
      </c>
      <c r="O1000" s="13">
        <f t="shared" si="62"/>
        <v>40234.25</v>
      </c>
      <c r="P1000" s="4" t="b">
        <v>0</v>
      </c>
      <c r="Q1000" s="4" t="b">
        <v>1</v>
      </c>
      <c r="R1000" s="4" t="s">
        <v>60</v>
      </c>
      <c r="S1000" s="4" t="s">
        <v>2035</v>
      </c>
      <c r="T1000" s="4" t="s">
        <v>2045</v>
      </c>
    </row>
    <row r="1001" spans="1:20" x14ac:dyDescent="0.25">
      <c r="A1001" s="4">
        <v>999</v>
      </c>
      <c r="B1001" s="4" t="s">
        <v>2025</v>
      </c>
      <c r="C1001" s="11" t="s">
        <v>2026</v>
      </c>
      <c r="D1001" s="4">
        <v>111100</v>
      </c>
      <c r="E1001" s="4">
        <v>62819</v>
      </c>
      <c r="F1001" s="5">
        <f t="shared" si="64"/>
        <v>0.56542754275427543</v>
      </c>
      <c r="G1001" s="4" t="s">
        <v>74</v>
      </c>
      <c r="H1001" s="4">
        <v>1122</v>
      </c>
      <c r="I1001" s="12">
        <f t="shared" si="63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13">
        <f t="shared" si="61"/>
        <v>42550.208333333328</v>
      </c>
      <c r="O1001" s="13">
        <f t="shared" si="62"/>
        <v>42557.208333333328</v>
      </c>
      <c r="P1001" s="4" t="b">
        <v>0</v>
      </c>
      <c r="Q1001" s="4" t="b">
        <v>0</v>
      </c>
      <c r="R1001" s="4" t="s">
        <v>17</v>
      </c>
      <c r="S1001" s="4" t="s">
        <v>2033</v>
      </c>
      <c r="T1001" s="4" t="s">
        <v>2034</v>
      </c>
    </row>
  </sheetData>
  <conditionalFormatting sqref="G1:G1048576">
    <cfRule type="containsText" dxfId="6" priority="4" operator="containsText" text="live">
      <formula>NOT(ISERROR(SEARCH("live",G1)))</formula>
    </cfRule>
    <cfRule type="containsText" dxfId="5" priority="5" operator="containsText" text="canceled">
      <formula>NOT(ISERROR(SEARCH("canceled",G1)))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</conditionalFormatting>
  <conditionalFormatting sqref="F1:F1048576">
    <cfRule type="cellIs" dxfId="2" priority="1" operator="between">
      <formula>2</formula>
      <formula>100</formula>
    </cfRule>
    <cfRule type="cellIs" dxfId="1" priority="2" operator="between">
      <formula>1</formula>
      <formula>1.99</formula>
    </cfRule>
    <cfRule type="cellIs" dxfId="0" priority="3" operator="between">
      <formula>0%</formula>
      <formula>99%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lynn</cp:lastModifiedBy>
  <dcterms:created xsi:type="dcterms:W3CDTF">2021-09-29T18:52:28Z</dcterms:created>
  <dcterms:modified xsi:type="dcterms:W3CDTF">2023-01-27T13:32:17Z</dcterms:modified>
</cp:coreProperties>
</file>