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atalina\Dropbox\Hall's Cave\Sigmodon PROJECT\Sigmodon ANALYSES\"/>
    </mc:Choice>
  </mc:AlternateContent>
  <bookViews>
    <workbookView xWindow="1875" yWindow="0" windowWidth="22860" windowHeight="17385" tabRatio="500" activeTab="3"/>
  </bookViews>
  <sheets>
    <sheet name="METADATA" sheetId="5" r:id="rId1"/>
    <sheet name="Isotopes" sheetId="25" r:id="rId2"/>
    <sheet name="Masses" sheetId="26" r:id="rId3"/>
    <sheet name="IsoMass" sheetId="27" r:id="rId4"/>
    <sheet name="S.hispidus 19 bins" sheetId="24" r:id="rId5"/>
    <sheet name="trophic over time" sheetId="19" r:id="rId6"/>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P21" i="24" l="1"/>
  <c r="D21" i="24"/>
  <c r="C21" i="24"/>
  <c r="P20" i="24"/>
  <c r="D20" i="24"/>
  <c r="C20" i="24"/>
  <c r="B19" i="24"/>
  <c r="P19" i="24"/>
  <c r="D19" i="24"/>
  <c r="C19" i="24"/>
  <c r="P18" i="24"/>
  <c r="D18" i="24"/>
  <c r="C18" i="24"/>
  <c r="P17" i="24"/>
  <c r="D17" i="24"/>
  <c r="C17" i="24"/>
  <c r="P16" i="24"/>
  <c r="D16" i="24"/>
  <c r="C16" i="24"/>
  <c r="P15" i="24"/>
  <c r="D15" i="24"/>
  <c r="C15" i="24"/>
  <c r="P14" i="24"/>
  <c r="D14" i="24"/>
  <c r="C14" i="24"/>
  <c r="P13" i="24"/>
  <c r="D13" i="24"/>
  <c r="C13" i="24"/>
  <c r="P12" i="24"/>
  <c r="D12" i="24"/>
  <c r="C12" i="24"/>
  <c r="P11" i="24"/>
  <c r="D11" i="24"/>
  <c r="C11" i="24"/>
  <c r="P10" i="24"/>
  <c r="D10" i="24"/>
  <c r="C10" i="24"/>
  <c r="P9" i="24"/>
  <c r="D9" i="24"/>
  <c r="C9" i="24"/>
  <c r="P8" i="24"/>
  <c r="D8" i="24"/>
  <c r="C8" i="24"/>
  <c r="P7" i="24"/>
  <c r="D7" i="24"/>
  <c r="C7" i="24"/>
  <c r="P6" i="24"/>
  <c r="D6" i="24"/>
  <c r="C6" i="24"/>
  <c r="P5" i="24"/>
  <c r="D5" i="24"/>
  <c r="C5" i="24"/>
  <c r="P4" i="24"/>
  <c r="D4" i="24"/>
  <c r="C4" i="24"/>
  <c r="P3" i="24"/>
  <c r="D3" i="24"/>
  <c r="C3" i="24"/>
  <c r="P2" i="24"/>
  <c r="D2" i="24"/>
  <c r="C2" i="24"/>
  <c r="T2" i="24"/>
  <c r="U2" i="24"/>
  <c r="T3" i="24"/>
  <c r="U3" i="24"/>
  <c r="T4" i="24"/>
  <c r="U4" i="24"/>
  <c r="T5" i="24"/>
  <c r="U5" i="24"/>
  <c r="T6" i="24"/>
  <c r="U6" i="24"/>
  <c r="T7" i="24"/>
  <c r="U7" i="24"/>
  <c r="T8" i="24"/>
  <c r="U8" i="24"/>
  <c r="T9" i="24"/>
  <c r="U9" i="24"/>
  <c r="T10" i="24"/>
  <c r="U10" i="24"/>
  <c r="T11" i="24"/>
  <c r="U11" i="24"/>
  <c r="T12" i="24"/>
  <c r="U12" i="24"/>
  <c r="T13" i="24"/>
  <c r="U13" i="24"/>
  <c r="T14" i="24"/>
  <c r="U14" i="24"/>
  <c r="T15" i="24"/>
  <c r="U15" i="24"/>
  <c r="T16" i="24"/>
  <c r="U16" i="24"/>
  <c r="T17" i="24"/>
  <c r="U17" i="24"/>
  <c r="T18" i="24"/>
  <c r="U18" i="24"/>
  <c r="S19" i="24"/>
  <c r="T19" i="24"/>
  <c r="U19" i="24"/>
  <c r="T20" i="24"/>
  <c r="U20" i="24"/>
  <c r="I2" i="19"/>
  <c r="H22" i="19"/>
  <c r="I22" i="19"/>
  <c r="J22" i="19"/>
  <c r="K22" i="19"/>
  <c r="L22" i="19"/>
  <c r="M22" i="19"/>
  <c r="N22" i="19"/>
  <c r="O22" i="19"/>
  <c r="A22" i="19"/>
  <c r="H20" i="19"/>
  <c r="I20" i="19"/>
  <c r="J20" i="19"/>
  <c r="K20" i="19"/>
  <c r="L20" i="19"/>
  <c r="M20" i="19"/>
  <c r="N20" i="19"/>
  <c r="O20" i="19"/>
  <c r="A20" i="19"/>
  <c r="H19" i="19"/>
  <c r="I19" i="19"/>
  <c r="J19" i="19"/>
  <c r="K19" i="19"/>
  <c r="L19" i="19"/>
  <c r="M19" i="19"/>
  <c r="N19" i="19"/>
  <c r="O19" i="19"/>
  <c r="A19" i="19"/>
  <c r="H18" i="19"/>
  <c r="I18" i="19"/>
  <c r="J18" i="19"/>
  <c r="K18" i="19"/>
  <c r="L18" i="19"/>
  <c r="M18" i="19"/>
  <c r="N18" i="19"/>
  <c r="O18" i="19"/>
  <c r="A18" i="19"/>
  <c r="H17" i="19"/>
  <c r="I17" i="19"/>
  <c r="J17" i="19"/>
  <c r="K17" i="19"/>
  <c r="L17" i="19"/>
  <c r="M17" i="19"/>
  <c r="N17" i="19"/>
  <c r="O17" i="19"/>
  <c r="A17" i="19"/>
  <c r="H16" i="19"/>
  <c r="I16" i="19"/>
  <c r="J16" i="19"/>
  <c r="K16" i="19"/>
  <c r="L16" i="19"/>
  <c r="M16" i="19"/>
  <c r="N16" i="19"/>
  <c r="O16" i="19"/>
  <c r="A16" i="19"/>
  <c r="H15" i="19"/>
  <c r="I15" i="19"/>
  <c r="J15" i="19"/>
  <c r="K15" i="19"/>
  <c r="L15" i="19"/>
  <c r="M15" i="19"/>
  <c r="N15" i="19"/>
  <c r="O15" i="19"/>
  <c r="A15" i="19"/>
  <c r="H14" i="19"/>
  <c r="I14" i="19"/>
  <c r="J14" i="19"/>
  <c r="K14" i="19"/>
  <c r="L14" i="19"/>
  <c r="M14" i="19"/>
  <c r="N14" i="19"/>
  <c r="O14" i="19"/>
  <c r="A14" i="19"/>
  <c r="H13" i="19"/>
  <c r="I13" i="19"/>
  <c r="J13" i="19"/>
  <c r="K13" i="19"/>
  <c r="L13" i="19"/>
  <c r="M13" i="19"/>
  <c r="N13" i="19"/>
  <c r="O13" i="19"/>
  <c r="A13" i="19"/>
  <c r="H12" i="19"/>
  <c r="I12" i="19"/>
  <c r="J12" i="19"/>
  <c r="K12" i="19"/>
  <c r="L12" i="19"/>
  <c r="M12" i="19"/>
  <c r="N12" i="19"/>
  <c r="O12" i="19"/>
  <c r="A12" i="19"/>
  <c r="H11" i="19"/>
  <c r="I11" i="19"/>
  <c r="J11" i="19"/>
  <c r="K11" i="19"/>
  <c r="L11" i="19"/>
  <c r="M11" i="19"/>
  <c r="N11" i="19"/>
  <c r="O11" i="19"/>
  <c r="A11" i="19"/>
  <c r="H10" i="19"/>
  <c r="I10" i="19"/>
  <c r="J10" i="19"/>
  <c r="K10" i="19"/>
  <c r="L10" i="19"/>
  <c r="M10" i="19"/>
  <c r="N10" i="19"/>
  <c r="O10" i="19"/>
  <c r="A10" i="19"/>
  <c r="H9" i="19"/>
  <c r="I9" i="19"/>
  <c r="J9" i="19"/>
  <c r="K9" i="19"/>
  <c r="L9" i="19"/>
  <c r="M9" i="19"/>
  <c r="N9" i="19"/>
  <c r="O9" i="19"/>
  <c r="A9" i="19"/>
  <c r="H8" i="19"/>
  <c r="I8" i="19"/>
  <c r="J8" i="19"/>
  <c r="K8" i="19"/>
  <c r="L8" i="19"/>
  <c r="M8" i="19"/>
  <c r="N8" i="19"/>
  <c r="O8" i="19"/>
  <c r="A8" i="19"/>
  <c r="H7" i="19"/>
  <c r="I7" i="19"/>
  <c r="J7" i="19"/>
  <c r="K7" i="19"/>
  <c r="L7" i="19"/>
  <c r="M7" i="19"/>
  <c r="N7" i="19"/>
  <c r="O7" i="19"/>
  <c r="A7" i="19"/>
  <c r="H6" i="19"/>
  <c r="I6" i="19"/>
  <c r="J6" i="19"/>
  <c r="K6" i="19"/>
  <c r="L6" i="19"/>
  <c r="M6" i="19"/>
  <c r="N6" i="19"/>
  <c r="O6" i="19"/>
  <c r="A6" i="19"/>
  <c r="H5" i="19"/>
  <c r="I5" i="19"/>
  <c r="J5" i="19"/>
  <c r="K5" i="19"/>
  <c r="L5" i="19"/>
  <c r="M5" i="19"/>
  <c r="N5" i="19"/>
  <c r="O5" i="19"/>
  <c r="A5" i="19"/>
  <c r="H4" i="19"/>
  <c r="I4" i="19"/>
  <c r="J4" i="19"/>
  <c r="K4" i="19"/>
  <c r="L4" i="19"/>
  <c r="M4" i="19"/>
  <c r="N4" i="19"/>
  <c r="O4" i="19"/>
  <c r="A4" i="19"/>
  <c r="H3" i="19"/>
  <c r="I3" i="19"/>
  <c r="J3" i="19"/>
  <c r="K3" i="19"/>
  <c r="L3" i="19"/>
  <c r="M3" i="19"/>
  <c r="N3" i="19"/>
  <c r="O3" i="19"/>
  <c r="A3" i="19"/>
  <c r="H2" i="19"/>
  <c r="J2" i="19"/>
  <c r="K2" i="19"/>
  <c r="L2" i="19"/>
  <c r="M2" i="19"/>
  <c r="N2" i="19"/>
  <c r="O2" i="19"/>
  <c r="A2" i="19"/>
  <c r="F127" i="19"/>
  <c r="G127" i="19"/>
  <c r="H127" i="19"/>
  <c r="I127" i="19"/>
  <c r="J127" i="19"/>
  <c r="K127" i="19"/>
  <c r="L127" i="19"/>
  <c r="M127" i="19"/>
  <c r="N127" i="19"/>
  <c r="O127" i="19"/>
  <c r="P127" i="19"/>
  <c r="Q127" i="19"/>
  <c r="R127" i="19"/>
  <c r="S127" i="19"/>
  <c r="T127" i="19"/>
  <c r="U127" i="19"/>
  <c r="V127" i="19"/>
  <c r="W127" i="19"/>
  <c r="X127" i="19"/>
  <c r="Y127" i="19"/>
  <c r="F111" i="19"/>
  <c r="G111" i="19"/>
  <c r="H111" i="19"/>
  <c r="I111" i="19"/>
  <c r="J111" i="19"/>
  <c r="K111" i="19"/>
  <c r="L111" i="19"/>
  <c r="M111" i="19"/>
  <c r="N111" i="19"/>
  <c r="O111" i="19"/>
  <c r="P111" i="19"/>
  <c r="Q111" i="19"/>
  <c r="R111" i="19"/>
  <c r="S111" i="19"/>
  <c r="T111" i="19"/>
  <c r="U111" i="19"/>
  <c r="V111" i="19"/>
  <c r="W111" i="19"/>
  <c r="X111" i="19"/>
  <c r="Y111" i="19"/>
  <c r="F99" i="19"/>
  <c r="G99" i="19"/>
  <c r="H99" i="19"/>
  <c r="I99" i="19"/>
  <c r="J99" i="19"/>
  <c r="K99" i="19"/>
  <c r="L99" i="19"/>
  <c r="M99" i="19"/>
  <c r="N99" i="19"/>
  <c r="O99" i="19"/>
  <c r="P99" i="19"/>
  <c r="Q99" i="19"/>
  <c r="R99" i="19"/>
  <c r="S99" i="19"/>
  <c r="T99" i="19"/>
  <c r="U99" i="19"/>
  <c r="V99" i="19"/>
  <c r="W99" i="19"/>
  <c r="X99" i="19"/>
  <c r="Y99" i="19"/>
  <c r="E99" i="19"/>
  <c r="F76" i="19"/>
  <c r="G76" i="19"/>
  <c r="H76" i="19"/>
  <c r="I76" i="19"/>
  <c r="J76" i="19"/>
  <c r="K76" i="19"/>
  <c r="L76" i="19"/>
  <c r="M76" i="19"/>
  <c r="N76" i="19"/>
  <c r="O76" i="19"/>
  <c r="P76" i="19"/>
  <c r="Q76" i="19"/>
  <c r="R76" i="19"/>
  <c r="S76" i="19"/>
  <c r="T76" i="19"/>
  <c r="U76" i="19"/>
  <c r="V76" i="19"/>
  <c r="W76" i="19"/>
  <c r="X76" i="19"/>
  <c r="Y76" i="19"/>
  <c r="E76" i="19"/>
  <c r="E111" i="19"/>
  <c r="E127" i="19"/>
  <c r="F64" i="19"/>
  <c r="G64" i="19"/>
  <c r="H64" i="19"/>
  <c r="I64" i="19"/>
  <c r="J64" i="19"/>
  <c r="K64" i="19"/>
  <c r="L64" i="19"/>
  <c r="M64" i="19"/>
  <c r="N64" i="19"/>
  <c r="O64" i="19"/>
  <c r="P64" i="19"/>
  <c r="Q64" i="19"/>
  <c r="R64" i="19"/>
  <c r="S64" i="19"/>
  <c r="T64" i="19"/>
  <c r="U64" i="19"/>
  <c r="V64" i="19"/>
  <c r="W64" i="19"/>
  <c r="X64" i="19"/>
  <c r="Y64" i="19"/>
  <c r="E64" i="19"/>
  <c r="F45" i="19"/>
  <c r="G45" i="19"/>
  <c r="H45" i="19"/>
  <c r="I45" i="19"/>
  <c r="J45" i="19"/>
  <c r="K45" i="19"/>
  <c r="L45" i="19"/>
  <c r="M45" i="19"/>
  <c r="N45" i="19"/>
  <c r="O45" i="19"/>
  <c r="P45" i="19"/>
  <c r="Q45" i="19"/>
  <c r="R45" i="19"/>
  <c r="S45" i="19"/>
  <c r="T45" i="19"/>
  <c r="U45" i="19"/>
  <c r="V45" i="19"/>
  <c r="W45" i="19"/>
  <c r="X45" i="19"/>
  <c r="Y45" i="19"/>
  <c r="E45" i="19"/>
  <c r="C98" i="19"/>
  <c r="C44" i="19"/>
  <c r="C97" i="19"/>
  <c r="C110" i="19"/>
  <c r="C126" i="19"/>
  <c r="C75" i="19"/>
  <c r="C74" i="19"/>
  <c r="C73" i="19"/>
  <c r="C96" i="19"/>
  <c r="C95" i="19"/>
  <c r="C94" i="19"/>
  <c r="C72" i="19"/>
  <c r="C125" i="19"/>
  <c r="C124" i="19"/>
  <c r="C109" i="19"/>
  <c r="C43" i="19"/>
  <c r="C42" i="19"/>
  <c r="C93" i="19"/>
  <c r="C92" i="19"/>
  <c r="C91" i="19"/>
  <c r="C90" i="19"/>
  <c r="C41" i="19"/>
  <c r="C71" i="19"/>
  <c r="C70" i="19"/>
  <c r="C69" i="19"/>
  <c r="C68" i="19"/>
  <c r="C67" i="19"/>
  <c r="C40" i="19"/>
  <c r="C39" i="19"/>
  <c r="C38" i="19"/>
  <c r="C37" i="19"/>
  <c r="C89" i="19"/>
  <c r="C36" i="19"/>
  <c r="C88" i="19"/>
  <c r="C87" i="19"/>
  <c r="C86" i="19"/>
  <c r="C85" i="19"/>
  <c r="C84" i="19"/>
  <c r="C83" i="19"/>
  <c r="C35" i="19"/>
  <c r="C34" i="19"/>
  <c r="C33" i="19"/>
  <c r="C32" i="19"/>
  <c r="C108" i="19"/>
  <c r="C107" i="19"/>
  <c r="C106" i="19"/>
  <c r="C105" i="19"/>
  <c r="C104" i="19"/>
  <c r="C103" i="19"/>
  <c r="C102" i="19"/>
  <c r="C123" i="19"/>
  <c r="C122" i="19"/>
  <c r="C121" i="19"/>
  <c r="C120" i="19"/>
  <c r="C119" i="19"/>
  <c r="C118" i="19"/>
  <c r="C117" i="19"/>
  <c r="C116" i="19"/>
  <c r="C115" i="19"/>
  <c r="C63" i="19"/>
  <c r="C62" i="19"/>
  <c r="C114" i="19"/>
  <c r="C113" i="19"/>
  <c r="C101" i="19"/>
  <c r="C61" i="19"/>
  <c r="C60" i="19"/>
  <c r="C59" i="19"/>
  <c r="C58" i="19"/>
  <c r="C57" i="19"/>
  <c r="C56" i="19"/>
  <c r="C55" i="19"/>
  <c r="C54" i="19"/>
  <c r="C53" i="19"/>
  <c r="C52" i="19"/>
  <c r="C51" i="19"/>
  <c r="C50" i="19"/>
  <c r="C49" i="19"/>
  <c r="C48" i="19"/>
  <c r="C47" i="19"/>
  <c r="C82" i="19"/>
  <c r="C66" i="19"/>
  <c r="C31" i="19"/>
  <c r="C30" i="19"/>
  <c r="C81" i="19"/>
  <c r="C80" i="19"/>
  <c r="C79" i="19"/>
  <c r="C78" i="19"/>
  <c r="C29" i="19"/>
  <c r="C28" i="19"/>
  <c r="C27" i="19"/>
  <c r="AG3" i="24"/>
  <c r="AG4" i="24"/>
  <c r="AG5" i="24"/>
  <c r="AG6" i="24"/>
  <c r="AG7" i="24"/>
  <c r="AG8" i="24"/>
  <c r="AG9" i="24"/>
  <c r="AG10" i="24"/>
  <c r="AG11" i="24"/>
  <c r="AG12" i="24"/>
  <c r="AG13" i="24"/>
  <c r="AG14" i="24"/>
  <c r="AG15" i="24"/>
  <c r="AG16" i="24"/>
  <c r="AG17" i="24"/>
  <c r="AG18" i="24"/>
  <c r="AG19" i="24"/>
  <c r="AG20" i="24"/>
  <c r="AG21" i="24"/>
  <c r="AG22" i="24"/>
  <c r="AG23" i="24"/>
  <c r="AG24" i="24"/>
  <c r="AG25" i="24"/>
  <c r="AG26" i="24"/>
  <c r="AG27" i="24"/>
  <c r="AG28" i="24"/>
  <c r="AG29" i="24"/>
  <c r="AG30" i="24"/>
  <c r="AG31" i="24"/>
  <c r="AG32" i="24"/>
  <c r="AG33" i="24"/>
  <c r="AG34" i="24"/>
  <c r="AG35" i="24"/>
  <c r="AG36" i="24"/>
  <c r="AG37" i="24"/>
  <c r="AG38" i="24"/>
  <c r="AG39" i="24"/>
  <c r="AG40" i="24"/>
  <c r="AG41" i="24"/>
  <c r="AG42" i="24"/>
  <c r="AG43" i="24"/>
  <c r="AG44" i="24"/>
  <c r="AG45" i="24"/>
  <c r="AG46" i="24"/>
  <c r="AG47" i="24"/>
  <c r="AG48" i="24"/>
  <c r="AG49" i="24"/>
  <c r="AG50" i="24"/>
  <c r="AG51" i="24"/>
  <c r="AG52" i="24"/>
  <c r="AG53" i="24"/>
  <c r="AG54" i="24"/>
  <c r="AG55" i="24"/>
  <c r="AG56" i="24"/>
  <c r="AG57" i="24"/>
  <c r="AG58" i="24"/>
  <c r="AG59" i="24"/>
  <c r="AG60" i="24"/>
  <c r="AG61" i="24"/>
  <c r="AG62" i="24"/>
  <c r="AG63" i="24"/>
  <c r="AG64" i="24"/>
  <c r="AG65" i="24"/>
  <c r="AG66" i="24"/>
  <c r="AG67" i="24"/>
  <c r="AG68" i="24"/>
  <c r="AG69" i="24"/>
  <c r="AG70" i="24"/>
  <c r="AG71" i="24"/>
  <c r="AG72" i="24"/>
  <c r="AG73" i="24"/>
  <c r="AG74" i="24"/>
  <c r="AG75" i="24"/>
  <c r="AG76" i="24"/>
  <c r="AG77" i="24"/>
  <c r="AG78" i="24"/>
  <c r="AG79" i="24"/>
  <c r="AG80" i="24"/>
  <c r="AG81" i="24"/>
  <c r="AG82" i="24"/>
  <c r="AG83" i="24"/>
  <c r="AG84" i="24"/>
  <c r="AG85" i="24"/>
  <c r="AG86" i="24"/>
  <c r="AG87" i="24"/>
  <c r="AG88" i="24"/>
  <c r="AG89" i="24"/>
  <c r="AG90" i="24"/>
  <c r="AG91" i="24"/>
  <c r="AG2" i="24"/>
  <c r="U21" i="24"/>
  <c r="T21" i="24"/>
</calcChain>
</file>

<file path=xl/sharedStrings.xml><?xml version="1.0" encoding="utf-8"?>
<sst xmlns="http://schemas.openxmlformats.org/spreadsheetml/2006/main" count="2595" uniqueCount="933">
  <si>
    <t>Didelphimorphia</t>
  </si>
  <si>
    <t>Didelphidae</t>
  </si>
  <si>
    <t>Didelphis</t>
  </si>
  <si>
    <t>virginiana</t>
  </si>
  <si>
    <t>Insectivora</t>
  </si>
  <si>
    <t>Soricidae</t>
  </si>
  <si>
    <t>Notiosorex</t>
  </si>
  <si>
    <t>crawfordi</t>
  </si>
  <si>
    <t>Cryptotis</t>
  </si>
  <si>
    <t>parva</t>
  </si>
  <si>
    <t>Lagomorpha</t>
  </si>
  <si>
    <t>Leporidae</t>
  </si>
  <si>
    <t>Sylvilagus</t>
  </si>
  <si>
    <t>floridanus</t>
  </si>
  <si>
    <t>audubonii</t>
  </si>
  <si>
    <t>Lepus</t>
  </si>
  <si>
    <t>californicus</t>
  </si>
  <si>
    <t>aquaticus</t>
  </si>
  <si>
    <t>Rodentia</t>
  </si>
  <si>
    <t>Sciuridae</t>
  </si>
  <si>
    <t>Spermophilus</t>
  </si>
  <si>
    <t>mexicanus</t>
  </si>
  <si>
    <t>Sciurus</t>
  </si>
  <si>
    <t>sp</t>
  </si>
  <si>
    <t>sp.</t>
  </si>
  <si>
    <t>Heteromyidae</t>
  </si>
  <si>
    <t>Perognathus</t>
  </si>
  <si>
    <t>flavescens</t>
  </si>
  <si>
    <t>flavus</t>
  </si>
  <si>
    <t>Chaetodipus</t>
  </si>
  <si>
    <t>hispidus</t>
  </si>
  <si>
    <t>Muridae</t>
  </si>
  <si>
    <t>Peromyscus</t>
  </si>
  <si>
    <t>Sigmodon</t>
  </si>
  <si>
    <t>Neotoma</t>
  </si>
  <si>
    <t>Microtus</t>
  </si>
  <si>
    <t>ochrogaster</t>
  </si>
  <si>
    <t>pinetorum</t>
  </si>
  <si>
    <t>Geomyidae</t>
  </si>
  <si>
    <t>Thomomys</t>
  </si>
  <si>
    <t>Geomys</t>
  </si>
  <si>
    <t>Reithrodontomys</t>
  </si>
  <si>
    <t>Baiomys</t>
  </si>
  <si>
    <t>taylori</t>
  </si>
  <si>
    <t>Onychomys</t>
  </si>
  <si>
    <t>leucogaster</t>
  </si>
  <si>
    <t>Pappogeomys</t>
  </si>
  <si>
    <t>castanops</t>
  </si>
  <si>
    <t>Carnivora</t>
  </si>
  <si>
    <t>Procyonidae</t>
  </si>
  <si>
    <t>Procyon</t>
  </si>
  <si>
    <t>lotor</t>
  </si>
  <si>
    <t>Canidae</t>
  </si>
  <si>
    <t>Canis</t>
  </si>
  <si>
    <t>latrans</t>
  </si>
  <si>
    <t>familiaris</t>
  </si>
  <si>
    <t>Vulpes</t>
  </si>
  <si>
    <t>vulpes</t>
  </si>
  <si>
    <t>Urocyon</t>
  </si>
  <si>
    <t>cinereoargenteus</t>
  </si>
  <si>
    <t>Mustelidae</t>
  </si>
  <si>
    <t>Conepatus</t>
  </si>
  <si>
    <t>leuconotus</t>
  </si>
  <si>
    <t>lupus</t>
  </si>
  <si>
    <t>rufus</t>
  </si>
  <si>
    <t>Spilogale</t>
  </si>
  <si>
    <t>Artiodactyla</t>
  </si>
  <si>
    <t>Tayassuidae</t>
  </si>
  <si>
    <t>Pecari</t>
  </si>
  <si>
    <t>tajacu</t>
  </si>
  <si>
    <t>Felidae</t>
  </si>
  <si>
    <t>Puma</t>
  </si>
  <si>
    <t>concolor</t>
  </si>
  <si>
    <t>Cervidae</t>
  </si>
  <si>
    <t>Odocoileus</t>
  </si>
  <si>
    <t>Bovidae</t>
  </si>
  <si>
    <t>Bison</t>
  </si>
  <si>
    <t>bison</t>
  </si>
  <si>
    <t>Blarina</t>
  </si>
  <si>
    <t>carolinensis</t>
  </si>
  <si>
    <t>Talpidae</t>
  </si>
  <si>
    <t>Scalopus</t>
  </si>
  <si>
    <t>Dipodomys</t>
  </si>
  <si>
    <t>elator</t>
  </si>
  <si>
    <t>Ursidae</t>
  </si>
  <si>
    <t>Ursus</t>
  </si>
  <si>
    <t>Mustela</t>
  </si>
  <si>
    <t>frenata</t>
  </si>
  <si>
    <t>Mephitis</t>
  </si>
  <si>
    <t>mephitis</t>
  </si>
  <si>
    <t>macroura</t>
  </si>
  <si>
    <t>Lynx</t>
  </si>
  <si>
    <t>Antilocapridae</t>
  </si>
  <si>
    <t>Antilocapra</t>
  </si>
  <si>
    <t>americana</t>
  </si>
  <si>
    <t>Panthera</t>
  </si>
  <si>
    <t>onca</t>
  </si>
  <si>
    <t>antiquus</t>
  </si>
  <si>
    <t>leo atrox</t>
  </si>
  <si>
    <t>Perissodactyla</t>
  </si>
  <si>
    <t>Equidae</t>
  </si>
  <si>
    <t>Equus</t>
  </si>
  <si>
    <t>Sorex</t>
  </si>
  <si>
    <t>cinereus</t>
  </si>
  <si>
    <t>haydeni</t>
  </si>
  <si>
    <t>longirostris</t>
  </si>
  <si>
    <t>pennsylvanicus</t>
  </si>
  <si>
    <t>montanus</t>
  </si>
  <si>
    <t>longicaudus</t>
  </si>
  <si>
    <t>Synaptomys</t>
  </si>
  <si>
    <t>cooperi</t>
  </si>
  <si>
    <t>Zapus</t>
  </si>
  <si>
    <t>hudsonius</t>
  </si>
  <si>
    <t>dirus</t>
  </si>
  <si>
    <t>erminea</t>
  </si>
  <si>
    <t>Leopardus</t>
  </si>
  <si>
    <t>wiedii</t>
  </si>
  <si>
    <t>Herpailurus</t>
  </si>
  <si>
    <t>Platygonus</t>
  </si>
  <si>
    <t>compressus</t>
  </si>
  <si>
    <t>Camelidae</t>
  </si>
  <si>
    <t>Hemiauchenia</t>
  </si>
  <si>
    <t>macrocephala</t>
  </si>
  <si>
    <t>Order</t>
  </si>
  <si>
    <t>Family</t>
  </si>
  <si>
    <t>Genus</t>
  </si>
  <si>
    <t>Species</t>
  </si>
  <si>
    <t>yaguarondi</t>
  </si>
  <si>
    <t>americanus</t>
  </si>
  <si>
    <t>Bassariscus</t>
  </si>
  <si>
    <t>astutus</t>
  </si>
  <si>
    <t>Zapodidae</t>
  </si>
  <si>
    <t>Combined_mass</t>
  </si>
  <si>
    <t>Log_mass</t>
  </si>
  <si>
    <t>11668_12656</t>
  </si>
  <si>
    <t>165_180</t>
  </si>
  <si>
    <t>10_30</t>
  </si>
  <si>
    <t>1458_2775</t>
  </si>
  <si>
    <t>Camelops</t>
  </si>
  <si>
    <t>hesternus</t>
  </si>
  <si>
    <t>Homotherium</t>
  </si>
  <si>
    <t>serum</t>
  </si>
  <si>
    <t xml:space="preserve">Smilodon </t>
  </si>
  <si>
    <t>Arctodus</t>
  </si>
  <si>
    <t>simus</t>
  </si>
  <si>
    <t>Proboscidea</t>
  </si>
  <si>
    <t>Elephantidae</t>
  </si>
  <si>
    <t>Mammuthus</t>
  </si>
  <si>
    <t>columbi</t>
  </si>
  <si>
    <t>Mammutidae</t>
  </si>
  <si>
    <t>Mammut</t>
  </si>
  <si>
    <t>americanum</t>
  </si>
  <si>
    <t>Megalonychidae</t>
  </si>
  <si>
    <t>Megalonyx</t>
  </si>
  <si>
    <t>jeffersonii</t>
  </si>
  <si>
    <t>Stockoceros</t>
  </si>
  <si>
    <t>Navahoceros</t>
  </si>
  <si>
    <t>fricki</t>
  </si>
  <si>
    <t>arctos</t>
  </si>
  <si>
    <t>francisci</t>
  </si>
  <si>
    <t>scotti</t>
  </si>
  <si>
    <t>90-105</t>
  </si>
  <si>
    <t>85-90</t>
  </si>
  <si>
    <t>80-85</t>
  </si>
  <si>
    <t>165-180</t>
  </si>
  <si>
    <t>140-145</t>
  </si>
  <si>
    <t>135-140</t>
  </si>
  <si>
    <t>130-135</t>
  </si>
  <si>
    <t>125-130</t>
  </si>
  <si>
    <t>120-125</t>
  </si>
  <si>
    <t>115-120</t>
  </si>
  <si>
    <t>110-115</t>
  </si>
  <si>
    <t>105-110</t>
  </si>
  <si>
    <t>harlani</t>
  </si>
  <si>
    <t>novemcinctus</t>
  </si>
  <si>
    <t xml:space="preserve">Equus </t>
  </si>
  <si>
    <t>complicatus</t>
  </si>
  <si>
    <t>fraternus</t>
  </si>
  <si>
    <t>giganteus</t>
  </si>
  <si>
    <t>Dasypodidae</t>
  </si>
  <si>
    <t>amnicola</t>
  </si>
  <si>
    <t xml:space="preserve">Taxidea </t>
  </si>
  <si>
    <t>taxus</t>
  </si>
  <si>
    <t>Mylodontidae</t>
  </si>
  <si>
    <t>Tapiridae</t>
  </si>
  <si>
    <t>Tapirus</t>
  </si>
  <si>
    <t>Dasypus</t>
  </si>
  <si>
    <t>veroensis</t>
  </si>
  <si>
    <t>Tremarctos</t>
  </si>
  <si>
    <t>Tetrameryx</t>
  </si>
  <si>
    <t>shuleri</t>
  </si>
  <si>
    <t>Glyptodontidae</t>
  </si>
  <si>
    <t>Glyptotherium</t>
  </si>
  <si>
    <t>floridanum</t>
  </si>
  <si>
    <t>bellus</t>
  </si>
  <si>
    <t>Cynomys</t>
  </si>
  <si>
    <t>ludovicianus</t>
  </si>
  <si>
    <t>grazer</t>
  </si>
  <si>
    <t>browser</t>
  </si>
  <si>
    <t>Xenarthra</t>
  </si>
  <si>
    <t>TOTALS</t>
  </si>
  <si>
    <t>carnivore</t>
  </si>
  <si>
    <t>frugivore/granivore</t>
  </si>
  <si>
    <t>insectivore</t>
  </si>
  <si>
    <t>omnivore</t>
  </si>
  <si>
    <t>Frugivore/granivore</t>
  </si>
  <si>
    <t>Lower age range</t>
  </si>
  <si>
    <t>Upper age range</t>
  </si>
  <si>
    <t>mean age</t>
  </si>
  <si>
    <t>age range</t>
  </si>
  <si>
    <t>Level</t>
  </si>
  <si>
    <t>depths included</t>
  </si>
  <si>
    <t>N (mass)</t>
  </si>
  <si>
    <t>N (SIA)</t>
  </si>
  <si>
    <t>0-10</t>
  </si>
  <si>
    <t>10-30</t>
  </si>
  <si>
    <t>30-60</t>
  </si>
  <si>
    <t>60-70</t>
  </si>
  <si>
    <t>70-80</t>
  </si>
  <si>
    <t>145-165</t>
  </si>
  <si>
    <t>165-220</t>
  </si>
  <si>
    <t>190-230</t>
  </si>
  <si>
    <t xml:space="preserve">Paramylodon </t>
  </si>
  <si>
    <t>Trophic</t>
  </si>
  <si>
    <t>0_10</t>
  </si>
  <si>
    <t>30_60</t>
  </si>
  <si>
    <t>60_70</t>
  </si>
  <si>
    <t>70_80</t>
  </si>
  <si>
    <t>80_85</t>
  </si>
  <si>
    <t>85_90</t>
  </si>
  <si>
    <t>90_105</t>
  </si>
  <si>
    <t>105_110</t>
  </si>
  <si>
    <t>110_115</t>
  </si>
  <si>
    <t>115_120</t>
  </si>
  <si>
    <t>120_125</t>
  </si>
  <si>
    <t>125_130</t>
  </si>
  <si>
    <t>130_135</t>
  </si>
  <si>
    <t>135_140</t>
  </si>
  <si>
    <t>140_145</t>
  </si>
  <si>
    <t>145_165</t>
  </si>
  <si>
    <t>190_230</t>
  </si>
  <si>
    <t>165_220</t>
  </si>
  <si>
    <t>Age Range Midpoint</t>
  </si>
  <si>
    <t>Temperature Anomaly</t>
  </si>
  <si>
    <t>N_browsers</t>
  </si>
  <si>
    <t>N_carnivores</t>
  </si>
  <si>
    <t>N_frugivores</t>
  </si>
  <si>
    <t>N_grazers</t>
  </si>
  <si>
    <t>N_insectivores</t>
  </si>
  <si>
    <t>N_omnivores</t>
  </si>
  <si>
    <t>p_browsers</t>
  </si>
  <si>
    <t>p_carnivores</t>
  </si>
  <si>
    <t>p_frugivores</t>
  </si>
  <si>
    <t>p_grazers</t>
  </si>
  <si>
    <t>p_insectivores</t>
  </si>
  <si>
    <t>p_omnivores</t>
  </si>
  <si>
    <t>N_total</t>
  </si>
  <si>
    <t>p_total</t>
  </si>
  <si>
    <t>2. Felidae sp. Is eliminated because it is a family not a genus and there are many representatives of that family represented.</t>
  </si>
  <si>
    <t>3.  Ursus sp. Is elimated because we have U. arctos (probably a mistake) and U. americana</t>
  </si>
  <si>
    <t>4.  U. arctos is probably a mistake, but should not affect the pairs analysis.</t>
  </si>
  <si>
    <t>5. Perognathus sp. Is eliminated because we have P. flavus and P. flavescens</t>
  </si>
  <si>
    <t>6. Microtus Ochrogastor_pinetorum is elimated because we have many other representatives of Microtus to species.</t>
  </si>
  <si>
    <t>7. Peromyscus sp.1 and 2 are retained because they are the only representatives of Peromyscus and Ernie Lundelius can be trusted to know if he is looking at two different species within a genus even if he won't confindently assign them to a species.</t>
  </si>
  <si>
    <t>8. Spermophilus sp. And S. mexicanus were combined into S. sp.  This is because S. mexicanus only had 1 occurrence and all other occurrences were in S. sp.</t>
  </si>
  <si>
    <t>9.  All other representatives of a Genus sp. Combination were retained because they were the only member of that genus present.</t>
  </si>
  <si>
    <t xml:space="preserve">Double checked that these changes are still in place since from when we redid the pairs analyses. </t>
  </si>
  <si>
    <t>1.  All Equus sp. Are eliminated. Neoberensis moved.</t>
  </si>
  <si>
    <t>sp.1</t>
  </si>
  <si>
    <t>sp.2</t>
  </si>
  <si>
    <t>0_1458</t>
  </si>
  <si>
    <t>2775_4751</t>
  </si>
  <si>
    <t>4751_5410</t>
  </si>
  <si>
    <t>5410_6069</t>
  </si>
  <si>
    <t>6069_6398</t>
  </si>
  <si>
    <t>6398_6728</t>
  </si>
  <si>
    <t>6728_7716</t>
  </si>
  <si>
    <t>7716_8045</t>
  </si>
  <si>
    <t>8045_8375</t>
  </si>
  <si>
    <t>8375_8704</t>
  </si>
  <si>
    <t>8704_9033</t>
  </si>
  <si>
    <t>9033_9363</t>
  </si>
  <si>
    <t>9363_9692</t>
  </si>
  <si>
    <t>9692_10021</t>
  </si>
  <si>
    <t>10021_10351</t>
  </si>
  <si>
    <t>10351_11668</t>
  </si>
  <si>
    <t>13315_15802</t>
  </si>
  <si>
    <t>11668_15330</t>
  </si>
  <si>
    <t>calculated the change in percent of type of trophic level by time bin.</t>
  </si>
  <si>
    <t>date</t>
  </si>
  <si>
    <t>person</t>
  </si>
  <si>
    <t>notes</t>
  </si>
  <si>
    <t>Temperature StDev</t>
  </si>
  <si>
    <t>Sh_ID</t>
  </si>
  <si>
    <t>D13C</t>
  </si>
  <si>
    <t>D15N</t>
  </si>
  <si>
    <t>%C</t>
  </si>
  <si>
    <t>%N</t>
  </si>
  <si>
    <t>C:N</t>
  </si>
  <si>
    <t>CorrD13C</t>
  </si>
  <si>
    <t>Strata</t>
  </si>
  <si>
    <t>Lower_Age_(ybp)</t>
  </si>
  <si>
    <t>Upper_Age__(ybp)</t>
  </si>
  <si>
    <t>Mid_Age_(ybp)</t>
  </si>
  <si>
    <t>Level_Eco</t>
  </si>
  <si>
    <t>Level_19</t>
  </si>
  <si>
    <t>41229-14857</t>
  </si>
  <si>
    <t>000-005</t>
  </si>
  <si>
    <t>41229-1304</t>
  </si>
  <si>
    <t>000-015</t>
  </si>
  <si>
    <t>41229-14861</t>
  </si>
  <si>
    <t>005-010</t>
  </si>
  <si>
    <t>41229-4792</t>
  </si>
  <si>
    <t>010-015</t>
  </si>
  <si>
    <t>41229-7399</t>
  </si>
  <si>
    <t>41229-7397</t>
  </si>
  <si>
    <t>41229-4826</t>
  </si>
  <si>
    <t>41229-4831</t>
  </si>
  <si>
    <t>41229-4827</t>
  </si>
  <si>
    <t>41229-4828</t>
  </si>
  <si>
    <t>41229-6880</t>
  </si>
  <si>
    <t>41229-7153</t>
  </si>
  <si>
    <t>41229-6879</t>
  </si>
  <si>
    <t>41229-10240</t>
  </si>
  <si>
    <t>015-020</t>
  </si>
  <si>
    <t>41229-6976</t>
  </si>
  <si>
    <t>41229-862</t>
  </si>
  <si>
    <t>41229-1280</t>
  </si>
  <si>
    <t>41229-8990</t>
  </si>
  <si>
    <t>020-025</t>
  </si>
  <si>
    <t>41229-1352</t>
  </si>
  <si>
    <t>025-030</t>
  </si>
  <si>
    <t>41229-10021</t>
  </si>
  <si>
    <t>030-035</t>
  </si>
  <si>
    <t>41229-919</t>
  </si>
  <si>
    <t>41229-14866</t>
  </si>
  <si>
    <t>055-060</t>
  </si>
  <si>
    <t>41229-14513</t>
  </si>
  <si>
    <t>060-065</t>
  </si>
  <si>
    <t>41229-14527</t>
  </si>
  <si>
    <t>41229-14526</t>
  </si>
  <si>
    <t>41229-14510</t>
  </si>
  <si>
    <t>41229-14512</t>
  </si>
  <si>
    <t>41229-14525</t>
  </si>
  <si>
    <t>41229-14511</t>
  </si>
  <si>
    <t>41229-14524</t>
  </si>
  <si>
    <t>41229-14522</t>
  </si>
  <si>
    <t>41229-14521</t>
  </si>
  <si>
    <t>41229-74</t>
  </si>
  <si>
    <t>060-075</t>
  </si>
  <si>
    <t>41229-10195</t>
  </si>
  <si>
    <t>065-070</t>
  </si>
  <si>
    <t>41229-9904</t>
  </si>
  <si>
    <t>070-075</t>
  </si>
  <si>
    <t>41229-879</t>
  </si>
  <si>
    <t>41229-7216</t>
  </si>
  <si>
    <t>41229-14906</t>
  </si>
  <si>
    <t>075-080</t>
  </si>
  <si>
    <t>41229-752</t>
  </si>
  <si>
    <t>41229-755</t>
  </si>
  <si>
    <t>41229-1308</t>
  </si>
  <si>
    <t>41229-754</t>
  </si>
  <si>
    <t>41229-761</t>
  </si>
  <si>
    <t>41229-753</t>
  </si>
  <si>
    <t>41229-759</t>
  </si>
  <si>
    <t>41229-14909</t>
  </si>
  <si>
    <t>41229-14899</t>
  </si>
  <si>
    <t>41229-14904</t>
  </si>
  <si>
    <t>41229-14907</t>
  </si>
  <si>
    <t>41229-14902</t>
  </si>
  <si>
    <t>41229-14898</t>
  </si>
  <si>
    <t>41229-751</t>
  </si>
  <si>
    <t>41229-762</t>
  </si>
  <si>
    <t>41229-14900</t>
  </si>
  <si>
    <t>41229-756</t>
  </si>
  <si>
    <t>41229-14901</t>
  </si>
  <si>
    <t>41229-14903</t>
  </si>
  <si>
    <t>41229-14905</t>
  </si>
  <si>
    <t>41229-760</t>
  </si>
  <si>
    <t>41229-757</t>
  </si>
  <si>
    <t>41229-14908</t>
  </si>
  <si>
    <t>41229-758</t>
  </si>
  <si>
    <t>41229-958</t>
  </si>
  <si>
    <t>080-085</t>
  </si>
  <si>
    <t>41229-955</t>
  </si>
  <si>
    <t>41229-14954</t>
  </si>
  <si>
    <t>41229-9064</t>
  </si>
  <si>
    <t>41229-9063</t>
  </si>
  <si>
    <t>41229-14952</t>
  </si>
  <si>
    <t>41229-928</t>
  </si>
  <si>
    <t>41229-14942</t>
  </si>
  <si>
    <t>41229-14951</t>
  </si>
  <si>
    <t>41229-14953</t>
  </si>
  <si>
    <t>41229-953</t>
  </si>
  <si>
    <t>41229-954</t>
  </si>
  <si>
    <t>41229-14944</t>
  </si>
  <si>
    <t>41229-14950</t>
  </si>
  <si>
    <t>41229-14949</t>
  </si>
  <si>
    <t>41229-956</t>
  </si>
  <si>
    <t>41229-929</t>
  </si>
  <si>
    <t>41229-14943</t>
  </si>
  <si>
    <t>41229-14946</t>
  </si>
  <si>
    <t>41229-959</t>
  </si>
  <si>
    <t>41229-960</t>
  </si>
  <si>
    <t>41229-14945</t>
  </si>
  <si>
    <t>41229-9061</t>
  </si>
  <si>
    <t>41229-957</t>
  </si>
  <si>
    <t>41229-14571</t>
  </si>
  <si>
    <t>41229-14569</t>
  </si>
  <si>
    <t>41229-14948</t>
  </si>
  <si>
    <t>41229-14947</t>
  </si>
  <si>
    <t>41229-1327</t>
  </si>
  <si>
    <t>41229-8295</t>
  </si>
  <si>
    <t>085-090</t>
  </si>
  <si>
    <t>41229-8294</t>
  </si>
  <si>
    <t>41229-8292</t>
  </si>
  <si>
    <t>41229-8298</t>
  </si>
  <si>
    <t>41229-925</t>
  </si>
  <si>
    <t>41229-8297</t>
  </si>
  <si>
    <t>41229-797</t>
  </si>
  <si>
    <t>41229-14714</t>
  </si>
  <si>
    <t>41229-926</t>
  </si>
  <si>
    <t>41229-8299</t>
  </si>
  <si>
    <t>41229-927</t>
  </si>
  <si>
    <t>41229-14717</t>
  </si>
  <si>
    <t>41229-8293</t>
  </si>
  <si>
    <t>41229-798</t>
  </si>
  <si>
    <t>41229-14716</t>
  </si>
  <si>
    <t>41229-10385</t>
  </si>
  <si>
    <t>090-095</t>
  </si>
  <si>
    <t>41229-2543</t>
  </si>
  <si>
    <t>41229-14911</t>
  </si>
  <si>
    <t>41229-14910</t>
  </si>
  <si>
    <t>41229-2541</t>
  </si>
  <si>
    <t>41229-114</t>
  </si>
  <si>
    <t>090-150</t>
  </si>
  <si>
    <t>41229-6318</t>
  </si>
  <si>
    <t>095-100</t>
  </si>
  <si>
    <t>41229-6316</t>
  </si>
  <si>
    <t>41229-6352</t>
  </si>
  <si>
    <t>41229-14912</t>
  </si>
  <si>
    <t>41229-14869</t>
  </si>
  <si>
    <t>100-105</t>
  </si>
  <si>
    <t>41229-14871</t>
  </si>
  <si>
    <t>41229-14872</t>
  </si>
  <si>
    <t>41229-14934</t>
  </si>
  <si>
    <t>41229-14936</t>
  </si>
  <si>
    <t>41229-14935</t>
  </si>
  <si>
    <t>41229-14875</t>
  </si>
  <si>
    <t>41229-14938</t>
  </si>
  <si>
    <t>41229-14939</t>
  </si>
  <si>
    <t>41229-14937</t>
  </si>
  <si>
    <t>41229-14876</t>
  </si>
  <si>
    <t>41229-14955</t>
  </si>
  <si>
    <t>41229-14918</t>
  </si>
  <si>
    <t>41229-14920</t>
  </si>
  <si>
    <t>41229-14941</t>
  </si>
  <si>
    <t>41229-14924</t>
  </si>
  <si>
    <t>41229-14940</t>
  </si>
  <si>
    <t>41229-14922</t>
  </si>
  <si>
    <t>41229-14925</t>
  </si>
  <si>
    <t>41229-14921</t>
  </si>
  <si>
    <t>41229-14923</t>
  </si>
  <si>
    <t>41229-14893</t>
  </si>
  <si>
    <t>41229-14957</t>
  </si>
  <si>
    <t>41229-875</t>
  </si>
  <si>
    <t>41229-14932</t>
  </si>
  <si>
    <t>41229-14917</t>
  </si>
  <si>
    <t>41229-14927</t>
  </si>
  <si>
    <t>41229-14915</t>
  </si>
  <si>
    <t>41229-14914</t>
  </si>
  <si>
    <t>41229-14956</t>
  </si>
  <si>
    <t>41229-14928</t>
  </si>
  <si>
    <t>41229-14965</t>
  </si>
  <si>
    <t>41229-14964</t>
  </si>
  <si>
    <t>41229-14913</t>
  </si>
  <si>
    <t>41229-876</t>
  </si>
  <si>
    <t>41229-14962</t>
  </si>
  <si>
    <t>41229-14961</t>
  </si>
  <si>
    <t>41229-14929</t>
  </si>
  <si>
    <t>41229-14930</t>
  </si>
  <si>
    <t>41229-14958</t>
  </si>
  <si>
    <t>41229-14926</t>
  </si>
  <si>
    <t>41229-14960</t>
  </si>
  <si>
    <t>41229-14959</t>
  </si>
  <si>
    <t>41229-14916</t>
  </si>
  <si>
    <t>41229-14931</t>
  </si>
  <si>
    <t>41229-4895</t>
  </si>
  <si>
    <t>41229-6539</t>
  </si>
  <si>
    <t>41229-6536</t>
  </si>
  <si>
    <t>41229-6534</t>
  </si>
  <si>
    <t>41229-6540</t>
  </si>
  <si>
    <t>41229-6533</t>
  </si>
  <si>
    <t>41229-6537</t>
  </si>
  <si>
    <t>41229-14967</t>
  </si>
  <si>
    <t>41229-6541</t>
  </si>
  <si>
    <t>41229-14968</t>
  </si>
  <si>
    <t>41229-14966</t>
  </si>
  <si>
    <t>41229-14547</t>
  </si>
  <si>
    <t>41229-14972</t>
  </si>
  <si>
    <t>41229-14543</t>
  </si>
  <si>
    <t>41229-14541</t>
  </si>
  <si>
    <t>41229-14551</t>
  </si>
  <si>
    <t>41229-14583</t>
  </si>
  <si>
    <t>41229-14975</t>
  </si>
  <si>
    <t>41229-14550</t>
  </si>
  <si>
    <t>41229-14544</t>
  </si>
  <si>
    <t>41229-14974</t>
  </si>
  <si>
    <t>41229-14973</t>
  </si>
  <si>
    <t>41229-14546</t>
  </si>
  <si>
    <t>41229-14552</t>
  </si>
  <si>
    <t>41229-14584</t>
  </si>
  <si>
    <t>41229-14540</t>
  </si>
  <si>
    <t>41229-7101</t>
  </si>
  <si>
    <t>41229-14969</t>
  </si>
  <si>
    <t>41229-14575</t>
  </si>
  <si>
    <t>41229-14509</t>
  </si>
  <si>
    <t>41229-14971</t>
  </si>
  <si>
    <t>41229-14534</t>
  </si>
  <si>
    <t>41229-14613</t>
  </si>
  <si>
    <t>41229-14531</t>
  </si>
  <si>
    <t>41229-14508</t>
  </si>
  <si>
    <t>41229-14970</t>
  </si>
  <si>
    <t>41229-14612</t>
  </si>
  <si>
    <t>41229-948</t>
  </si>
  <si>
    <t>41229-14611</t>
  </si>
  <si>
    <t>41229-14981</t>
  </si>
  <si>
    <t>41229-14986</t>
  </si>
  <si>
    <t>41229-14985</t>
  </si>
  <si>
    <t>41229-14982</t>
  </si>
  <si>
    <t>41229-14983</t>
  </si>
  <si>
    <t>41229-14987</t>
  </si>
  <si>
    <t>41229-14989</t>
  </si>
  <si>
    <t>41229-14988</t>
  </si>
  <si>
    <t>41229-1473</t>
  </si>
  <si>
    <t>41229-10403</t>
  </si>
  <si>
    <t>41229-1460</t>
  </si>
  <si>
    <t>41229-10398</t>
  </si>
  <si>
    <t>41229-1467</t>
  </si>
  <si>
    <t>41229-10402</t>
  </si>
  <si>
    <t>41229-10405</t>
  </si>
  <si>
    <t>41229-1474</t>
  </si>
  <si>
    <t>41229-10399</t>
  </si>
  <si>
    <t>41229-10401</t>
  </si>
  <si>
    <t>41229-1466</t>
  </si>
  <si>
    <t>41229-14977</t>
  </si>
  <si>
    <t>145-150</t>
  </si>
  <si>
    <t>41229-14578</t>
  </si>
  <si>
    <t>41229-14507</t>
  </si>
  <si>
    <t>41229-14976</t>
  </si>
  <si>
    <t>41229-14539</t>
  </si>
  <si>
    <t>41229-1815</t>
  </si>
  <si>
    <t>41229-1814</t>
  </si>
  <si>
    <t>41229-14980</t>
  </si>
  <si>
    <t>41229-1552</t>
  </si>
  <si>
    <t>41229-14979</t>
  </si>
  <si>
    <t>41229-14978</t>
  </si>
  <si>
    <t>41229-14579</t>
  </si>
  <si>
    <t>41229-1816</t>
  </si>
  <si>
    <t>41229-14619</t>
  </si>
  <si>
    <t>145-155</t>
  </si>
  <si>
    <t>41229-748</t>
  </si>
  <si>
    <t>150-155</t>
  </si>
  <si>
    <t>41229-14506</t>
  </si>
  <si>
    <t>41229-14516</t>
  </si>
  <si>
    <t>41229-14505</t>
  </si>
  <si>
    <t>41229-14504</t>
  </si>
  <si>
    <t>41229-749</t>
  </si>
  <si>
    <t>41229-14517</t>
  </si>
  <si>
    <t>41229-14617</t>
  </si>
  <si>
    <t>155-160</t>
  </si>
  <si>
    <t>41229-357</t>
  </si>
  <si>
    <t>41229-14537</t>
  </si>
  <si>
    <t>41229-359</t>
  </si>
  <si>
    <t>41229-358</t>
  </si>
  <si>
    <t>41229-14536</t>
  </si>
  <si>
    <t>41229-14538</t>
  </si>
  <si>
    <t>41229-14535</t>
  </si>
  <si>
    <t>41229-14881</t>
  </si>
  <si>
    <t>41229-2572</t>
  </si>
  <si>
    <t>170-220</t>
  </si>
  <si>
    <t>41229-2570</t>
  </si>
  <si>
    <t>41229-6727</t>
  </si>
  <si>
    <t>41229-2571</t>
  </si>
  <si>
    <t>41229-416</t>
  </si>
  <si>
    <t>180-195</t>
  </si>
  <si>
    <t>41229-417</t>
  </si>
  <si>
    <t>41229-14888</t>
  </si>
  <si>
    <t>180-220</t>
  </si>
  <si>
    <t>41229-5849</t>
  </si>
  <si>
    <t>190-195</t>
  </si>
  <si>
    <t>41229-14889</t>
  </si>
  <si>
    <t>190-220</t>
  </si>
  <si>
    <t>41229-14500</t>
  </si>
  <si>
    <t>41229-14503</t>
  </si>
  <si>
    <t>41229-14502</t>
  </si>
  <si>
    <t>41229-14501</t>
  </si>
  <si>
    <t>41229-5196</t>
  </si>
  <si>
    <t>195-200</t>
  </si>
  <si>
    <t>41229-2836</t>
  </si>
  <si>
    <t>41229-1768</t>
  </si>
  <si>
    <t>41229-11083</t>
  </si>
  <si>
    <t>41229-14891</t>
  </si>
  <si>
    <t>220-230</t>
  </si>
  <si>
    <t>Lower Age (ybp)</t>
  </si>
  <si>
    <t>Upper Age (ybp)</t>
  </si>
  <si>
    <t>Mean Age (ybp)</t>
  </si>
  <si>
    <t>Tooth Mean</t>
  </si>
  <si>
    <t>Tooth Stdev</t>
  </si>
  <si>
    <t>&gt; 5% deviation</t>
  </si>
  <si>
    <t>Estimated Mass (g)</t>
  </si>
  <si>
    <t>CorrMass</t>
  </si>
  <si>
    <t>41229-14856</t>
  </si>
  <si>
    <t>41229-14858</t>
  </si>
  <si>
    <t>41229-1590</t>
  </si>
  <si>
    <t>41229-763</t>
  </si>
  <si>
    <t>41229-6</t>
  </si>
  <si>
    <t>41229-14862</t>
  </si>
  <si>
    <t>41229-14863</t>
  </si>
  <si>
    <t>41229-14865</t>
  </si>
  <si>
    <t>41229-8219</t>
  </si>
  <si>
    <t>41229-8220</t>
  </si>
  <si>
    <t>41229-8202</t>
  </si>
  <si>
    <t>005-10</t>
  </si>
  <si>
    <t>41229-1602</t>
  </si>
  <si>
    <t>41229-4793</t>
  </si>
  <si>
    <t>41229-4830</t>
  </si>
  <si>
    <t>41229-7396</t>
  </si>
  <si>
    <t>41229-7398</t>
  </si>
  <si>
    <t>41229-995</t>
  </si>
  <si>
    <t>41229-996</t>
  </si>
  <si>
    <t>41229-997</t>
  </si>
  <si>
    <t>41229-998</t>
  </si>
  <si>
    <t>010-15</t>
  </si>
  <si>
    <t>41229-10237</t>
  </si>
  <si>
    <t>41229-10238</t>
  </si>
  <si>
    <t>41229-10239</t>
  </si>
  <si>
    <t>41229-10020</t>
  </si>
  <si>
    <t>41229-5254</t>
  </si>
  <si>
    <t>41229-4086</t>
  </si>
  <si>
    <t>040-045</t>
  </si>
  <si>
    <t>41229-3988</t>
  </si>
  <si>
    <t>41229-14520</t>
  </si>
  <si>
    <t>41229-41526</t>
  </si>
  <si>
    <t>41229-41527</t>
  </si>
  <si>
    <t>060-65</t>
  </si>
  <si>
    <t>41229-10194</t>
  </si>
  <si>
    <t>075-80</t>
  </si>
  <si>
    <t>41229-14567</t>
  </si>
  <si>
    <t>41229-14568</t>
  </si>
  <si>
    <t>41229-14570</t>
  </si>
  <si>
    <t>41229-9059</t>
  </si>
  <si>
    <t>41229-9060</t>
  </si>
  <si>
    <t>41229-9062</t>
  </si>
  <si>
    <t>41229-14713</t>
  </si>
  <si>
    <t>41229-14718</t>
  </si>
  <si>
    <t>41229-14719</t>
  </si>
  <si>
    <t>41229-147200</t>
  </si>
  <si>
    <t>41229-14722</t>
  </si>
  <si>
    <t>41229-14723</t>
  </si>
  <si>
    <t>41229-14724</t>
  </si>
  <si>
    <t>41229-14725</t>
  </si>
  <si>
    <t>41229-1614</t>
  </si>
  <si>
    <t>41229-1615</t>
  </si>
  <si>
    <t>41229-796</t>
  </si>
  <si>
    <t>41229-8291</t>
  </si>
  <si>
    <t>41229-8485</t>
  </si>
  <si>
    <t>085-90</t>
  </si>
  <si>
    <t>41229-795</t>
  </si>
  <si>
    <t>41229-2544</t>
  </si>
  <si>
    <t>41229-3616</t>
  </si>
  <si>
    <t>41229-6315</t>
  </si>
  <si>
    <t>41229-6317</t>
  </si>
  <si>
    <t>41229-6319</t>
  </si>
  <si>
    <t>41229-14873</t>
  </si>
  <si>
    <t>41229-902</t>
  </si>
  <si>
    <t>41229-14874</t>
  </si>
  <si>
    <t>41229-14933</t>
  </si>
  <si>
    <t>41229-895</t>
  </si>
  <si>
    <t>41229-896</t>
  </si>
  <si>
    <t>41229-14894</t>
  </si>
  <si>
    <t>41229-14895</t>
  </si>
  <si>
    <t>41229-14896</t>
  </si>
  <si>
    <t>41229-14897</t>
  </si>
  <si>
    <t>41229-14919</t>
  </si>
  <si>
    <t>41229-14606</t>
  </si>
  <si>
    <t>41229-14607</t>
  </si>
  <si>
    <t>41229-14608</t>
  </si>
  <si>
    <t>41229-4896</t>
  </si>
  <si>
    <t>41229-4897</t>
  </si>
  <si>
    <t>41229-4898</t>
  </si>
  <si>
    <t>41229-4899</t>
  </si>
  <si>
    <t>41229-4902</t>
  </si>
  <si>
    <t>41229-6538</t>
  </si>
  <si>
    <t>41229-14548</t>
  </si>
  <si>
    <t>41229-14549</t>
  </si>
  <si>
    <t>41229-14553</t>
  </si>
  <si>
    <t>41229-14554</t>
  </si>
  <si>
    <t>41229-14555</t>
  </si>
  <si>
    <t>41229-14556</t>
  </si>
  <si>
    <t>41229-14557</t>
  </si>
  <si>
    <t>41229-14559</t>
  </si>
  <si>
    <t>41229-14560</t>
  </si>
  <si>
    <t>41229-14586</t>
  </si>
  <si>
    <t>41229-14587</t>
  </si>
  <si>
    <t>41229-14532</t>
  </si>
  <si>
    <t>41229-14573</t>
  </si>
  <si>
    <t>41229-14574</t>
  </si>
  <si>
    <t>41229-14610</t>
  </si>
  <si>
    <t>41229-14614</t>
  </si>
  <si>
    <t>41229-14615</t>
  </si>
  <si>
    <t>41229-7102</t>
  </si>
  <si>
    <t>41229-10395</t>
  </si>
  <si>
    <t>41229-10396</t>
  </si>
  <si>
    <t>41229-10397</t>
  </si>
  <si>
    <t>41229-10400</t>
  </si>
  <si>
    <t>41229-10404</t>
  </si>
  <si>
    <t>41229-10406</t>
  </si>
  <si>
    <t>41229-10407</t>
  </si>
  <si>
    <t>41229-1457</t>
  </si>
  <si>
    <t>41229-1458</t>
  </si>
  <si>
    <t>41229-1459</t>
  </si>
  <si>
    <t>41229-1461</t>
  </si>
  <si>
    <t>41229-1462</t>
  </si>
  <si>
    <t>41229-1463</t>
  </si>
  <si>
    <t>41229-1464</t>
  </si>
  <si>
    <t>41229-1468</t>
  </si>
  <si>
    <t>41229-1469</t>
  </si>
  <si>
    <t>41229-1470</t>
  </si>
  <si>
    <t>41229-14700</t>
  </si>
  <si>
    <t>41229-14701</t>
  </si>
  <si>
    <t>41229-14702</t>
  </si>
  <si>
    <t>41229-14703</t>
  </si>
  <si>
    <t>41229-14704</t>
  </si>
  <si>
    <t>41229-14705</t>
  </si>
  <si>
    <t>41229-1471</t>
  </si>
  <si>
    <t>41229-1472</t>
  </si>
  <si>
    <t>41229-1475</t>
  </si>
  <si>
    <t>41229-1477</t>
  </si>
  <si>
    <t>41229-2626</t>
  </si>
  <si>
    <t>41229-2627</t>
  </si>
  <si>
    <t>41229-2628</t>
  </si>
  <si>
    <t>41229-2629</t>
  </si>
  <si>
    <t>41229-2630</t>
  </si>
  <si>
    <t>41229-2631</t>
  </si>
  <si>
    <t>41229-2632</t>
  </si>
  <si>
    <t>41229-2633</t>
  </si>
  <si>
    <t>41229-2634</t>
  </si>
  <si>
    <t>41229-2635</t>
  </si>
  <si>
    <t>41229-14518</t>
  </si>
  <si>
    <t>41229-14618</t>
  </si>
  <si>
    <t>41229-14877</t>
  </si>
  <si>
    <t>41229-14878</t>
  </si>
  <si>
    <t>41229-14879</t>
  </si>
  <si>
    <t>41229-14880</t>
  </si>
  <si>
    <t>41229-14882</t>
  </si>
  <si>
    <t>41229-14883</t>
  </si>
  <si>
    <t>41229-14887</t>
  </si>
  <si>
    <t>41229-3860</t>
  </si>
  <si>
    <t>41229-10575</t>
  </si>
  <si>
    <t>185-190</t>
  </si>
  <si>
    <t>41229-14514</t>
  </si>
  <si>
    <t>41229-14890</t>
  </si>
  <si>
    <t>41229-14515</t>
  </si>
  <si>
    <t>41229-4764</t>
  </si>
  <si>
    <t>200-205</t>
  </si>
  <si>
    <t xml:space="preserve">Made work on Sigmodon and HC community into a new spreadsheet. Created 20 bins for sigmodon hispidus data using past 10 cm bin sheet (Mammal Community v5.1), Toomey diss. Pdf and lit. These 20 bins closely follw what Felisa found to work best for mass (see morphology v.2), with slight changes, but as a far as I can tell, using this method likely gives us the most possible detail for sigmodon. Left 165-220 bin at end of sheet, since it has the largest age range (nearly twice the size of the next largest) and I'm not sure if this data is comparable to the other time bins. </t>
  </si>
  <si>
    <t>added tabs for isotope data, mass data and isomass for samples for which we have both mass and isotope data. These tabs basically organize the combined morpholoy isotope data sheet. Levels were entered using grouping done in the Smith et al 2015 (Ecography) and for the 19 levels (based on 20 bins excluding results ranging from 165-220 cm depths).</t>
  </si>
  <si>
    <t>Level_19_forR</t>
  </si>
  <si>
    <t>41229-10077</t>
  </si>
  <si>
    <t>41229-11632</t>
  </si>
  <si>
    <t>41229-8203</t>
  </si>
  <si>
    <t>41229-40</t>
  </si>
  <si>
    <t>41229-14884</t>
  </si>
  <si>
    <t>41229-14870</t>
  </si>
  <si>
    <t>41229-7668</t>
  </si>
  <si>
    <t>41229-907</t>
  </si>
  <si>
    <t>41229-7965</t>
  </si>
  <si>
    <t>41229-2542</t>
  </si>
  <si>
    <t>41229-1601</t>
  </si>
  <si>
    <t>41229-14892</t>
  </si>
  <si>
    <t>41229-14867</t>
  </si>
  <si>
    <t>41229-14885</t>
  </si>
  <si>
    <t>41229-14860</t>
  </si>
  <si>
    <t>41229-14868</t>
  </si>
  <si>
    <t>41229-14886</t>
  </si>
  <si>
    <t>41229-14859</t>
  </si>
  <si>
    <t>41229-39</t>
  </si>
  <si>
    <t>41229-7670</t>
  </si>
  <si>
    <t>41229-14864</t>
  </si>
  <si>
    <t>41229-10242</t>
  </si>
  <si>
    <t>41229-7669</t>
  </si>
  <si>
    <t>added data from SIA - Hall's Cave Data run 5 (12.09.16)</t>
  </si>
  <si>
    <t>030-045</t>
  </si>
  <si>
    <t>035-040</t>
  </si>
  <si>
    <t>CPT</t>
  </si>
  <si>
    <t>Created new spreadsheet for all Hall's Cave Sigmodon hispidus for which I have isotope data</t>
  </si>
  <si>
    <t>Note: 2 SIA samples had bad C:N ratios and need to be exclued from the data. Should consider rerunning samples.</t>
  </si>
  <si>
    <t>Specimen</t>
  </si>
  <si>
    <t>TMM-41229-4896</t>
  </si>
  <si>
    <t>REDO</t>
  </si>
  <si>
    <t>TMM-41229-14984</t>
  </si>
  <si>
    <t>Added CorrD13C column and subtracted 1.5 per mil to D13C values to correct for the Seuss Effect (Holocene values) and subtracted 1.2 per mil to D13C values to correct for differences with Pleistocene differences (11700 ya).</t>
  </si>
  <si>
    <t>Created individual tabs for S. hispidus samples for which we have mass data and for which we have both mass and isotope data</t>
  </si>
  <si>
    <t xml:space="preserve">Inserted corrected mass data, with measurements for upper molars being proportionally increased to reflect lower molar measurements in terms of mass. </t>
  </si>
  <si>
    <t>Standardized mass LM or (UM x 1.1155)</t>
  </si>
  <si>
    <t>Sigmodon Tooth ID</t>
  </si>
  <si>
    <t>Lower Age Range (ybp)</t>
  </si>
  <si>
    <t>Upper Age Range (ybp)</t>
  </si>
  <si>
    <t>Corrected D13C</t>
  </si>
  <si>
    <t>Groups by ecography paper</t>
  </si>
  <si>
    <t>groups by 19 levels</t>
  </si>
  <si>
    <t>Mean Mass (g)</t>
  </si>
  <si>
    <t>StDev Mass</t>
  </si>
  <si>
    <t>Mean delta 13C</t>
  </si>
  <si>
    <t>StDev delta 13C</t>
  </si>
  <si>
    <t>Mean 15N</t>
  </si>
  <si>
    <t>StDev 15N</t>
  </si>
  <si>
    <t>SEA</t>
  </si>
  <si>
    <t>Full Range</t>
  </si>
  <si>
    <t>previously 41229-AAA</t>
  </si>
  <si>
    <t>previously 41229-AAB</t>
  </si>
  <si>
    <t>previously 41229-AAC</t>
  </si>
  <si>
    <t>previously 41229-AAD</t>
  </si>
  <si>
    <t>previously 41229-AAE</t>
  </si>
  <si>
    <t>previously 41229-AAF</t>
  </si>
  <si>
    <t>previously 41229-AAG</t>
  </si>
  <si>
    <t>previously 41229-AAH</t>
  </si>
  <si>
    <t>previously 41229-AAI</t>
  </si>
  <si>
    <t>previously 41229-AAJ</t>
  </si>
  <si>
    <t>previously 41229-AAK</t>
  </si>
  <si>
    <t>previously 41229-AAL</t>
  </si>
  <si>
    <t>previously 41229-AAM</t>
  </si>
  <si>
    <t>previously 41229-AAN</t>
  </si>
  <si>
    <t>previously 41229-AAO</t>
  </si>
  <si>
    <t>previously 41229-AAP</t>
  </si>
  <si>
    <t>previously 41229-AAQ</t>
  </si>
  <si>
    <t>previously 41229-AAR</t>
  </si>
  <si>
    <t>previously 41229-AAS</t>
  </si>
  <si>
    <t>previously 41229-AAT</t>
  </si>
  <si>
    <t>previously 41229-AAU</t>
  </si>
  <si>
    <t>previously 41229-AAV</t>
  </si>
  <si>
    <t>previously 41229-AAW</t>
  </si>
  <si>
    <t>previously 41229-AAX</t>
  </si>
  <si>
    <t>previously 41229-AAY</t>
  </si>
  <si>
    <t>previously 41229-AAZ</t>
  </si>
  <si>
    <t>previously 41229-ABA</t>
  </si>
  <si>
    <t>previously 41229-ACA</t>
  </si>
  <si>
    <t>previously 41229-ADA</t>
  </si>
  <si>
    <t>previously 41229-AEA</t>
  </si>
  <si>
    <t>previously 41229-AFA</t>
  </si>
  <si>
    <t>previously 41229-AGA</t>
  </si>
  <si>
    <t>previously 41229-AHA</t>
  </si>
  <si>
    <t>previously 41229-AIA</t>
  </si>
  <si>
    <t>previously 41229-AJA</t>
  </si>
  <si>
    <t>previously 41229-AKA</t>
  </si>
  <si>
    <t>previously 41229-ALA</t>
  </si>
  <si>
    <t>previously 41229-AMA</t>
  </si>
  <si>
    <t>previously 41229-AOA</t>
  </si>
  <si>
    <t>previously 41229-APA</t>
  </si>
  <si>
    <t>previously 41229-AQA</t>
  </si>
  <si>
    <t>previously 41229-ARA</t>
  </si>
  <si>
    <t>previously 41229-ASA</t>
  </si>
  <si>
    <t>previously 41229-ATA</t>
  </si>
  <si>
    <t>previously 41229-AUA</t>
  </si>
  <si>
    <t>previously 41229-AVA</t>
  </si>
  <si>
    <t>previously 41229-AWA</t>
  </si>
  <si>
    <t>previously 41229-AXA</t>
  </si>
  <si>
    <t>previously 41229-AYA</t>
  </si>
  <si>
    <t>previously 41229-AZA</t>
  </si>
  <si>
    <t>previously 41229-BAA</t>
  </si>
  <si>
    <t>previously 41229-CAA</t>
  </si>
  <si>
    <t>previously 41229-DAA</t>
  </si>
  <si>
    <t>previously 41229-EAA</t>
  </si>
  <si>
    <t>previously 41229-FAA</t>
  </si>
  <si>
    <t>previously 41229-GAA</t>
  </si>
  <si>
    <t>Notes</t>
  </si>
  <si>
    <t>41229-14990</t>
  </si>
  <si>
    <t>41229-14991</t>
  </si>
  <si>
    <t>41229-14992</t>
  </si>
  <si>
    <t>41229-14993</t>
  </si>
  <si>
    <t>41229-14994</t>
  </si>
  <si>
    <t>41229-14995</t>
  </si>
  <si>
    <t>41229-14996</t>
  </si>
  <si>
    <t>41229-14997</t>
  </si>
  <si>
    <t>41229-14998</t>
  </si>
  <si>
    <t>41229-14999</t>
  </si>
  <si>
    <t>41229-15000</t>
  </si>
  <si>
    <t>41229-15001</t>
  </si>
  <si>
    <t>41229-15002</t>
  </si>
  <si>
    <t>41229-15003</t>
  </si>
  <si>
    <t>41229-15004</t>
  </si>
  <si>
    <t>41229-15005</t>
  </si>
  <si>
    <t>41229-15006</t>
  </si>
  <si>
    <t>41229-15007</t>
  </si>
  <si>
    <t>41229-15008</t>
  </si>
  <si>
    <t>41229-15009</t>
  </si>
  <si>
    <t>41229-15010</t>
  </si>
  <si>
    <t>41229-15011</t>
  </si>
  <si>
    <t>41229-15012</t>
  </si>
  <si>
    <t>41229-15013</t>
  </si>
  <si>
    <t>41229-15014</t>
  </si>
  <si>
    <t>41229-15015</t>
  </si>
  <si>
    <t>41229-15016</t>
  </si>
  <si>
    <t>41229-15017</t>
  </si>
  <si>
    <t>41229-15018</t>
  </si>
  <si>
    <t>41229-15019</t>
  </si>
  <si>
    <t>41229-15020</t>
  </si>
  <si>
    <t>41229-15021</t>
  </si>
  <si>
    <t>41229-15022</t>
  </si>
  <si>
    <t>41229-15023</t>
  </si>
  <si>
    <t>41229-15024</t>
  </si>
  <si>
    <t>41229-15025</t>
  </si>
  <si>
    <t>41229-15026</t>
  </si>
  <si>
    <t>41229-15027</t>
  </si>
  <si>
    <t>41229-15028</t>
  </si>
  <si>
    <t>41229-15029</t>
  </si>
  <si>
    <t>41229-15030</t>
  </si>
  <si>
    <t>41229-15031</t>
  </si>
  <si>
    <t>41229-15032</t>
  </si>
  <si>
    <t>41229-15033</t>
  </si>
  <si>
    <t>41229-15034</t>
  </si>
  <si>
    <t>41229-15035</t>
  </si>
  <si>
    <t>41229-15036</t>
  </si>
  <si>
    <t>41229-15037</t>
  </si>
  <si>
    <t>41229-15038</t>
  </si>
  <si>
    <t>41229-15039</t>
  </si>
  <si>
    <t>41229-15040</t>
  </si>
  <si>
    <t>41229-15041</t>
  </si>
  <si>
    <t>41229-15042</t>
  </si>
  <si>
    <t>41229-15043</t>
  </si>
  <si>
    <t>41229-15044</t>
  </si>
  <si>
    <t>41229-15045</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</si>
</sst>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0.000"/>
    <numFmt numFmtId="165" formatCode="0.0"/>
    <numFmt numFmtId="166" formatCode="0_);\(0\)"/>
    <numFmt numFmtId="167" formatCode="_(* #,##0_);_(* \(#,##0\);_(* &quot;-&quot;??_);_(@_)"/>
    <numFmt numFmtId="168" formatCode="_(* #,##0.0_);_(* \(#,##0.0\);_(* &quot;-&quot;??_);_(@_)"/>
    <numFmt numFmtId="169" formatCode="[$-409]d\-mmm\-yyyy;@"/>
    <numFmt numFmtId="170" formatCode="0.0000"/>
  </numFmts>
  <fonts count="30">
    <font>
      <sz val="12"/>
      <color theme="1"/>
      <name val="Calibri"/>
      <family val="2"/>
      <scheme val="minor"/>
    </font>
    <font>
      <sz val="12"/>
      <color theme="1"/>
      <name val="Calibri"/>
      <family val="2"/>
      <scheme val="minor"/>
    </font>
    <font>
      <sz val="12"/>
      <color theme="1"/>
      <name val="Calibri"/>
      <family val="2"/>
      <charset val="129"/>
      <scheme val="minor"/>
    </font>
    <font>
      <u/>
      <sz val="12"/>
      <color theme="10"/>
      <name val="Calibri"/>
      <family val="2"/>
      <scheme val="minor"/>
    </font>
    <font>
      <u/>
      <sz val="12"/>
      <color theme="11"/>
      <name val="Calibri"/>
      <family val="2"/>
      <scheme val="minor"/>
    </font>
    <font>
      <sz val="8"/>
      <name val="Calibri"/>
      <family val="2"/>
      <charset val="129"/>
      <scheme val="minor"/>
    </font>
    <font>
      <i/>
      <sz val="12"/>
      <color theme="1"/>
      <name val="Calibri"/>
      <family val="2"/>
      <scheme val="minor"/>
    </font>
    <font>
      <b/>
      <sz val="12"/>
      <color theme="1"/>
      <name val="Calibri"/>
      <family val="2"/>
      <scheme val="minor"/>
    </font>
    <font>
      <sz val="12"/>
      <color indexed="8"/>
      <name val="Calibri"/>
      <family val="2"/>
      <scheme val="minor"/>
    </font>
    <font>
      <sz val="9"/>
      <name val="Geneva"/>
      <family val="2"/>
    </font>
    <font>
      <sz val="12"/>
      <name val="Calibri"/>
      <family val="2"/>
      <scheme val="minor"/>
    </font>
    <font>
      <i/>
      <sz val="12"/>
      <name val="Calibri"/>
      <family val="2"/>
      <scheme val="minor"/>
    </font>
    <font>
      <sz val="10"/>
      <name val="MS Sans Serif"/>
      <family val="2"/>
    </font>
    <font>
      <sz val="12"/>
      <color rgb="FFFF0000"/>
      <name val="Calibri"/>
      <family val="2"/>
      <scheme val="minor"/>
    </font>
    <font>
      <sz val="12"/>
      <color rgb="FF0000FF"/>
      <name val="Calibri"/>
      <family val="2"/>
      <scheme val="minor"/>
    </font>
    <font>
      <sz val="12"/>
      <name val="Calibri"/>
      <family val="2"/>
    </font>
    <font>
      <i/>
      <sz val="11"/>
      <name val="Calibri"/>
      <family val="2"/>
    </font>
    <font>
      <sz val="12"/>
      <color rgb="FF000000"/>
      <name val="Calibri"/>
      <family val="2"/>
      <scheme val="minor"/>
    </font>
    <font>
      <b/>
      <sz val="12"/>
      <color theme="1"/>
      <name val="Calibri"/>
      <family val="2"/>
      <charset val="128"/>
      <scheme val="minor"/>
    </font>
    <font>
      <b/>
      <sz val="12"/>
      <color indexed="8"/>
      <name val="Calibri"/>
      <family val="2"/>
      <scheme val="minor"/>
    </font>
    <font>
      <b/>
      <sz val="16"/>
      <color theme="1"/>
      <name val="Calibri"/>
      <family val="2"/>
      <scheme val="minor"/>
    </font>
    <font>
      <sz val="12"/>
      <name val="Calibri"/>
      <family val="2"/>
      <scheme val="minor"/>
    </font>
    <font>
      <sz val="9"/>
      <color theme="1"/>
      <name val="Calibri"/>
      <family val="2"/>
      <scheme val="minor"/>
    </font>
    <font>
      <sz val="9"/>
      <name val="Calibri"/>
      <family val="2"/>
      <scheme val="minor"/>
    </font>
    <font>
      <sz val="9"/>
      <color rgb="FFFF0000"/>
      <name val="Calibri"/>
      <family val="2"/>
      <scheme val="minor"/>
    </font>
    <font>
      <b/>
      <sz val="12"/>
      <name val="Calibri"/>
      <family val="2"/>
      <scheme val="minor"/>
    </font>
    <font>
      <b/>
      <sz val="12"/>
      <color rgb="FFFF0000"/>
      <name val="Calibri"/>
      <family val="2"/>
      <scheme val="minor"/>
    </font>
    <font>
      <sz val="12"/>
      <color rgb="FF800000"/>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6"/>
        <bgColor indexed="64"/>
      </patternFill>
    </fill>
    <fill>
      <patternFill patternType="solid">
        <fgColor rgb="FFFFC000"/>
        <bgColor indexed="64"/>
      </patternFill>
    </fill>
  </fills>
  <borders count="5">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medium">
        <color auto="1"/>
      </bottom>
      <diagonal/>
    </border>
    <border>
      <left/>
      <right/>
      <top/>
      <bottom style="thin">
        <color auto="1"/>
      </bottom>
      <diagonal/>
    </border>
  </borders>
  <cellStyleXfs count="23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12"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cellStyleXfs>
  <cellXfs count="236">
    <xf numFmtId="0" fontId="0" fillId="0" borderId="0" xfId="0"/>
    <xf numFmtId="0" fontId="0" fillId="0" borderId="0" xfId="0" applyAlignment="1">
      <alignment horizontal="center" vertical="center"/>
    </xf>
    <xf numFmtId="0" fontId="0" fillId="0" borderId="0" xfId="0" applyAlignment="1">
      <alignment horizontal="right"/>
    </xf>
    <xf numFmtId="0" fontId="0" fillId="2" borderId="2" xfId="0" applyFont="1" applyFill="1" applyBorder="1" applyAlignment="1">
      <alignment horizontal="center" vertical="center" wrapText="1"/>
    </xf>
    <xf numFmtId="49" fontId="0" fillId="2" borderId="2" xfId="0" applyNumberFormat="1"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2" xfId="0" applyFont="1" applyFill="1" applyBorder="1" applyAlignment="1">
      <alignment horizontal="center" vertical="center"/>
    </xf>
    <xf numFmtId="49" fontId="10" fillId="0" borderId="2" xfId="0" applyNumberFormat="1" applyFont="1" applyFill="1" applyBorder="1" applyAlignment="1">
      <alignment horizontal="center" vertical="center"/>
    </xf>
    <xf numFmtId="0" fontId="13" fillId="0" borderId="2" xfId="0" applyFont="1" applyFill="1" applyBorder="1" applyAlignment="1">
      <alignment horizontal="center" vertical="center"/>
    </xf>
    <xf numFmtId="1" fontId="10" fillId="0" borderId="2" xfId="0" applyNumberFormat="1" applyFont="1" applyFill="1" applyBorder="1" applyAlignment="1">
      <alignment horizontal="center" vertical="center"/>
    </xf>
    <xf numFmtId="1" fontId="10" fillId="0" borderId="2" xfId="323" applyNumberFormat="1" applyFont="1" applyFill="1" applyBorder="1" applyAlignment="1">
      <alignment horizontal="center" vertical="center"/>
    </xf>
    <xf numFmtId="1" fontId="13" fillId="0" borderId="2" xfId="323" applyNumberFormat="1" applyFont="1" applyFill="1" applyBorder="1" applyAlignment="1">
      <alignment horizontal="center" vertical="center"/>
    </xf>
    <xf numFmtId="0" fontId="10" fillId="3" borderId="2" xfId="0" applyFont="1" applyFill="1" applyBorder="1" applyAlignment="1">
      <alignment horizontal="center" vertical="center"/>
    </xf>
    <xf numFmtId="1" fontId="10" fillId="3" borderId="2" xfId="0" applyNumberFormat="1" applyFont="1" applyFill="1" applyBorder="1" applyAlignment="1">
      <alignment horizontal="center" vertical="center"/>
    </xf>
    <xf numFmtId="0" fontId="13" fillId="3" borderId="2" xfId="0" applyFont="1" applyFill="1" applyBorder="1" applyAlignment="1">
      <alignment horizontal="center" vertical="center"/>
    </xf>
    <xf numFmtId="49" fontId="13" fillId="3" borderId="2" xfId="0" applyNumberFormat="1" applyFont="1" applyFill="1" applyBorder="1" applyAlignment="1">
      <alignment horizontal="center" vertical="center"/>
    </xf>
    <xf numFmtId="1" fontId="10" fillId="3" borderId="2" xfId="323" applyNumberFormat="1" applyFont="1" applyFill="1" applyBorder="1" applyAlignment="1">
      <alignment horizontal="center" vertical="center"/>
    </xf>
    <xf numFmtId="1" fontId="13" fillId="3" borderId="2" xfId="323" applyNumberFormat="1" applyFont="1" applyFill="1" applyBorder="1" applyAlignment="1">
      <alignment horizontal="center" vertical="center"/>
    </xf>
    <xf numFmtId="1" fontId="1" fillId="0" borderId="2" xfId="0" applyNumberFormat="1" applyFont="1" applyFill="1" applyBorder="1" applyAlignment="1">
      <alignment horizontal="right" wrapText="1"/>
    </xf>
    <xf numFmtId="164" fontId="1" fillId="0" borderId="2" xfId="0" applyNumberFormat="1" applyFont="1" applyFill="1" applyBorder="1" applyAlignment="1">
      <alignment horizontal="right" vertical="center" wrapText="1"/>
    </xf>
    <xf numFmtId="164" fontId="0" fillId="0" borderId="2" xfId="0" applyNumberFormat="1" applyFont="1" applyFill="1" applyBorder="1" applyAlignment="1">
      <alignment horizontal="right" vertical="center" wrapText="1"/>
    </xf>
    <xf numFmtId="1" fontId="10" fillId="0" borderId="2" xfId="0" applyNumberFormat="1" applyFont="1" applyFill="1" applyBorder="1" applyAlignment="1">
      <alignment horizontal="right"/>
    </xf>
    <xf numFmtId="1" fontId="1" fillId="0" borderId="2" xfId="0" applyNumberFormat="1" applyFont="1" applyFill="1" applyBorder="1" applyAlignment="1">
      <alignment horizontal="right" vertical="center" wrapText="1"/>
    </xf>
    <xf numFmtId="1" fontId="0" fillId="0" borderId="2" xfId="0" applyNumberFormat="1" applyFont="1" applyFill="1" applyBorder="1" applyAlignment="1">
      <alignment horizontal="right" vertical="center" wrapText="1"/>
    </xf>
    <xf numFmtId="0" fontId="10" fillId="0" borderId="2" xfId="0" applyFont="1" applyFill="1" applyBorder="1" applyAlignment="1">
      <alignment horizontal="left" vertical="center"/>
    </xf>
    <xf numFmtId="0" fontId="10" fillId="0" borderId="2" xfId="0" applyFont="1" applyFill="1" applyBorder="1" applyAlignment="1">
      <alignment vertical="center"/>
    </xf>
    <xf numFmtId="0" fontId="11" fillId="0" borderId="2" xfId="0" applyFont="1" applyFill="1" applyBorder="1" applyAlignment="1">
      <alignment vertical="center"/>
    </xf>
    <xf numFmtId="1" fontId="15" fillId="0" borderId="2" xfId="2144" applyNumberFormat="1" applyFont="1" applyFill="1" applyBorder="1" applyAlignment="1">
      <alignment horizontal="right"/>
    </xf>
    <xf numFmtId="2" fontId="10" fillId="0" borderId="2" xfId="0" applyNumberFormat="1" applyFont="1" applyFill="1" applyBorder="1" applyAlignment="1">
      <alignment horizontal="right" vertical="center" wrapText="1"/>
    </xf>
    <xf numFmtId="1" fontId="10" fillId="0" borderId="2" xfId="0" applyNumberFormat="1" applyFont="1" applyFill="1" applyBorder="1" applyAlignment="1">
      <alignment horizontal="right" vertical="center" wrapText="1"/>
    </xf>
    <xf numFmtId="0" fontId="10" fillId="0" borderId="2" xfId="328" applyFont="1" applyFill="1" applyBorder="1" applyAlignment="1">
      <alignment horizontal="left" vertical="center"/>
    </xf>
    <xf numFmtId="0" fontId="10" fillId="0" borderId="2" xfId="328" applyFont="1" applyFill="1" applyBorder="1" applyAlignment="1">
      <alignment vertical="center"/>
    </xf>
    <xf numFmtId="0" fontId="11" fillId="0" borderId="2" xfId="328" applyFont="1" applyFill="1" applyBorder="1" applyAlignment="1">
      <alignment vertical="center"/>
    </xf>
    <xf numFmtId="2" fontId="8" fillId="0" borderId="2" xfId="0" applyNumberFormat="1" applyFont="1" applyFill="1" applyBorder="1" applyAlignment="1">
      <alignment horizontal="right" vertical="center"/>
    </xf>
    <xf numFmtId="1" fontId="8" fillId="0" borderId="2" xfId="0" applyNumberFormat="1" applyFont="1" applyFill="1" applyBorder="1" applyAlignment="1">
      <alignment horizontal="right" vertical="center"/>
    </xf>
    <xf numFmtId="1" fontId="10" fillId="0" borderId="2" xfId="2144" applyNumberFormat="1" applyFont="1" applyFill="1" applyBorder="1" applyAlignment="1">
      <alignment horizontal="right"/>
    </xf>
    <xf numFmtId="1" fontId="15" fillId="0" borderId="2" xfId="0" applyNumberFormat="1" applyFont="1" applyFill="1" applyBorder="1" applyAlignment="1">
      <alignment horizontal="right"/>
    </xf>
    <xf numFmtId="0" fontId="16" fillId="0" borderId="2" xfId="0" applyFont="1" applyFill="1" applyBorder="1" applyAlignment="1">
      <alignment horizontal="center" vertical="center"/>
    </xf>
    <xf numFmtId="1" fontId="10" fillId="0" borderId="2" xfId="2144" applyNumberFormat="1" applyFont="1" applyFill="1" applyBorder="1" applyAlignment="1">
      <alignment horizontal="right" vertical="center" wrapText="1"/>
    </xf>
    <xf numFmtId="0" fontId="10" fillId="0" borderId="2" xfId="331" applyFont="1" applyFill="1" applyBorder="1" applyAlignment="1" applyProtection="1">
      <alignment vertical="center" wrapText="1"/>
    </xf>
    <xf numFmtId="0" fontId="11" fillId="0" borderId="2" xfId="331" applyFont="1" applyFill="1" applyBorder="1" applyAlignment="1" applyProtection="1">
      <alignment vertical="center" wrapText="1"/>
    </xf>
    <xf numFmtId="0" fontId="0" fillId="0" borderId="2" xfId="0" applyBorder="1"/>
    <xf numFmtId="1" fontId="10" fillId="0" borderId="2" xfId="331" applyNumberFormat="1" applyFont="1" applyFill="1" applyBorder="1" applyAlignment="1">
      <alignment horizontal="right"/>
    </xf>
    <xf numFmtId="1" fontId="10" fillId="0" borderId="2" xfId="0" applyNumberFormat="1" applyFont="1" applyFill="1" applyBorder="1" applyAlignment="1">
      <alignment horizontal="right" vertical="center"/>
    </xf>
    <xf numFmtId="2" fontId="10" fillId="0" borderId="2" xfId="0" applyNumberFormat="1" applyFont="1" applyFill="1" applyBorder="1" applyAlignment="1">
      <alignment horizontal="right" vertical="center"/>
    </xf>
    <xf numFmtId="2" fontId="10" fillId="0" borderId="2" xfId="0" applyNumberFormat="1" applyFont="1" applyFill="1" applyBorder="1" applyAlignment="1">
      <alignment horizontal="center" vertical="center" wrapText="1"/>
    </xf>
    <xf numFmtId="0" fontId="16" fillId="0" borderId="2" xfId="328" applyFont="1" applyFill="1" applyBorder="1" applyAlignment="1">
      <alignment horizontal="center" vertical="center"/>
    </xf>
    <xf numFmtId="166" fontId="15" fillId="0" borderId="2" xfId="2144" applyNumberFormat="1" applyFont="1" applyFill="1" applyBorder="1" applyAlignment="1">
      <alignment horizontal="center" vertical="center"/>
    </xf>
    <xf numFmtId="164" fontId="1" fillId="0" borderId="2" xfId="0" applyNumberFormat="1" applyFont="1" applyFill="1" applyBorder="1" applyAlignment="1">
      <alignment horizontal="right" vertical="center"/>
    </xf>
    <xf numFmtId="0" fontId="11" fillId="0" borderId="2" xfId="328" applyFont="1" applyFill="1" applyBorder="1" applyAlignment="1">
      <alignment horizontal="left" vertical="center"/>
    </xf>
    <xf numFmtId="1" fontId="1" fillId="0" borderId="2" xfId="0" applyNumberFormat="1" applyFont="1" applyFill="1" applyBorder="1" applyAlignment="1">
      <alignment horizontal="right" vertical="center"/>
    </xf>
    <xf numFmtId="1" fontId="15" fillId="0" borderId="2" xfId="0" applyNumberFormat="1" applyFont="1" applyFill="1" applyBorder="1" applyAlignment="1">
      <alignment horizontal="center" vertical="center" wrapText="1"/>
    </xf>
    <xf numFmtId="1" fontId="10" fillId="0" borderId="2" xfId="0" applyNumberFormat="1" applyFont="1" applyFill="1" applyBorder="1" applyAlignment="1">
      <alignment horizontal="center" vertical="center" wrapText="1"/>
    </xf>
    <xf numFmtId="2" fontId="15" fillId="0" borderId="2" xfId="0" applyNumberFormat="1" applyFont="1" applyFill="1" applyBorder="1" applyAlignment="1">
      <alignment horizontal="center" vertical="center" wrapText="1"/>
    </xf>
    <xf numFmtId="165" fontId="10" fillId="0" borderId="2" xfId="0" applyNumberFormat="1" applyFont="1" applyFill="1" applyBorder="1" applyAlignment="1">
      <alignment horizontal="center" vertical="center" wrapText="1"/>
    </xf>
    <xf numFmtId="167" fontId="10" fillId="0" borderId="2" xfId="2144" applyNumberFormat="1" applyFont="1" applyFill="1" applyBorder="1" applyAlignment="1">
      <alignment horizontal="center" vertical="center"/>
    </xf>
    <xf numFmtId="43" fontId="14" fillId="0" borderId="2" xfId="2144" applyFont="1" applyFill="1" applyBorder="1" applyAlignment="1">
      <alignment horizontal="right" vertical="center"/>
    </xf>
    <xf numFmtId="164" fontId="17" fillId="0" borderId="2" xfId="0" applyNumberFormat="1" applyFont="1" applyFill="1" applyBorder="1" applyAlignment="1">
      <alignment horizontal="right" vertical="center"/>
    </xf>
    <xf numFmtId="166" fontId="10" fillId="0" borderId="2" xfId="2144" applyNumberFormat="1" applyFont="1" applyFill="1" applyBorder="1" applyAlignment="1">
      <alignment horizontal="center" vertical="center"/>
    </xf>
    <xf numFmtId="164" fontId="8" fillId="0" borderId="2" xfId="0" applyNumberFormat="1" applyFont="1" applyFill="1" applyBorder="1" applyAlignment="1">
      <alignment horizontal="right" vertical="center"/>
    </xf>
    <xf numFmtId="1" fontId="17" fillId="0" borderId="2" xfId="0" applyNumberFormat="1" applyFont="1" applyFill="1" applyBorder="1" applyAlignment="1">
      <alignment horizontal="right" vertical="center"/>
    </xf>
    <xf numFmtId="166" fontId="10" fillId="0" borderId="2" xfId="2144" applyNumberFormat="1" applyFont="1" applyFill="1" applyBorder="1" applyAlignment="1">
      <alignment horizontal="center" vertical="center" wrapText="1"/>
    </xf>
    <xf numFmtId="43" fontId="1" fillId="0" borderId="2" xfId="2144" applyFont="1" applyFill="1" applyBorder="1" applyAlignment="1">
      <alignment horizontal="right" vertical="center" wrapText="1"/>
    </xf>
    <xf numFmtId="164" fontId="7" fillId="0" borderId="2" xfId="0" applyNumberFormat="1" applyFont="1" applyFill="1" applyBorder="1" applyAlignment="1">
      <alignment horizontal="center" vertical="center" wrapText="1"/>
    </xf>
    <xf numFmtId="1" fontId="1" fillId="0" borderId="2" xfId="0" applyNumberFormat="1" applyFont="1" applyFill="1" applyBorder="1" applyAlignment="1">
      <alignment horizontal="center" vertical="center" wrapText="1"/>
    </xf>
    <xf numFmtId="1" fontId="0" fillId="0" borderId="2" xfId="0" applyNumberFormat="1" applyFont="1" applyFill="1" applyBorder="1" applyAlignment="1">
      <alignment horizontal="center" vertical="center" wrapText="1"/>
    </xf>
    <xf numFmtId="1" fontId="8" fillId="0" borderId="2" xfId="0" applyNumberFormat="1" applyFont="1" applyFill="1" applyBorder="1" applyAlignment="1">
      <alignment horizontal="center" vertical="center"/>
    </xf>
    <xf numFmtId="1" fontId="10" fillId="0" borderId="2" xfId="2144" applyNumberFormat="1" applyFont="1" applyFill="1" applyBorder="1" applyAlignment="1">
      <alignment horizontal="center" vertical="center" wrapText="1"/>
    </xf>
    <xf numFmtId="1" fontId="10" fillId="0" borderId="2" xfId="331" applyNumberFormat="1" applyFont="1" applyFill="1" applyBorder="1" applyAlignment="1">
      <alignment horizontal="center" vertical="center"/>
    </xf>
    <xf numFmtId="1" fontId="1" fillId="0" borderId="2" xfId="0" applyNumberFormat="1" applyFont="1" applyFill="1" applyBorder="1" applyAlignment="1">
      <alignment horizontal="center" vertical="center"/>
    </xf>
    <xf numFmtId="1" fontId="17" fillId="0" borderId="2" xfId="0" applyNumberFormat="1" applyFont="1" applyFill="1" applyBorder="1" applyAlignment="1">
      <alignment horizontal="center" vertical="center"/>
    </xf>
    <xf numFmtId="0" fontId="16" fillId="0" borderId="2" xfId="0" applyFont="1" applyFill="1" applyBorder="1" applyAlignment="1">
      <alignment horizontal="center" vertical="center" wrapText="1"/>
    </xf>
    <xf numFmtId="0" fontId="16" fillId="0" borderId="2" xfId="328" applyFont="1" applyFill="1" applyBorder="1" applyAlignment="1">
      <alignment horizontal="center" vertical="center" wrapText="1"/>
    </xf>
    <xf numFmtId="0" fontId="16" fillId="0" borderId="2" xfId="0" applyFont="1" applyFill="1" applyBorder="1" applyAlignment="1">
      <alignment horizontal="left" vertical="center" wrapText="1"/>
    </xf>
    <xf numFmtId="1" fontId="10" fillId="0" borderId="2" xfId="0" applyNumberFormat="1" applyFont="1" applyFill="1" applyBorder="1" applyAlignment="1">
      <alignment horizontal="right" wrapText="1"/>
    </xf>
    <xf numFmtId="164" fontId="10" fillId="0" borderId="2" xfId="0" applyNumberFormat="1" applyFont="1" applyFill="1" applyBorder="1" applyAlignment="1">
      <alignment horizontal="right" vertical="center" wrapText="1"/>
    </xf>
    <xf numFmtId="0" fontId="11" fillId="0" borderId="2" xfId="0" applyFont="1" applyFill="1" applyBorder="1" applyAlignment="1">
      <alignment vertical="center" wrapText="1"/>
    </xf>
    <xf numFmtId="0" fontId="11" fillId="0" borderId="2" xfId="0" applyFont="1" applyFill="1" applyBorder="1" applyAlignment="1">
      <alignment horizontal="left" vertical="center"/>
    </xf>
    <xf numFmtId="0" fontId="7" fillId="0" borderId="1" xfId="0" applyFont="1" applyBorder="1" applyAlignment="1">
      <alignment horizontal="center" vertical="center"/>
    </xf>
    <xf numFmtId="0" fontId="7" fillId="0" borderId="0" xfId="0" applyFont="1" applyBorder="1" applyAlignment="1">
      <alignment horizontal="center" vertical="center"/>
    </xf>
    <xf numFmtId="0" fontId="0" fillId="0" borderId="1" xfId="0" applyFont="1" applyFill="1" applyBorder="1" applyAlignment="1">
      <alignment vertical="center"/>
    </xf>
    <xf numFmtId="2" fontId="19" fillId="0" borderId="2" xfId="0" applyNumberFormat="1" applyFont="1" applyFill="1" applyBorder="1" applyAlignment="1">
      <alignment horizontal="right" vertical="center"/>
    </xf>
    <xf numFmtId="1" fontId="7" fillId="0" borderId="2" xfId="0" applyNumberFormat="1" applyFont="1" applyFill="1" applyBorder="1" applyAlignment="1">
      <alignment horizontal="right" vertical="center" wrapText="1"/>
    </xf>
    <xf numFmtId="1" fontId="7" fillId="0" borderId="0" xfId="0" applyNumberFormat="1" applyFont="1"/>
    <xf numFmtId="0" fontId="6" fillId="0" borderId="2" xfId="0" applyFont="1" applyFill="1" applyBorder="1" applyAlignment="1">
      <alignment horizontal="center" vertical="center"/>
    </xf>
    <xf numFmtId="1" fontId="10" fillId="0" borderId="2" xfId="0" applyNumberFormat="1" applyFont="1" applyFill="1" applyBorder="1" applyAlignment="1">
      <alignment horizontal="center"/>
    </xf>
    <xf numFmtId="164" fontId="1" fillId="0" borderId="2" xfId="0" applyNumberFormat="1" applyFont="1" applyFill="1" applyBorder="1" applyAlignment="1">
      <alignment horizontal="center" vertical="center" wrapText="1"/>
    </xf>
    <xf numFmtId="1" fontId="15" fillId="0" borderId="2" xfId="2144" applyNumberFormat="1" applyFont="1" applyFill="1" applyBorder="1" applyAlignment="1">
      <alignment horizontal="center"/>
    </xf>
    <xf numFmtId="1" fontId="10" fillId="0" borderId="2" xfId="2144" applyNumberFormat="1" applyFont="1" applyFill="1" applyBorder="1" applyAlignment="1">
      <alignment horizontal="center"/>
    </xf>
    <xf numFmtId="1" fontId="1" fillId="0" borderId="2" xfId="0" applyNumberFormat="1" applyFont="1" applyFill="1" applyBorder="1" applyAlignment="1">
      <alignment horizontal="center"/>
    </xf>
    <xf numFmtId="1" fontId="15" fillId="0" borderId="2" xfId="0" applyNumberFormat="1" applyFont="1" applyFill="1" applyBorder="1" applyAlignment="1">
      <alignment horizontal="center"/>
    </xf>
    <xf numFmtId="0" fontId="0" fillId="0" borderId="0" xfId="0" applyAlignment="1">
      <alignment vertical="center"/>
    </xf>
    <xf numFmtId="0" fontId="0" fillId="0" borderId="0" xfId="0" applyAlignment="1">
      <alignment vertical="center" wrapText="1"/>
    </xf>
    <xf numFmtId="0" fontId="18" fillId="0" borderId="0" xfId="0" applyFont="1" applyAlignment="1">
      <alignment vertical="center" wrapText="1"/>
    </xf>
    <xf numFmtId="0" fontId="20" fillId="0" borderId="0" xfId="0" applyFont="1" applyAlignment="1">
      <alignment horizontal="center" vertical="center"/>
    </xf>
    <xf numFmtId="0" fontId="20" fillId="0" borderId="0" xfId="0" applyFont="1" applyAlignment="1">
      <alignment horizontal="center" vertical="center" wrapText="1"/>
    </xf>
    <xf numFmtId="0" fontId="20" fillId="0" borderId="0" xfId="0" applyFont="1" applyAlignment="1">
      <alignment horizontal="center"/>
    </xf>
    <xf numFmtId="1" fontId="21" fillId="0" borderId="0" xfId="0" applyNumberFormat="1" applyFont="1" applyFill="1" applyAlignment="1">
      <alignment horizontal="center" vertical="center"/>
    </xf>
    <xf numFmtId="0" fontId="21" fillId="0" borderId="0" xfId="0" applyFont="1" applyFill="1" applyAlignment="1">
      <alignment horizontal="center" vertical="center"/>
    </xf>
    <xf numFmtId="0" fontId="0" fillId="0" borderId="0" xfId="0" applyFont="1" applyFill="1" applyBorder="1" applyAlignment="1">
      <alignment horizontal="center" vertical="center"/>
    </xf>
    <xf numFmtId="0" fontId="0" fillId="0" borderId="0" xfId="0" applyAlignment="1">
      <alignment wrapText="1"/>
    </xf>
    <xf numFmtId="165" fontId="0" fillId="0" borderId="0" xfId="0" applyNumberFormat="1"/>
    <xf numFmtId="165" fontId="0" fillId="0" borderId="0" xfId="0" applyNumberFormat="1" applyFont="1" applyAlignment="1">
      <alignment horizontal="center"/>
    </xf>
    <xf numFmtId="165" fontId="0" fillId="0" borderId="0" xfId="0" quotePrefix="1" applyNumberFormat="1" applyFont="1" applyAlignment="1">
      <alignment horizontal="center"/>
    </xf>
    <xf numFmtId="0" fontId="0" fillId="0" borderId="0" xfId="0" applyFont="1" applyAlignment="1">
      <alignment vertical="center"/>
    </xf>
    <xf numFmtId="0" fontId="0" fillId="0" borderId="0" xfId="0" applyFont="1" applyAlignment="1">
      <alignment wrapText="1"/>
    </xf>
    <xf numFmtId="0" fontId="0" fillId="0" borderId="0" xfId="0" applyFont="1"/>
    <xf numFmtId="0" fontId="0" fillId="0" borderId="0" xfId="0" applyFont="1" applyAlignment="1">
      <alignment horizontal="center" vertical="center"/>
    </xf>
    <xf numFmtId="0" fontId="10" fillId="0" borderId="0" xfId="0" applyNumberFormat="1" applyFont="1" applyBorder="1" applyAlignment="1">
      <alignment horizontal="center" vertical="center"/>
    </xf>
    <xf numFmtId="165" fontId="10" fillId="0" borderId="0" xfId="0" applyNumberFormat="1" applyFont="1" applyBorder="1" applyAlignment="1">
      <alignment horizontal="center" vertical="center"/>
    </xf>
    <xf numFmtId="168" fontId="10" fillId="0" borderId="0" xfId="323" applyNumberFormat="1" applyFont="1" applyBorder="1" applyAlignment="1">
      <alignment horizontal="center" vertical="center"/>
    </xf>
    <xf numFmtId="0" fontId="10" fillId="0" borderId="0" xfId="0" applyFont="1" applyBorder="1" applyAlignment="1">
      <alignment horizontal="center" vertical="center" wrapText="1"/>
    </xf>
    <xf numFmtId="1" fontId="10" fillId="0" borderId="0" xfId="0" applyNumberFormat="1" applyFont="1" applyBorder="1" applyAlignment="1">
      <alignment horizontal="center" vertical="center" wrapText="1"/>
    </xf>
    <xf numFmtId="0" fontId="10" fillId="0" borderId="0" xfId="0" applyFont="1" applyBorder="1" applyAlignment="1">
      <alignment horizontal="center" vertical="center"/>
    </xf>
    <xf numFmtId="165" fontId="10" fillId="0" borderId="0" xfId="331" applyNumberFormat="1" applyFont="1" applyBorder="1" applyAlignment="1">
      <alignment horizontal="center" vertical="center"/>
    </xf>
    <xf numFmtId="165" fontId="10" fillId="0" borderId="0" xfId="331" quotePrefix="1" applyNumberFormat="1" applyFont="1" applyBorder="1" applyAlignment="1">
      <alignment horizontal="center" vertical="center"/>
    </xf>
    <xf numFmtId="0" fontId="10" fillId="0" borderId="0" xfId="0" applyFont="1" applyFill="1" applyBorder="1" applyAlignment="1">
      <alignment horizontal="center" vertical="center"/>
    </xf>
    <xf numFmtId="1" fontId="10" fillId="0" borderId="0" xfId="0" applyNumberFormat="1" applyFont="1" applyBorder="1" applyAlignment="1">
      <alignment horizontal="center" vertical="center"/>
    </xf>
    <xf numFmtId="165" fontId="10" fillId="0" borderId="0" xfId="0" quotePrefix="1" applyNumberFormat="1" applyFont="1" applyBorder="1" applyAlignment="1">
      <alignment horizontal="center" vertical="center"/>
    </xf>
    <xf numFmtId="0" fontId="10" fillId="0" borderId="0" xfId="0" quotePrefix="1" applyNumberFormat="1" applyFont="1" applyBorder="1" applyAlignment="1">
      <alignment horizontal="center" vertical="center"/>
    </xf>
    <xf numFmtId="49" fontId="10" fillId="0" borderId="0" xfId="0" applyNumberFormat="1" applyFont="1" applyBorder="1" applyAlignment="1">
      <alignment horizontal="center" vertical="center"/>
    </xf>
    <xf numFmtId="0" fontId="0" fillId="0" borderId="0" xfId="0" applyAlignment="1">
      <alignment horizontal="center"/>
    </xf>
    <xf numFmtId="0" fontId="0" fillId="0" borderId="0" xfId="0" applyFont="1" applyAlignment="1">
      <alignment horizontal="center"/>
    </xf>
    <xf numFmtId="1" fontId="10" fillId="0" borderId="0" xfId="0" applyNumberFormat="1" applyFont="1" applyFill="1" applyBorder="1" applyAlignment="1">
      <alignment horizontal="center" vertical="center"/>
    </xf>
    <xf numFmtId="0" fontId="22" fillId="0" borderId="0" xfId="0" applyFont="1"/>
    <xf numFmtId="165" fontId="23" fillId="0" borderId="0" xfId="0" applyNumberFormat="1" applyFont="1" applyBorder="1" applyAlignment="1">
      <alignment horizontal="center" vertical="center"/>
    </xf>
    <xf numFmtId="168" fontId="23" fillId="0" borderId="0" xfId="323" applyNumberFormat="1" applyFont="1" applyBorder="1" applyAlignment="1">
      <alignment horizontal="center" vertical="center"/>
    </xf>
    <xf numFmtId="0" fontId="24" fillId="0" borderId="0" xfId="0" quotePrefix="1" applyNumberFormat="1" applyFont="1" applyFill="1" applyAlignment="1">
      <alignment horizontal="left"/>
    </xf>
    <xf numFmtId="165" fontId="24" fillId="0" borderId="0" xfId="0" applyNumberFormat="1" applyFont="1" applyFill="1" applyAlignment="1">
      <alignment horizontal="center"/>
    </xf>
    <xf numFmtId="165" fontId="24" fillId="0" borderId="0" xfId="0" quotePrefix="1" applyNumberFormat="1" applyFont="1" applyFill="1" applyAlignment="1">
      <alignment horizontal="center"/>
    </xf>
    <xf numFmtId="0" fontId="24" fillId="0" borderId="0" xfId="0" applyFont="1" applyFill="1" applyAlignment="1">
      <alignment horizontal="center"/>
    </xf>
    <xf numFmtId="0" fontId="24" fillId="0" borderId="0" xfId="331" quotePrefix="1" applyNumberFormat="1" applyFont="1" applyFill="1" applyAlignment="1">
      <alignment horizontal="left"/>
    </xf>
    <xf numFmtId="165" fontId="24" fillId="0" borderId="0" xfId="331" applyNumberFormat="1" applyFont="1" applyFill="1" applyAlignment="1">
      <alignment horizontal="center"/>
    </xf>
    <xf numFmtId="165" fontId="24" fillId="0" borderId="0" xfId="331" quotePrefix="1" applyNumberFormat="1" applyFont="1" applyFill="1" applyAlignment="1">
      <alignment horizontal="center"/>
    </xf>
    <xf numFmtId="169" fontId="0" fillId="0" borderId="0" xfId="0" applyNumberFormat="1" applyFont="1" applyAlignment="1">
      <alignment horizontal="center" vertical="center"/>
    </xf>
    <xf numFmtId="169" fontId="0" fillId="0" borderId="0" xfId="0" applyNumberFormat="1" applyAlignment="1">
      <alignment horizontal="center" vertical="center" wrapText="1"/>
    </xf>
    <xf numFmtId="169" fontId="0" fillId="0" borderId="0" xfId="0" applyNumberFormat="1" applyAlignment="1">
      <alignment horizontal="center" vertical="center"/>
    </xf>
    <xf numFmtId="15" fontId="0" fillId="0" borderId="0" xfId="0" applyNumberFormat="1" applyAlignment="1">
      <alignment horizontal="center" vertical="center"/>
    </xf>
    <xf numFmtId="0" fontId="0" fillId="0" borderId="0" xfId="0" quotePrefix="1" applyNumberFormat="1" applyFont="1" applyFill="1" applyAlignment="1">
      <alignment horizontal="center" vertical="center"/>
    </xf>
    <xf numFmtId="0" fontId="10" fillId="0" borderId="0" xfId="0" quotePrefix="1" applyNumberFormat="1" applyFont="1" applyFill="1" applyBorder="1" applyAlignment="1">
      <alignment horizontal="center" vertical="center"/>
    </xf>
    <xf numFmtId="0" fontId="0" fillId="0" borderId="0" xfId="0" applyFill="1" applyAlignment="1">
      <alignment horizontal="center" vertical="center"/>
    </xf>
    <xf numFmtId="165" fontId="0" fillId="0" borderId="0" xfId="0" applyNumberFormat="1" applyFill="1" applyAlignment="1">
      <alignment horizontal="center" vertical="center"/>
    </xf>
    <xf numFmtId="2" fontId="0" fillId="0" borderId="0" xfId="0" applyNumberFormat="1" applyFill="1" applyAlignment="1">
      <alignment horizontal="center" vertical="center"/>
    </xf>
    <xf numFmtId="165" fontId="21" fillId="0" borderId="0" xfId="0" applyNumberFormat="1" applyFont="1" applyFill="1" applyAlignment="1">
      <alignment horizontal="center" vertical="center"/>
    </xf>
    <xf numFmtId="2" fontId="21" fillId="0" borderId="0" xfId="0" applyNumberFormat="1" applyFont="1" applyFill="1" applyAlignment="1">
      <alignment horizontal="center" vertical="center"/>
    </xf>
    <xf numFmtId="0" fontId="0" fillId="0" borderId="0" xfId="0" applyFill="1"/>
    <xf numFmtId="0" fontId="7" fillId="0" borderId="0" xfId="0" applyFont="1" applyFill="1" applyBorder="1" applyAlignment="1">
      <alignment horizontal="center" vertical="center"/>
    </xf>
    <xf numFmtId="0" fontId="1" fillId="0" borderId="2" xfId="2325" applyBorder="1" applyAlignment="1">
      <alignment horizontal="center" vertical="center" wrapText="1"/>
    </xf>
    <xf numFmtId="0" fontId="1" fillId="0" borderId="2" xfId="2325" applyFont="1" applyBorder="1" applyAlignment="1">
      <alignment horizontal="center" vertical="center"/>
    </xf>
    <xf numFmtId="0" fontId="1" fillId="0" borderId="0" xfId="2325" applyFont="1" applyBorder="1" applyAlignment="1">
      <alignment horizontal="center" vertical="center"/>
    </xf>
    <xf numFmtId="0" fontId="1" fillId="0" borderId="0" xfId="2325" applyBorder="1" applyAlignment="1">
      <alignment horizontal="center" vertical="center" wrapText="1"/>
    </xf>
    <xf numFmtId="0" fontId="1" fillId="0" borderId="0" xfId="2325" applyFont="1" applyFill="1" applyBorder="1" applyAlignment="1">
      <alignment horizontal="center" vertical="center" wrapText="1"/>
    </xf>
    <xf numFmtId="0" fontId="7" fillId="0" borderId="2" xfId="2325" applyFont="1" applyBorder="1" applyAlignment="1">
      <alignment horizontal="center" vertical="center"/>
    </xf>
    <xf numFmtId="1" fontId="1" fillId="0" borderId="2" xfId="2325" applyNumberFormat="1" applyFont="1" applyFill="1" applyBorder="1" applyAlignment="1">
      <alignment horizontal="right" vertical="center" wrapText="1"/>
    </xf>
    <xf numFmtId="0" fontId="1" fillId="0" borderId="2" xfId="2325" applyBorder="1"/>
    <xf numFmtId="1" fontId="1" fillId="0" borderId="2" xfId="2325" applyNumberFormat="1" applyFont="1" applyBorder="1"/>
    <xf numFmtId="165" fontId="1" fillId="0" borderId="0" xfId="2325" applyNumberFormat="1" applyBorder="1"/>
    <xf numFmtId="165" fontId="1" fillId="0" borderId="0" xfId="2325" applyNumberFormat="1" applyAlignment="1">
      <alignment vertical="center"/>
    </xf>
    <xf numFmtId="2" fontId="1" fillId="0" borderId="0" xfId="2325" applyNumberFormat="1" applyAlignment="1">
      <alignment horizontal="right" vertical="center"/>
    </xf>
    <xf numFmtId="165" fontId="21" fillId="0" borderId="0" xfId="2325" applyNumberFormat="1" applyFont="1" applyAlignment="1">
      <alignment vertical="center"/>
    </xf>
    <xf numFmtId="2" fontId="21" fillId="0" borderId="0" xfId="2325" applyNumberFormat="1" applyFont="1" applyAlignment="1">
      <alignment horizontal="right" vertical="center"/>
    </xf>
    <xf numFmtId="165" fontId="1" fillId="0" borderId="0" xfId="2325" applyNumberFormat="1" applyBorder="1" applyAlignment="1">
      <alignment vertical="center"/>
    </xf>
    <xf numFmtId="2" fontId="1" fillId="0" borderId="0" xfId="2325" applyNumberFormat="1" applyAlignment="1">
      <alignment horizontal="right"/>
    </xf>
    <xf numFmtId="1" fontId="8" fillId="0" borderId="2" xfId="2325" applyNumberFormat="1" applyFont="1" applyFill="1" applyBorder="1" applyAlignment="1">
      <alignment horizontal="right" vertical="center"/>
    </xf>
    <xf numFmtId="165" fontId="7" fillId="0" borderId="0" xfId="2325" applyNumberFormat="1" applyFont="1" applyBorder="1" applyAlignment="1">
      <alignment vertical="center"/>
    </xf>
    <xf numFmtId="2" fontId="7" fillId="0" borderId="0" xfId="2325" applyNumberFormat="1" applyFont="1" applyBorder="1" applyAlignment="1">
      <alignment horizontal="right" vertical="center"/>
    </xf>
    <xf numFmtId="165" fontId="10" fillId="0" borderId="0" xfId="331" applyNumberFormat="1" applyFont="1" applyFill="1" applyBorder="1" applyAlignment="1">
      <alignment horizontal="center" vertical="center"/>
    </xf>
    <xf numFmtId="165" fontId="10" fillId="0" borderId="0" xfId="331" quotePrefix="1" applyNumberFormat="1" applyFont="1" applyFill="1" applyBorder="1" applyAlignment="1">
      <alignment horizontal="center" vertical="center"/>
    </xf>
    <xf numFmtId="165" fontId="0" fillId="0" borderId="0" xfId="0" applyNumberFormat="1" applyFont="1" applyFill="1" applyAlignment="1">
      <alignment horizontal="center"/>
    </xf>
    <xf numFmtId="165" fontId="0" fillId="0" borderId="0" xfId="0" quotePrefix="1" applyNumberFormat="1" applyFont="1" applyFill="1" applyAlignment="1">
      <alignment horizontal="center"/>
    </xf>
    <xf numFmtId="165" fontId="10" fillId="0" borderId="0" xfId="0" applyNumberFormat="1" applyFont="1" applyFill="1" applyBorder="1" applyAlignment="1">
      <alignment horizontal="center" vertical="center"/>
    </xf>
    <xf numFmtId="165" fontId="10" fillId="0" borderId="0" xfId="0" quotePrefix="1" applyNumberFormat="1" applyFont="1" applyFill="1" applyBorder="1" applyAlignment="1">
      <alignment horizontal="center" vertical="center"/>
    </xf>
    <xf numFmtId="0" fontId="10" fillId="0" borderId="0" xfId="0" applyNumberFormat="1" applyFont="1" applyFill="1" applyBorder="1" applyAlignment="1">
      <alignment horizontal="center" vertical="center"/>
    </xf>
    <xf numFmtId="0" fontId="7" fillId="0" borderId="3" xfId="0" applyFont="1" applyBorder="1" applyAlignment="1">
      <alignment horizontal="center" vertical="center" wrapText="1"/>
    </xf>
    <xf numFmtId="49" fontId="7" fillId="0" borderId="3" xfId="0" applyNumberFormat="1" applyFont="1" applyBorder="1" applyAlignment="1">
      <alignment horizontal="center" vertical="center" wrapText="1"/>
    </xf>
    <xf numFmtId="1" fontId="7" fillId="0" borderId="3" xfId="0" applyNumberFormat="1" applyFont="1" applyBorder="1" applyAlignment="1">
      <alignment horizontal="center" wrapText="1"/>
    </xf>
    <xf numFmtId="1" fontId="7" fillId="0" borderId="3" xfId="323" applyNumberFormat="1" applyFont="1" applyBorder="1" applyAlignment="1">
      <alignment horizontal="center" vertical="center" wrapText="1"/>
    </xf>
    <xf numFmtId="0" fontId="25" fillId="0" borderId="3" xfId="0" applyFont="1" applyBorder="1" applyAlignment="1">
      <alignment horizontal="center" vertical="center" wrapText="1"/>
    </xf>
    <xf numFmtId="0" fontId="26" fillId="0" borderId="3" xfId="0" applyFont="1" applyBorder="1" applyAlignment="1">
      <alignment horizontal="center" vertical="center" wrapText="1"/>
    </xf>
    <xf numFmtId="165" fontId="25" fillId="0" borderId="3" xfId="0" applyNumberFormat="1" applyFont="1" applyBorder="1" applyAlignment="1">
      <alignment horizontal="center" vertical="center"/>
    </xf>
    <xf numFmtId="168" fontId="25" fillId="0" borderId="3" xfId="323" applyNumberFormat="1" applyFont="1" applyBorder="1" applyAlignment="1">
      <alignment horizontal="center" vertical="center"/>
    </xf>
    <xf numFmtId="165" fontId="25" fillId="0" borderId="0" xfId="0" applyNumberFormat="1" applyFont="1" applyBorder="1" applyAlignment="1">
      <alignment horizontal="center" vertical="center" wrapText="1"/>
    </xf>
    <xf numFmtId="0" fontId="0" fillId="0" borderId="4" xfId="0" applyFont="1" applyBorder="1" applyAlignment="1">
      <alignment wrapText="1"/>
    </xf>
    <xf numFmtId="165" fontId="25" fillId="0" borderId="0" xfId="0" applyNumberFormat="1" applyFont="1" applyFill="1" applyBorder="1" applyAlignment="1">
      <alignment horizontal="center" vertical="center" wrapText="1"/>
    </xf>
    <xf numFmtId="0" fontId="10" fillId="0" borderId="0" xfId="0" applyFont="1" applyAlignment="1">
      <alignment horizontal="center" vertical="center"/>
    </xf>
    <xf numFmtId="49" fontId="10" fillId="0" borderId="0" xfId="0" applyNumberFormat="1" applyFont="1" applyAlignment="1">
      <alignment horizontal="center" vertical="center"/>
    </xf>
    <xf numFmtId="1" fontId="10" fillId="0" borderId="0" xfId="0" applyNumberFormat="1" applyFont="1" applyAlignment="1">
      <alignment horizontal="center" vertical="center"/>
    </xf>
    <xf numFmtId="1" fontId="10" fillId="0" borderId="0" xfId="323" applyNumberFormat="1" applyFont="1" applyAlignment="1">
      <alignment horizontal="center" vertical="center"/>
    </xf>
    <xf numFmtId="2" fontId="10" fillId="0" borderId="0" xfId="0" applyNumberFormat="1" applyFont="1" applyAlignment="1">
      <alignment horizontal="center" vertical="center"/>
    </xf>
    <xf numFmtId="0" fontId="27" fillId="0" borderId="0" xfId="0" applyFont="1" applyAlignment="1">
      <alignment horizontal="center" vertical="center"/>
    </xf>
    <xf numFmtId="165" fontId="10" fillId="0" borderId="0" xfId="0" applyNumberFormat="1" applyFont="1" applyAlignment="1">
      <alignment horizontal="center" vertical="center"/>
    </xf>
    <xf numFmtId="1" fontId="0" fillId="0" borderId="0" xfId="0" applyNumberFormat="1" applyFont="1" applyAlignment="1">
      <alignment horizontal="right"/>
    </xf>
    <xf numFmtId="0" fontId="1" fillId="0" borderId="0" xfId="0" applyFont="1" applyAlignment="1">
      <alignment horizontal="center" vertical="center"/>
    </xf>
    <xf numFmtId="49" fontId="1" fillId="0" borderId="0" xfId="0" applyNumberFormat="1" applyFont="1" applyAlignment="1">
      <alignment horizontal="center" vertical="center"/>
    </xf>
    <xf numFmtId="1" fontId="1" fillId="0" borderId="0" xfId="0" applyNumberFormat="1" applyFont="1" applyAlignment="1">
      <alignment horizontal="center" vertical="center"/>
    </xf>
    <xf numFmtId="1" fontId="1" fillId="0" borderId="0" xfId="0" applyNumberFormat="1" applyFont="1" applyAlignment="1">
      <alignment horizontal="center"/>
    </xf>
    <xf numFmtId="1" fontId="1" fillId="0" borderId="0" xfId="323" applyNumberFormat="1" applyFont="1" applyAlignment="1">
      <alignment horizontal="center" vertical="center"/>
    </xf>
    <xf numFmtId="2" fontId="1" fillId="0" borderId="0" xfId="0" applyNumberFormat="1" applyFont="1" applyAlignment="1">
      <alignment horizontal="center" vertical="center"/>
    </xf>
    <xf numFmtId="1" fontId="10" fillId="0" borderId="0" xfId="0" applyNumberFormat="1" applyFont="1" applyAlignment="1">
      <alignment horizontal="center"/>
    </xf>
    <xf numFmtId="1" fontId="10" fillId="0" borderId="0" xfId="0" applyNumberFormat="1" applyFont="1" applyFill="1" applyBorder="1" applyAlignment="1">
      <alignment horizontal="right" vertical="center"/>
    </xf>
    <xf numFmtId="170" fontId="10" fillId="0" borderId="0" xfId="0" applyNumberFormat="1" applyFont="1" applyAlignment="1">
      <alignment horizontal="center" vertical="center"/>
    </xf>
    <xf numFmtId="164" fontId="1" fillId="0" borderId="0" xfId="0" applyNumberFormat="1" applyFont="1" applyAlignment="1">
      <alignment horizontal="center" vertical="center"/>
    </xf>
    <xf numFmtId="164" fontId="10" fillId="0" borderId="0" xfId="0" applyNumberFormat="1" applyFont="1" applyAlignment="1">
      <alignment horizontal="center" vertical="center"/>
    </xf>
    <xf numFmtId="2" fontId="27" fillId="0" borderId="0" xfId="0" applyNumberFormat="1" applyFont="1" applyAlignment="1">
      <alignment horizontal="center" vertical="center"/>
    </xf>
    <xf numFmtId="165" fontId="26" fillId="0" borderId="3" xfId="0" applyNumberFormat="1" applyFont="1" applyBorder="1" applyAlignment="1">
      <alignment horizontal="center" vertical="center" wrapText="1"/>
    </xf>
    <xf numFmtId="165" fontId="1" fillId="0" borderId="0" xfId="0" applyNumberFormat="1" applyFont="1" applyAlignment="1">
      <alignment horizontal="center" vertical="center"/>
    </xf>
    <xf numFmtId="0" fontId="29" fillId="2" borderId="2" xfId="0" applyFont="1" applyFill="1" applyBorder="1" applyAlignment="1">
      <alignment horizontal="center" vertical="center" wrapText="1"/>
    </xf>
    <xf numFmtId="0" fontId="29" fillId="2" borderId="0"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0" borderId="2" xfId="0" applyFont="1" applyFill="1" applyBorder="1" applyAlignment="1">
      <alignment horizontal="center" vertical="center"/>
    </xf>
    <xf numFmtId="49" fontId="29" fillId="0" borderId="2" xfId="0" applyNumberFormat="1" applyFont="1" applyFill="1" applyBorder="1" applyAlignment="1">
      <alignment horizontal="center" vertical="center"/>
    </xf>
    <xf numFmtId="0" fontId="28" fillId="0" borderId="2" xfId="0" applyFont="1" applyFill="1" applyBorder="1" applyAlignment="1">
      <alignment horizontal="center" vertical="center"/>
    </xf>
    <xf numFmtId="2" fontId="29" fillId="0" borderId="0" xfId="0" applyNumberFormat="1" applyFont="1" applyFill="1" applyBorder="1" applyAlignment="1">
      <alignment horizontal="center" vertical="center"/>
    </xf>
    <xf numFmtId="2" fontId="28" fillId="0" borderId="0" xfId="0" applyNumberFormat="1" applyFont="1" applyFill="1" applyBorder="1" applyAlignment="1">
      <alignment horizontal="center" vertical="center"/>
    </xf>
    <xf numFmtId="2" fontId="0" fillId="0" borderId="0" xfId="0" applyNumberFormat="1" applyFont="1" applyFill="1" applyBorder="1" applyAlignment="1">
      <alignment horizontal="center" vertical="center" wrapText="1"/>
    </xf>
    <xf numFmtId="2" fontId="0" fillId="0" borderId="0" xfId="0" applyNumberFormat="1" applyAlignment="1">
      <alignment horizontal="center"/>
    </xf>
    <xf numFmtId="2" fontId="0" fillId="0" borderId="0" xfId="0" applyNumberFormat="1" applyFont="1" applyAlignment="1">
      <alignment horizontal="center"/>
    </xf>
    <xf numFmtId="2" fontId="0" fillId="0" borderId="0" xfId="0" applyNumberFormat="1" applyFont="1" applyFill="1" applyBorder="1" applyAlignment="1">
      <alignment horizontal="center"/>
    </xf>
    <xf numFmtId="2" fontId="28" fillId="0" borderId="0" xfId="0" applyNumberFormat="1" applyFont="1" applyAlignment="1">
      <alignment horizontal="center"/>
    </xf>
    <xf numFmtId="1" fontId="29" fillId="0" borderId="2" xfId="0" applyNumberFormat="1" applyFont="1" applyFill="1" applyBorder="1" applyAlignment="1">
      <alignment horizontal="center" vertical="center"/>
    </xf>
    <xf numFmtId="1" fontId="29" fillId="0" borderId="2" xfId="323" applyNumberFormat="1" applyFont="1" applyFill="1" applyBorder="1" applyAlignment="1">
      <alignment horizontal="center" vertical="center"/>
    </xf>
    <xf numFmtId="2" fontId="29" fillId="0" borderId="0" xfId="323" applyNumberFormat="1" applyFont="1" applyFill="1" applyBorder="1" applyAlignment="1">
      <alignment horizontal="center" vertical="center"/>
    </xf>
    <xf numFmtId="1" fontId="28" fillId="0" borderId="2" xfId="323" applyNumberFormat="1" applyFont="1" applyFill="1" applyBorder="1" applyAlignment="1">
      <alignment horizontal="center" vertical="center"/>
    </xf>
    <xf numFmtId="2" fontId="28" fillId="0" borderId="0" xfId="323" applyNumberFormat="1" applyFont="1" applyFill="1" applyBorder="1" applyAlignment="1">
      <alignment horizontal="center" vertical="center"/>
    </xf>
    <xf numFmtId="0" fontId="29" fillId="3" borderId="2" xfId="0" applyFont="1" applyFill="1" applyBorder="1" applyAlignment="1">
      <alignment horizontal="center" vertical="center"/>
    </xf>
    <xf numFmtId="1" fontId="29" fillId="3" borderId="2" xfId="0" applyNumberFormat="1" applyFont="1" applyFill="1" applyBorder="1" applyAlignment="1">
      <alignment horizontal="center" vertical="center"/>
    </xf>
    <xf numFmtId="0" fontId="28" fillId="3" borderId="2" xfId="0" applyFont="1" applyFill="1" applyBorder="1" applyAlignment="1">
      <alignment horizontal="center" vertical="center"/>
    </xf>
    <xf numFmtId="49" fontId="28" fillId="3" borderId="2" xfId="0" applyNumberFormat="1" applyFont="1" applyFill="1" applyBorder="1" applyAlignment="1">
      <alignment horizontal="center" vertical="center"/>
    </xf>
    <xf numFmtId="1" fontId="29" fillId="3" borderId="2" xfId="323" applyNumberFormat="1" applyFont="1" applyFill="1" applyBorder="1" applyAlignment="1">
      <alignment horizontal="center" vertical="center"/>
    </xf>
    <xf numFmtId="1" fontId="28" fillId="3" borderId="2" xfId="323" applyNumberFormat="1" applyFont="1" applyFill="1" applyBorder="1" applyAlignment="1">
      <alignment horizontal="center" vertical="center"/>
    </xf>
    <xf numFmtId="2" fontId="28" fillId="0" borderId="0" xfId="0" applyNumberFormat="1" applyFont="1" applyFill="1" applyBorder="1" applyAlignment="1">
      <alignment horizontal="center" vertical="center" wrapText="1"/>
    </xf>
    <xf numFmtId="0" fontId="0" fillId="0" borderId="0" xfId="0" applyBorder="1" applyAlignment="1">
      <alignment wrapText="1"/>
    </xf>
    <xf numFmtId="0" fontId="0" fillId="0" borderId="0" xfId="0" applyBorder="1"/>
    <xf numFmtId="2" fontId="0" fillId="0" borderId="0" xfId="0" applyNumberFormat="1" applyBorder="1"/>
    <xf numFmtId="165" fontId="0" fillId="0" borderId="0" xfId="0" applyNumberFormat="1" applyBorder="1"/>
  </cellXfs>
  <cellStyles count="2326">
    <cellStyle name="Comma" xfId="323" builtinId="3"/>
    <cellStyle name="Comma 2" xfId="21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5" builtinId="9" hidden="1"/>
    <cellStyle name="Followed Hyperlink" xfId="327" builtinId="9" hidden="1"/>
    <cellStyle name="Followed Hyperlink" xfId="330"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4" builtinId="8" hidden="1"/>
    <cellStyle name="Hyperlink" xfId="326" builtinId="8" hidden="1"/>
    <cellStyle name="Hyperlink" xfId="329"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Normal" xfId="0" builtinId="0"/>
    <cellStyle name="Normal 2" xfId="331"/>
    <cellStyle name="Normal 3" xfId="2325"/>
    <cellStyle name="Normal_Sheet1" xfId="328"/>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C23" sqref="C23"/>
    </sheetView>
  </sheetViews>
  <sheetFormatPr defaultColWidth="11" defaultRowHeight="15.75"/>
  <cols>
    <col min="1" max="1" width="13" style="1" customWidth="1"/>
    <col min="2" max="2" width="12.5" style="92" customWidth="1"/>
    <col min="3" max="3" width="168.5" style="93" customWidth="1"/>
    <col min="4" max="4" width="13.25" customWidth="1"/>
  </cols>
  <sheetData>
    <row r="1" spans="1:10" s="97" customFormat="1" ht="54" customHeight="1">
      <c r="A1" s="95" t="s">
        <v>289</v>
      </c>
      <c r="B1" s="95" t="s">
        <v>290</v>
      </c>
      <c r="C1" s="96" t="s">
        <v>291</v>
      </c>
    </row>
    <row r="2" spans="1:10">
      <c r="A2" s="135">
        <v>42311</v>
      </c>
      <c r="B2" s="107" t="s">
        <v>795</v>
      </c>
      <c r="C2" s="106" t="s">
        <v>796</v>
      </c>
      <c r="D2" s="107"/>
      <c r="E2" s="107"/>
      <c r="F2" s="107"/>
      <c r="G2" s="107"/>
      <c r="H2" s="107"/>
      <c r="I2" s="107"/>
      <c r="J2" s="107"/>
    </row>
    <row r="3" spans="1:10">
      <c r="A3" s="135">
        <v>42311</v>
      </c>
      <c r="B3" s="107" t="s">
        <v>795</v>
      </c>
      <c r="C3" s="106" t="s">
        <v>797</v>
      </c>
      <c r="D3" s="107"/>
      <c r="E3" s="107"/>
      <c r="F3" s="107"/>
      <c r="G3" s="107"/>
      <c r="H3" s="107"/>
      <c r="I3" s="107"/>
      <c r="J3" s="107"/>
    </row>
    <row r="4" spans="1:10">
      <c r="A4" s="135"/>
      <c r="B4" s="107"/>
      <c r="C4" s="106"/>
      <c r="D4" s="125" t="s">
        <v>798</v>
      </c>
      <c r="E4" s="126" t="s">
        <v>294</v>
      </c>
      <c r="F4" s="127" t="s">
        <v>295</v>
      </c>
      <c r="G4" s="126" t="s">
        <v>296</v>
      </c>
      <c r="H4" s="126" t="s">
        <v>297</v>
      </c>
      <c r="I4" s="126" t="s">
        <v>298</v>
      </c>
      <c r="J4" s="125"/>
    </row>
    <row r="5" spans="1:10">
      <c r="A5" s="135"/>
      <c r="B5" s="107"/>
      <c r="C5" s="106"/>
      <c r="D5" s="128" t="s">
        <v>799</v>
      </c>
      <c r="E5" s="129">
        <v>-17.734466666666666</v>
      </c>
      <c r="F5" s="130">
        <v>7.8146266666666664</v>
      </c>
      <c r="G5" s="129">
        <v>10.095652026073111</v>
      </c>
      <c r="H5" s="130">
        <v>2.9848347153885144</v>
      </c>
      <c r="I5" s="129">
        <v>3.3823152665788507</v>
      </c>
      <c r="J5" s="131" t="s">
        <v>800</v>
      </c>
    </row>
    <row r="6" spans="1:10">
      <c r="A6" s="135"/>
      <c r="B6" s="107"/>
      <c r="C6" s="106"/>
      <c r="D6" s="132" t="s">
        <v>801</v>
      </c>
      <c r="E6" s="133">
        <v>-13.378555555555552</v>
      </c>
      <c r="F6" s="134">
        <v>5.62744444444444</v>
      </c>
      <c r="G6" s="133">
        <v>12.295845277136614</v>
      </c>
      <c r="H6" s="134">
        <v>4.2634064016511788</v>
      </c>
      <c r="I6" s="133">
        <v>2.8840425046916813</v>
      </c>
      <c r="J6" s="131" t="s">
        <v>800</v>
      </c>
    </row>
    <row r="7" spans="1:10" ht="31.5">
      <c r="A7" s="136">
        <v>42311</v>
      </c>
      <c r="B7" s="101" t="s">
        <v>795</v>
      </c>
      <c r="C7" s="101" t="s">
        <v>802</v>
      </c>
      <c r="D7" s="101"/>
      <c r="E7" s="101"/>
      <c r="F7" s="101"/>
      <c r="G7" s="101"/>
      <c r="H7" s="101"/>
      <c r="I7" s="101"/>
      <c r="J7" s="101"/>
    </row>
    <row r="8" spans="1:10">
      <c r="A8" s="137">
        <v>42319</v>
      </c>
      <c r="B8" t="s">
        <v>795</v>
      </c>
      <c r="C8" s="101" t="s">
        <v>803</v>
      </c>
    </row>
    <row r="9" spans="1:10" ht="47.25">
      <c r="A9" s="137">
        <v>42321</v>
      </c>
      <c r="B9" t="s">
        <v>795</v>
      </c>
      <c r="C9" s="101" t="s">
        <v>804</v>
      </c>
      <c r="D9" s="101" t="s">
        <v>805</v>
      </c>
    </row>
    <row r="10" spans="1:10" ht="47.25">
      <c r="A10" s="138">
        <v>42354</v>
      </c>
      <c r="B10" t="s">
        <v>795</v>
      </c>
      <c r="C10" s="93" t="s">
        <v>766</v>
      </c>
    </row>
    <row r="11" spans="1:10">
      <c r="C11" s="94" t="s">
        <v>266</v>
      </c>
    </row>
    <row r="12" spans="1:10">
      <c r="C12" s="93" t="s">
        <v>267</v>
      </c>
    </row>
    <row r="13" spans="1:10">
      <c r="C13" s="93" t="s">
        <v>258</v>
      </c>
    </row>
    <row r="14" spans="1:10">
      <c r="C14" s="93" t="s">
        <v>259</v>
      </c>
    </row>
    <row r="15" spans="1:10">
      <c r="C15" s="93" t="s">
        <v>260</v>
      </c>
    </row>
    <row r="16" spans="1:10">
      <c r="C16" s="93" t="s">
        <v>261</v>
      </c>
    </row>
    <row r="17" spans="1:3">
      <c r="C17" s="93" t="s">
        <v>262</v>
      </c>
    </row>
    <row r="18" spans="1:3" ht="31.5">
      <c r="C18" s="93" t="s">
        <v>263</v>
      </c>
    </row>
    <row r="19" spans="1:3">
      <c r="C19" s="93" t="s">
        <v>264</v>
      </c>
    </row>
    <row r="20" spans="1:3">
      <c r="C20" s="93" t="s">
        <v>265</v>
      </c>
    </row>
    <row r="21" spans="1:3">
      <c r="C21" s="93" t="s">
        <v>288</v>
      </c>
    </row>
    <row r="22" spans="1:3" ht="31.5">
      <c r="A22" s="138">
        <v>42355</v>
      </c>
      <c r="B22" t="s">
        <v>795</v>
      </c>
      <c r="C22" s="93" t="s">
        <v>767</v>
      </c>
    </row>
    <row r="23" spans="1:3">
      <c r="A23" s="138">
        <v>42402</v>
      </c>
      <c r="B23" t="s">
        <v>795</v>
      </c>
      <c r="C23" s="93" t="s">
        <v>792</v>
      </c>
    </row>
  </sheetData>
  <phoneticPr fontId="5"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4"/>
  <sheetViews>
    <sheetView topLeftCell="A190" workbookViewId="0">
      <selection activeCell="A324" sqref="A1:M324"/>
    </sheetView>
  </sheetViews>
  <sheetFormatPr defaultRowHeight="15.75"/>
  <cols>
    <col min="1" max="1" width="14.5" style="1" customWidth="1"/>
    <col min="8" max="8" width="9" style="122"/>
  </cols>
  <sheetData>
    <row r="1" spans="1:13" ht="31.5">
      <c r="A1" s="109" t="s">
        <v>293</v>
      </c>
      <c r="B1" s="110" t="s">
        <v>294</v>
      </c>
      <c r="C1" s="111" t="s">
        <v>295</v>
      </c>
      <c r="D1" s="110" t="s">
        <v>296</v>
      </c>
      <c r="E1" s="110" t="s">
        <v>297</v>
      </c>
      <c r="F1" s="110" t="s">
        <v>298</v>
      </c>
      <c r="G1" s="110" t="s">
        <v>299</v>
      </c>
      <c r="H1" s="110" t="s">
        <v>300</v>
      </c>
      <c r="I1" s="112" t="s">
        <v>301</v>
      </c>
      <c r="J1" s="112" t="s">
        <v>302</v>
      </c>
      <c r="K1" s="113" t="s">
        <v>303</v>
      </c>
      <c r="L1" s="105" t="s">
        <v>304</v>
      </c>
      <c r="M1" s="106" t="s">
        <v>768</v>
      </c>
    </row>
    <row r="2" spans="1:13">
      <c r="A2" s="139" t="s">
        <v>612</v>
      </c>
      <c r="B2" s="169">
        <v>-10.054</v>
      </c>
      <c r="C2" s="170">
        <v>8.6558333333333337</v>
      </c>
      <c r="D2" s="169">
        <v>45.277012195155457</v>
      </c>
      <c r="E2" s="170">
        <v>15.728727544145123</v>
      </c>
      <c r="F2" s="169">
        <v>2.8786188881508994</v>
      </c>
      <c r="G2" s="169">
        <v>-11.554</v>
      </c>
      <c r="H2" s="117" t="s">
        <v>307</v>
      </c>
      <c r="I2" s="117">
        <v>0</v>
      </c>
      <c r="J2" s="114">
        <v>1128</v>
      </c>
      <c r="K2" s="118">
        <v>564</v>
      </c>
      <c r="L2" s="117">
        <v>1</v>
      </c>
      <c r="M2" s="117">
        <v>1</v>
      </c>
    </row>
    <row r="3" spans="1:13">
      <c r="A3" s="117" t="s">
        <v>306</v>
      </c>
      <c r="B3" s="167">
        <v>-11.789300000000001</v>
      </c>
      <c r="C3" s="168">
        <v>4.188299999999999</v>
      </c>
      <c r="D3" s="167">
        <v>29.938614665597303</v>
      </c>
      <c r="E3" s="168">
        <v>10.069912374189384</v>
      </c>
      <c r="F3" s="167">
        <v>2.9730759864737477</v>
      </c>
      <c r="G3" s="171">
        <v>-13.289300000000001</v>
      </c>
      <c r="H3" s="117" t="s">
        <v>307</v>
      </c>
      <c r="I3" s="117">
        <v>0</v>
      </c>
      <c r="J3" s="114">
        <v>1128</v>
      </c>
      <c r="K3" s="118">
        <v>564</v>
      </c>
      <c r="L3" s="117">
        <v>1</v>
      </c>
      <c r="M3" s="117">
        <v>1</v>
      </c>
    </row>
    <row r="4" spans="1:13">
      <c r="A4" s="139" t="s">
        <v>786</v>
      </c>
      <c r="B4" s="169">
        <v>-15.289</v>
      </c>
      <c r="C4" s="170">
        <v>7.4088333333333347</v>
      </c>
      <c r="D4" s="169">
        <v>43.743729992968404</v>
      </c>
      <c r="E4" s="170">
        <v>15.067155366015013</v>
      </c>
      <c r="F4" s="169">
        <v>2.9032507417846998</v>
      </c>
      <c r="G4" s="169">
        <v>-16.789000000000001</v>
      </c>
      <c r="H4" s="117" t="s">
        <v>307</v>
      </c>
      <c r="I4" s="117">
        <v>0</v>
      </c>
      <c r="J4" s="114">
        <v>1128</v>
      </c>
      <c r="K4" s="118">
        <v>564</v>
      </c>
      <c r="L4" s="117">
        <v>1</v>
      </c>
      <c r="M4" s="117">
        <v>1</v>
      </c>
    </row>
    <row r="5" spans="1:13">
      <c r="A5" s="117" t="s">
        <v>308</v>
      </c>
      <c r="B5" s="171">
        <v>-16.028466666666667</v>
      </c>
      <c r="C5" s="172">
        <v>4.5122733333333329</v>
      </c>
      <c r="D5" s="171">
        <v>42.301277067059509</v>
      </c>
      <c r="E5" s="172">
        <v>14.35666020097778</v>
      </c>
      <c r="F5" s="172">
        <v>2.9464566601763358</v>
      </c>
      <c r="G5" s="169">
        <v>-17.528466666666667</v>
      </c>
      <c r="H5" s="114" t="s">
        <v>309</v>
      </c>
      <c r="I5" s="114">
        <v>0</v>
      </c>
      <c r="J5" s="114">
        <v>1787</v>
      </c>
      <c r="K5" s="118">
        <v>893.5</v>
      </c>
      <c r="L5" s="117">
        <v>1</v>
      </c>
      <c r="M5" s="117">
        <v>1</v>
      </c>
    </row>
    <row r="6" spans="1:13">
      <c r="A6" s="139" t="s">
        <v>783</v>
      </c>
      <c r="B6" s="169">
        <v>-18.702999999999999</v>
      </c>
      <c r="C6" s="170">
        <v>4.8508333333333349</v>
      </c>
      <c r="D6" s="169">
        <v>45.794151700317428</v>
      </c>
      <c r="E6" s="170">
        <v>15.715925702210894</v>
      </c>
      <c r="F6" s="169">
        <v>2.913869190274625</v>
      </c>
      <c r="G6" s="169">
        <v>-20.202999999999999</v>
      </c>
      <c r="H6" s="117" t="s">
        <v>311</v>
      </c>
      <c r="I6" s="117">
        <v>1128</v>
      </c>
      <c r="J6" s="114">
        <v>1458</v>
      </c>
      <c r="K6" s="118">
        <v>1293</v>
      </c>
      <c r="L6" s="117">
        <v>1</v>
      </c>
      <c r="M6" s="117">
        <v>1</v>
      </c>
    </row>
    <row r="7" spans="1:13">
      <c r="A7" s="117" t="s">
        <v>310</v>
      </c>
      <c r="B7" s="167">
        <v>-13.942300000000001</v>
      </c>
      <c r="C7" s="168">
        <v>5.5502999999999991</v>
      </c>
      <c r="D7" s="167">
        <v>41.39865102932275</v>
      </c>
      <c r="E7" s="168">
        <v>14.291796850147135</v>
      </c>
      <c r="F7" s="167">
        <v>2.8966722283696993</v>
      </c>
      <c r="G7" s="169">
        <v>-15.442300000000001</v>
      </c>
      <c r="H7" s="117" t="s">
        <v>311</v>
      </c>
      <c r="I7" s="117">
        <v>1128</v>
      </c>
      <c r="J7" s="114">
        <v>1458</v>
      </c>
      <c r="K7" s="118">
        <v>1293</v>
      </c>
      <c r="L7" s="117">
        <v>1</v>
      </c>
      <c r="M7" s="117">
        <v>1</v>
      </c>
    </row>
    <row r="8" spans="1:13">
      <c r="A8" s="139" t="s">
        <v>617</v>
      </c>
      <c r="B8" s="169">
        <v>-15.636999999999999</v>
      </c>
      <c r="C8" s="170">
        <v>4.9538333333333346</v>
      </c>
      <c r="D8" s="169">
        <v>36.048134885308436</v>
      </c>
      <c r="E8" s="170">
        <v>12.211774108861697</v>
      </c>
      <c r="F8" s="169">
        <v>2.9519162870159423</v>
      </c>
      <c r="G8" s="169">
        <v>-17.137</v>
      </c>
      <c r="H8" s="117" t="s">
        <v>311</v>
      </c>
      <c r="I8" s="117">
        <v>1128</v>
      </c>
      <c r="J8" s="114">
        <v>1458</v>
      </c>
      <c r="K8" s="118">
        <v>1293</v>
      </c>
      <c r="L8" s="117">
        <v>1</v>
      </c>
      <c r="M8" s="117">
        <v>1</v>
      </c>
    </row>
    <row r="9" spans="1:13">
      <c r="A9" s="139" t="s">
        <v>618</v>
      </c>
      <c r="B9" s="169">
        <v>-16.091999999999999</v>
      </c>
      <c r="C9" s="170">
        <v>5.6618333333333348</v>
      </c>
      <c r="D9" s="169">
        <v>43.998576477559205</v>
      </c>
      <c r="E9" s="170">
        <v>15.890777700391503</v>
      </c>
      <c r="F9" s="169">
        <v>2.7688120309225148</v>
      </c>
      <c r="G9" s="169">
        <v>-17.591999999999999</v>
      </c>
      <c r="H9" s="117" t="s">
        <v>311</v>
      </c>
      <c r="I9" s="117">
        <v>1128</v>
      </c>
      <c r="J9" s="114">
        <v>1458</v>
      </c>
      <c r="K9" s="118">
        <v>1293</v>
      </c>
      <c r="L9" s="117">
        <v>1</v>
      </c>
      <c r="M9" s="117">
        <v>1</v>
      </c>
    </row>
    <row r="10" spans="1:13">
      <c r="A10" s="139" t="s">
        <v>789</v>
      </c>
      <c r="B10" s="169">
        <v>-17.82</v>
      </c>
      <c r="C10" s="170">
        <v>4.4758333333333349</v>
      </c>
      <c r="D10" s="169">
        <v>44.275912421745751</v>
      </c>
      <c r="E10" s="170">
        <v>15.079265611353227</v>
      </c>
      <c r="F10" s="169">
        <v>2.936211455046609</v>
      </c>
      <c r="G10" s="169">
        <v>-19.32</v>
      </c>
      <c r="H10" s="117" t="s">
        <v>311</v>
      </c>
      <c r="I10" s="117">
        <v>1128</v>
      </c>
      <c r="J10" s="114">
        <v>1458</v>
      </c>
      <c r="K10" s="118">
        <v>1293</v>
      </c>
      <c r="L10" s="117">
        <v>1</v>
      </c>
      <c r="M10" s="117">
        <v>1</v>
      </c>
    </row>
    <row r="11" spans="1:13">
      <c r="A11" s="139" t="s">
        <v>619</v>
      </c>
      <c r="B11" s="169">
        <v>-19.052</v>
      </c>
      <c r="C11" s="170">
        <v>6.7778333333333345</v>
      </c>
      <c r="D11" s="169">
        <v>43.205658968017488</v>
      </c>
      <c r="E11" s="170">
        <v>15.129381880551675</v>
      </c>
      <c r="F11" s="169">
        <v>2.8557451526527298</v>
      </c>
      <c r="G11" s="169">
        <v>-20.552</v>
      </c>
      <c r="H11" s="117" t="s">
        <v>311</v>
      </c>
      <c r="I11" s="117">
        <v>1128</v>
      </c>
      <c r="J11" s="114">
        <v>1458</v>
      </c>
      <c r="K11" s="118">
        <v>1293</v>
      </c>
      <c r="L11" s="117">
        <v>1</v>
      </c>
      <c r="M11" s="117">
        <v>1</v>
      </c>
    </row>
    <row r="12" spans="1:13">
      <c r="A12" s="139" t="s">
        <v>771</v>
      </c>
      <c r="B12" s="169">
        <v>-17.332999999999998</v>
      </c>
      <c r="C12" s="170">
        <v>4.0418333333333347</v>
      </c>
      <c r="D12" s="169">
        <v>43.747839073045967</v>
      </c>
      <c r="E12" s="170">
        <v>15.692744232223074</v>
      </c>
      <c r="F12" s="169">
        <v>2.7877749376183223</v>
      </c>
      <c r="G12" s="169">
        <v>-18.832999999999998</v>
      </c>
      <c r="H12" s="117" t="s">
        <v>311</v>
      </c>
      <c r="I12" s="117">
        <v>1128</v>
      </c>
      <c r="J12" s="114">
        <v>1458</v>
      </c>
      <c r="K12" s="118">
        <v>1293</v>
      </c>
      <c r="L12" s="117">
        <v>1</v>
      </c>
      <c r="M12" s="117">
        <v>1</v>
      </c>
    </row>
    <row r="13" spans="1:13">
      <c r="A13" s="139" t="s">
        <v>620</v>
      </c>
      <c r="B13" s="169">
        <v>-17.478999999999999</v>
      </c>
      <c r="C13" s="170">
        <v>5.9498333333333351</v>
      </c>
      <c r="D13" s="169">
        <v>42.673603214140158</v>
      </c>
      <c r="E13" s="170">
        <v>14.975467650298127</v>
      </c>
      <c r="F13" s="169">
        <v>2.8495673197418063</v>
      </c>
      <c r="G13" s="169">
        <v>-18.978999999999999</v>
      </c>
      <c r="H13" s="117" t="s">
        <v>311</v>
      </c>
      <c r="I13" s="117">
        <v>1128</v>
      </c>
      <c r="J13" s="114">
        <v>1458</v>
      </c>
      <c r="K13" s="118">
        <v>1293</v>
      </c>
      <c r="L13" s="117">
        <v>1</v>
      </c>
      <c r="M13" s="117">
        <v>1</v>
      </c>
    </row>
    <row r="14" spans="1:13">
      <c r="A14" s="139" t="s">
        <v>621</v>
      </c>
      <c r="B14" s="169">
        <v>-16.924999999999997</v>
      </c>
      <c r="C14" s="170">
        <v>5.9958333333333345</v>
      </c>
      <c r="D14" s="169">
        <v>45.705533477424112</v>
      </c>
      <c r="E14" s="170">
        <v>15.818043400804907</v>
      </c>
      <c r="F14" s="169">
        <v>2.8894555615581616</v>
      </c>
      <c r="G14" s="169">
        <v>-18.424999999999997</v>
      </c>
      <c r="H14" s="117" t="s">
        <v>311</v>
      </c>
      <c r="I14" s="117">
        <v>1128</v>
      </c>
      <c r="J14" s="114">
        <v>1458</v>
      </c>
      <c r="K14" s="118">
        <v>1293</v>
      </c>
      <c r="L14" s="117">
        <v>1</v>
      </c>
      <c r="M14" s="117">
        <v>1</v>
      </c>
    </row>
    <row r="15" spans="1:13">
      <c r="A15" s="139" t="s">
        <v>779</v>
      </c>
      <c r="B15" s="169">
        <v>-16.542000000000002</v>
      </c>
      <c r="C15" s="170">
        <v>5.9858333333333347</v>
      </c>
      <c r="D15" s="169">
        <v>42.619002957055606</v>
      </c>
      <c r="E15" s="170">
        <v>14.985733816019239</v>
      </c>
      <c r="F15" s="169">
        <v>2.8439717053760387</v>
      </c>
      <c r="G15" s="169">
        <v>-18.042000000000002</v>
      </c>
      <c r="H15" s="117" t="s">
        <v>313</v>
      </c>
      <c r="I15" s="117">
        <v>1458</v>
      </c>
      <c r="J15" s="114">
        <v>1787</v>
      </c>
      <c r="K15" s="118">
        <v>1622.5</v>
      </c>
      <c r="L15" s="117">
        <v>2</v>
      </c>
      <c r="M15" s="117">
        <v>2</v>
      </c>
    </row>
    <row r="16" spans="1:13">
      <c r="A16" s="139" t="s">
        <v>624</v>
      </c>
      <c r="B16" s="169">
        <v>-17.466999999999999</v>
      </c>
      <c r="C16" s="170">
        <v>4.6508333333333347</v>
      </c>
      <c r="D16" s="169">
        <v>40.607593096532227</v>
      </c>
      <c r="E16" s="170">
        <v>13.642016380573281</v>
      </c>
      <c r="F16" s="169">
        <v>2.9766562334845816</v>
      </c>
      <c r="G16" s="169">
        <v>-18.966999999999999</v>
      </c>
      <c r="H16" s="117" t="s">
        <v>313</v>
      </c>
      <c r="I16" s="117">
        <v>1458</v>
      </c>
      <c r="J16" s="114">
        <v>1787</v>
      </c>
      <c r="K16" s="118">
        <v>1622.5</v>
      </c>
      <c r="L16" s="117">
        <v>2</v>
      </c>
      <c r="M16" s="117">
        <v>2</v>
      </c>
    </row>
    <row r="17" spans="1:13">
      <c r="A17" s="117" t="s">
        <v>312</v>
      </c>
      <c r="B17" s="167">
        <v>-18.886300000000002</v>
      </c>
      <c r="C17" s="168">
        <v>4.8632999999999988</v>
      </c>
      <c r="D17" s="167">
        <v>43.558492728989435</v>
      </c>
      <c r="E17" s="168">
        <v>14.936947420575132</v>
      </c>
      <c r="F17" s="167">
        <v>2.9161575991751238</v>
      </c>
      <c r="G17" s="169">
        <v>-20.386300000000002</v>
      </c>
      <c r="H17" s="117" t="s">
        <v>313</v>
      </c>
      <c r="I17" s="117">
        <v>1458</v>
      </c>
      <c r="J17" s="114">
        <v>1787</v>
      </c>
      <c r="K17" s="118">
        <v>1622.5</v>
      </c>
      <c r="L17" s="117">
        <v>2</v>
      </c>
      <c r="M17" s="117">
        <v>2</v>
      </c>
    </row>
    <row r="18" spans="1:13">
      <c r="A18" s="117" t="s">
        <v>316</v>
      </c>
      <c r="B18" s="167">
        <v>-17.6493</v>
      </c>
      <c r="C18" s="168">
        <v>4.7452999999999994</v>
      </c>
      <c r="D18" s="167">
        <v>44.23876670608697</v>
      </c>
      <c r="E18" s="168">
        <v>15.248416678782505</v>
      </c>
      <c r="F18" s="167">
        <v>2.9012039504169147</v>
      </c>
      <c r="G18" s="169">
        <v>-19.1493</v>
      </c>
      <c r="H18" s="117" t="s">
        <v>313</v>
      </c>
      <c r="I18" s="117">
        <v>1458</v>
      </c>
      <c r="J18" s="114">
        <v>1787</v>
      </c>
      <c r="K18" s="118">
        <v>1622.5</v>
      </c>
      <c r="L18" s="117">
        <v>2</v>
      </c>
      <c r="M18" s="117">
        <v>2</v>
      </c>
    </row>
    <row r="19" spans="1:13">
      <c r="A19" s="117" t="s">
        <v>318</v>
      </c>
      <c r="B19" s="167">
        <v>-16.505300000000002</v>
      </c>
      <c r="C19" s="168">
        <v>6.4092999999999991</v>
      </c>
      <c r="D19" s="167">
        <v>42.807134923403027</v>
      </c>
      <c r="E19" s="168">
        <v>14.684557069641293</v>
      </c>
      <c r="F19" s="167">
        <v>2.9151124354919817</v>
      </c>
      <c r="G19" s="169">
        <v>-18.005300000000002</v>
      </c>
      <c r="H19" s="117" t="s">
        <v>313</v>
      </c>
      <c r="I19" s="117">
        <v>1458</v>
      </c>
      <c r="J19" s="114">
        <v>1787</v>
      </c>
      <c r="K19" s="118">
        <v>1622.5</v>
      </c>
      <c r="L19" s="117">
        <v>2</v>
      </c>
      <c r="M19" s="117">
        <v>2</v>
      </c>
    </row>
    <row r="20" spans="1:13">
      <c r="A20" s="117" t="s">
        <v>319</v>
      </c>
      <c r="B20" s="167">
        <v>-16.487300000000001</v>
      </c>
      <c r="C20" s="168">
        <v>4.5952999999999991</v>
      </c>
      <c r="D20" s="167">
        <v>42.989076882650465</v>
      </c>
      <c r="E20" s="168">
        <v>14.810836352706533</v>
      </c>
      <c r="F20" s="167">
        <v>2.9025421562229767</v>
      </c>
      <c r="G20" s="169">
        <v>-17.987300000000001</v>
      </c>
      <c r="H20" s="117" t="s">
        <v>313</v>
      </c>
      <c r="I20" s="117">
        <v>1458</v>
      </c>
      <c r="J20" s="114">
        <v>1787</v>
      </c>
      <c r="K20" s="118">
        <v>1622.5</v>
      </c>
      <c r="L20" s="117">
        <v>2</v>
      </c>
      <c r="M20" s="117">
        <v>2</v>
      </c>
    </row>
    <row r="21" spans="1:13">
      <c r="A21" s="117" t="s">
        <v>317</v>
      </c>
      <c r="B21" s="167">
        <v>-16.866300000000003</v>
      </c>
      <c r="C21" s="168">
        <v>4.1842999999999995</v>
      </c>
      <c r="D21" s="167">
        <v>41.751496473752596</v>
      </c>
      <c r="E21" s="168">
        <v>14.11652081829731</v>
      </c>
      <c r="F21" s="167">
        <v>2.9576336132084227</v>
      </c>
      <c r="G21" s="169">
        <v>-18.366300000000003</v>
      </c>
      <c r="H21" s="117" t="s">
        <v>313</v>
      </c>
      <c r="I21" s="117">
        <v>1458</v>
      </c>
      <c r="J21" s="114">
        <v>1787</v>
      </c>
      <c r="K21" s="118">
        <v>1622.5</v>
      </c>
      <c r="L21" s="117">
        <v>2</v>
      </c>
      <c r="M21" s="117">
        <v>2</v>
      </c>
    </row>
    <row r="22" spans="1:13">
      <c r="A22" s="117" t="s">
        <v>322</v>
      </c>
      <c r="B22" s="167">
        <v>-12.4633</v>
      </c>
      <c r="C22" s="168">
        <v>5.3932999999999991</v>
      </c>
      <c r="D22" s="167">
        <v>42.641856977167748</v>
      </c>
      <c r="E22" s="168">
        <v>14.770728038631843</v>
      </c>
      <c r="F22" s="167">
        <v>2.8869163974613063</v>
      </c>
      <c r="G22" s="169">
        <v>-13.9633</v>
      </c>
      <c r="H22" s="117" t="s">
        <v>313</v>
      </c>
      <c r="I22" s="117">
        <v>1458</v>
      </c>
      <c r="J22" s="114">
        <v>1787</v>
      </c>
      <c r="K22" s="118">
        <v>1622.5</v>
      </c>
      <c r="L22" s="117">
        <v>2</v>
      </c>
      <c r="M22" s="117">
        <v>2</v>
      </c>
    </row>
    <row r="23" spans="1:13">
      <c r="A23" s="117" t="s">
        <v>320</v>
      </c>
      <c r="B23" s="167">
        <v>-15.374300000000002</v>
      </c>
      <c r="C23" s="168">
        <v>5.5962999999999994</v>
      </c>
      <c r="D23" s="167">
        <v>43.582217725167112</v>
      </c>
      <c r="E23" s="168">
        <v>15.094935997004887</v>
      </c>
      <c r="F23" s="167">
        <v>2.8872078512830148</v>
      </c>
      <c r="G23" s="169">
        <v>-16.874300000000002</v>
      </c>
      <c r="H23" s="117" t="s">
        <v>313</v>
      </c>
      <c r="I23" s="117">
        <v>1458</v>
      </c>
      <c r="J23" s="114">
        <v>1787</v>
      </c>
      <c r="K23" s="118">
        <v>1622.5</v>
      </c>
      <c r="L23" s="117">
        <v>2</v>
      </c>
      <c r="M23" s="117">
        <v>2</v>
      </c>
    </row>
    <row r="24" spans="1:13">
      <c r="A24" s="117" t="s">
        <v>321</v>
      </c>
      <c r="B24" s="167">
        <v>-14.868300000000001</v>
      </c>
      <c r="C24" s="168">
        <v>4.3102999999999998</v>
      </c>
      <c r="D24" s="167">
        <v>43.397752217330499</v>
      </c>
      <c r="E24" s="168">
        <v>15.092704711631576</v>
      </c>
      <c r="F24" s="167">
        <v>2.875412528536712</v>
      </c>
      <c r="G24" s="169">
        <v>-16.368300000000001</v>
      </c>
      <c r="H24" s="117" t="s">
        <v>313</v>
      </c>
      <c r="I24" s="117">
        <v>1458</v>
      </c>
      <c r="J24" s="114">
        <v>1787</v>
      </c>
      <c r="K24" s="118">
        <v>1622.5</v>
      </c>
      <c r="L24" s="117">
        <v>2</v>
      </c>
      <c r="M24" s="117">
        <v>2</v>
      </c>
    </row>
    <row r="25" spans="1:13">
      <c r="A25" s="139" t="s">
        <v>627</v>
      </c>
      <c r="B25" s="169">
        <v>-18.113</v>
      </c>
      <c r="C25" s="170">
        <v>6.0858333333333343</v>
      </c>
      <c r="D25" s="169">
        <v>41.32165247680031</v>
      </c>
      <c r="E25" s="170">
        <v>13.829189838525814</v>
      </c>
      <c r="F25" s="169">
        <v>2.9880024035598303</v>
      </c>
      <c r="G25" s="169">
        <v>-19.613</v>
      </c>
      <c r="H25" s="117" t="s">
        <v>313</v>
      </c>
      <c r="I25" s="117">
        <v>1458</v>
      </c>
      <c r="J25" s="114">
        <v>1787</v>
      </c>
      <c r="K25" s="118">
        <v>1622.5</v>
      </c>
      <c r="L25" s="117">
        <v>2</v>
      </c>
      <c r="M25" s="117">
        <v>2</v>
      </c>
    </row>
    <row r="26" spans="1:13">
      <c r="A26" s="117" t="s">
        <v>315</v>
      </c>
      <c r="B26" s="167">
        <v>-17.746300000000002</v>
      </c>
      <c r="C26" s="168">
        <v>4.9392999999999994</v>
      </c>
      <c r="D26" s="167">
        <v>42.963433195652946</v>
      </c>
      <c r="E26" s="168">
        <v>14.810396881574601</v>
      </c>
      <c r="F26" s="167">
        <v>2.9008968185790569</v>
      </c>
      <c r="G26" s="169">
        <v>-19.246300000000002</v>
      </c>
      <c r="H26" s="117" t="s">
        <v>313</v>
      </c>
      <c r="I26" s="117">
        <v>1458</v>
      </c>
      <c r="J26" s="114">
        <v>1787</v>
      </c>
      <c r="K26" s="118">
        <v>1622.5</v>
      </c>
      <c r="L26" s="117">
        <v>2</v>
      </c>
      <c r="M26" s="117">
        <v>2</v>
      </c>
    </row>
    <row r="27" spans="1:13">
      <c r="A27" s="117" t="s">
        <v>314</v>
      </c>
      <c r="B27" s="167">
        <v>-18.2743</v>
      </c>
      <c r="C27" s="168">
        <v>6.0772999999999993</v>
      </c>
      <c r="D27" s="167">
        <v>41.729328856546402</v>
      </c>
      <c r="E27" s="168">
        <v>14.467373362245977</v>
      </c>
      <c r="F27" s="167">
        <v>2.8843749180789899</v>
      </c>
      <c r="G27" s="169">
        <v>-19.7743</v>
      </c>
      <c r="H27" s="117" t="s">
        <v>313</v>
      </c>
      <c r="I27" s="117">
        <v>1458</v>
      </c>
      <c r="J27" s="114">
        <v>1787</v>
      </c>
      <c r="K27" s="118">
        <v>1622.5</v>
      </c>
      <c r="L27" s="117">
        <v>2</v>
      </c>
      <c r="M27" s="117">
        <v>2</v>
      </c>
    </row>
    <row r="28" spans="1:13">
      <c r="A28" s="139" t="s">
        <v>629</v>
      </c>
      <c r="B28" s="169">
        <v>-17.841000000000001</v>
      </c>
      <c r="C28" s="170">
        <v>3.9118333333333348</v>
      </c>
      <c r="D28" s="169">
        <v>43.069030165821331</v>
      </c>
      <c r="E28" s="170">
        <v>15.120094314524918</v>
      </c>
      <c r="F28" s="169">
        <v>2.8484630631204224</v>
      </c>
      <c r="G28" s="169">
        <v>-19.341000000000001</v>
      </c>
      <c r="H28" s="123" t="s">
        <v>313</v>
      </c>
      <c r="I28" s="117">
        <v>1458</v>
      </c>
      <c r="J28" s="114">
        <v>1787</v>
      </c>
      <c r="K28" s="118">
        <v>1622.5</v>
      </c>
      <c r="L28" s="117">
        <v>2</v>
      </c>
      <c r="M28" s="117">
        <v>2</v>
      </c>
    </row>
    <row r="29" spans="1:13">
      <c r="A29" s="139" t="s">
        <v>630</v>
      </c>
      <c r="B29" s="169">
        <v>-11.978</v>
      </c>
      <c r="C29" s="170">
        <v>4.994833333333335</v>
      </c>
      <c r="D29" s="169">
        <v>44.132874991012386</v>
      </c>
      <c r="E29" s="170">
        <v>15.641273898434207</v>
      </c>
      <c r="F29" s="169">
        <v>2.8215652559751141</v>
      </c>
      <c r="G29" s="169">
        <v>-13.478</v>
      </c>
      <c r="H29" s="123" t="s">
        <v>313</v>
      </c>
      <c r="I29" s="117">
        <v>1458</v>
      </c>
      <c r="J29" s="114">
        <v>1787</v>
      </c>
      <c r="K29" s="118">
        <v>1622.5</v>
      </c>
      <c r="L29" s="117">
        <v>2</v>
      </c>
      <c r="M29" s="117">
        <v>2</v>
      </c>
    </row>
    <row r="30" spans="1:13">
      <c r="A30" s="139" t="s">
        <v>631</v>
      </c>
      <c r="B30" s="169">
        <v>-15.385</v>
      </c>
      <c r="C30" s="170">
        <v>5.1328333333333349</v>
      </c>
      <c r="D30" s="169">
        <v>40.530231934378762</v>
      </c>
      <c r="E30" s="170">
        <v>13.964042537921019</v>
      </c>
      <c r="F30" s="169">
        <v>2.9024712452940538</v>
      </c>
      <c r="G30" s="169">
        <v>-16.884999999999998</v>
      </c>
      <c r="H30" s="123" t="s">
        <v>313</v>
      </c>
      <c r="I30" s="117">
        <v>1458</v>
      </c>
      <c r="J30" s="114">
        <v>1787</v>
      </c>
      <c r="K30" s="118">
        <v>1622.5</v>
      </c>
      <c r="L30" s="117">
        <v>2</v>
      </c>
      <c r="M30" s="117">
        <v>2</v>
      </c>
    </row>
    <row r="31" spans="1:13">
      <c r="A31" s="139" t="s">
        <v>632</v>
      </c>
      <c r="B31" s="169">
        <v>-18.689</v>
      </c>
      <c r="C31" s="170">
        <v>4.5838333333333345</v>
      </c>
      <c r="D31" s="169">
        <v>44.889098870629503</v>
      </c>
      <c r="E31" s="170">
        <v>15.778508033916109</v>
      </c>
      <c r="F31" s="169">
        <v>2.8449520559320183</v>
      </c>
      <c r="G31" s="169">
        <v>-20.189</v>
      </c>
      <c r="H31" s="123" t="s">
        <v>313</v>
      </c>
      <c r="I31" s="117">
        <v>1458</v>
      </c>
      <c r="J31" s="114">
        <v>1787</v>
      </c>
      <c r="K31" s="118">
        <v>1622.5</v>
      </c>
      <c r="L31" s="117">
        <v>2</v>
      </c>
      <c r="M31" s="117">
        <v>2</v>
      </c>
    </row>
    <row r="32" spans="1:13">
      <c r="A32" s="139" t="s">
        <v>634</v>
      </c>
      <c r="B32" s="169">
        <v>-15.449</v>
      </c>
      <c r="C32" s="170">
        <v>5.0388333333333346</v>
      </c>
      <c r="D32" s="169">
        <v>40.144310097369143</v>
      </c>
      <c r="E32" s="170">
        <v>13.781598631278239</v>
      </c>
      <c r="F32" s="169">
        <v>2.9128921231430298</v>
      </c>
      <c r="G32" s="169">
        <v>-16.948999999999998</v>
      </c>
      <c r="H32" s="117" t="s">
        <v>324</v>
      </c>
      <c r="I32" s="117">
        <v>1787</v>
      </c>
      <c r="J32" s="114">
        <v>2116</v>
      </c>
      <c r="K32" s="118">
        <v>1951.5</v>
      </c>
      <c r="L32" s="117">
        <v>2</v>
      </c>
      <c r="M32" s="117">
        <v>2</v>
      </c>
    </row>
    <row r="33" spans="1:13">
      <c r="A33" s="139" t="s">
        <v>635</v>
      </c>
      <c r="B33" s="169">
        <v>-17.687999999999999</v>
      </c>
      <c r="C33" s="170">
        <v>5.4398333333333344</v>
      </c>
      <c r="D33" s="169">
        <v>43.288841300320755</v>
      </c>
      <c r="E33" s="170">
        <v>14.765635581298181</v>
      </c>
      <c r="F33" s="169">
        <v>2.9317289501001516</v>
      </c>
      <c r="G33" s="169">
        <v>-19.187999999999999</v>
      </c>
      <c r="H33" s="117" t="s">
        <v>324</v>
      </c>
      <c r="I33" s="117">
        <v>1787</v>
      </c>
      <c r="J33" s="114">
        <v>2116</v>
      </c>
      <c r="K33" s="118">
        <v>1951.5</v>
      </c>
      <c r="L33" s="117">
        <v>2</v>
      </c>
      <c r="M33" s="117">
        <v>2</v>
      </c>
    </row>
    <row r="34" spans="1:13">
      <c r="A34" s="117" t="s">
        <v>323</v>
      </c>
      <c r="B34" s="167">
        <v>-15.144300000000001</v>
      </c>
      <c r="C34" s="168">
        <v>6.5922999999999989</v>
      </c>
      <c r="D34" s="167">
        <v>40.420873181058724</v>
      </c>
      <c r="E34" s="168">
        <v>13.841377552735485</v>
      </c>
      <c r="F34" s="167">
        <v>2.9202926534628273</v>
      </c>
      <c r="G34" s="169">
        <v>-16.644300000000001</v>
      </c>
      <c r="H34" s="117" t="s">
        <v>324</v>
      </c>
      <c r="I34" s="117">
        <v>1787</v>
      </c>
      <c r="J34" s="114">
        <v>2116</v>
      </c>
      <c r="K34" s="118">
        <v>1951.5</v>
      </c>
      <c r="L34" s="117">
        <v>2</v>
      </c>
      <c r="M34" s="117">
        <v>2</v>
      </c>
    </row>
    <row r="35" spans="1:13">
      <c r="A35" s="139" t="s">
        <v>790</v>
      </c>
      <c r="B35" s="169">
        <v>-17.553999999999998</v>
      </c>
      <c r="C35" s="170">
        <v>7.1848333333333345</v>
      </c>
      <c r="D35" s="169">
        <v>42.458636083711617</v>
      </c>
      <c r="E35" s="170">
        <v>14.168330727965314</v>
      </c>
      <c r="F35" s="169">
        <v>2.9967281890100979</v>
      </c>
      <c r="G35" s="169">
        <v>-19.053999999999998</v>
      </c>
      <c r="H35" s="117" t="s">
        <v>324</v>
      </c>
      <c r="I35" s="117">
        <v>1787</v>
      </c>
      <c r="J35" s="114">
        <v>2116</v>
      </c>
      <c r="K35" s="118">
        <v>1951.5</v>
      </c>
      <c r="L35" s="117">
        <v>2</v>
      </c>
      <c r="M35" s="117">
        <v>2</v>
      </c>
    </row>
    <row r="36" spans="1:13">
      <c r="A36" s="173" t="s">
        <v>327</v>
      </c>
      <c r="B36" s="167">
        <v>-12.400300000000001</v>
      </c>
      <c r="C36" s="168">
        <v>5.5182999999999991</v>
      </c>
      <c r="D36" s="167">
        <v>43.492979081228874</v>
      </c>
      <c r="E36" s="168">
        <v>14.827103852106108</v>
      </c>
      <c r="F36" s="167">
        <v>2.9333428507045185</v>
      </c>
      <c r="G36" s="169">
        <v>-13.900300000000001</v>
      </c>
      <c r="H36" s="117" t="s">
        <v>324</v>
      </c>
      <c r="I36" s="117">
        <v>1787</v>
      </c>
      <c r="J36" s="114">
        <v>2116</v>
      </c>
      <c r="K36" s="118">
        <v>1951.5</v>
      </c>
      <c r="L36" s="117">
        <v>2</v>
      </c>
      <c r="M36" s="117">
        <v>2</v>
      </c>
    </row>
    <row r="37" spans="1:13">
      <c r="A37" s="117" t="s">
        <v>325</v>
      </c>
      <c r="B37" s="167">
        <v>-13.558300000000001</v>
      </c>
      <c r="C37" s="168">
        <v>5.0202999999999989</v>
      </c>
      <c r="D37" s="167">
        <v>40.393882334153055</v>
      </c>
      <c r="E37" s="168">
        <v>13.90116511630815</v>
      </c>
      <c r="F37" s="167">
        <v>2.9057911330586945</v>
      </c>
      <c r="G37" s="169">
        <v>-15.058300000000001</v>
      </c>
      <c r="H37" s="117" t="s">
        <v>324</v>
      </c>
      <c r="I37" s="117">
        <v>1787</v>
      </c>
      <c r="J37" s="114">
        <v>2116</v>
      </c>
      <c r="K37" s="118">
        <v>1951.5</v>
      </c>
      <c r="L37" s="117">
        <v>2</v>
      </c>
      <c r="M37" s="117">
        <v>2</v>
      </c>
    </row>
    <row r="38" spans="1:13">
      <c r="A38" s="117" t="s">
        <v>326</v>
      </c>
      <c r="B38" s="167">
        <v>-13.506300000000001</v>
      </c>
      <c r="C38" s="168">
        <v>5.2592999999999996</v>
      </c>
      <c r="D38" s="167">
        <v>43.210814488869296</v>
      </c>
      <c r="E38" s="168">
        <v>14.621290810622796</v>
      </c>
      <c r="F38" s="167">
        <v>2.9553351375430803</v>
      </c>
      <c r="G38" s="169">
        <v>-15.006300000000001</v>
      </c>
      <c r="H38" s="117" t="s">
        <v>324</v>
      </c>
      <c r="I38" s="117">
        <v>1787</v>
      </c>
      <c r="J38" s="114">
        <v>2116</v>
      </c>
      <c r="K38" s="118">
        <v>1951.5</v>
      </c>
      <c r="L38" s="117">
        <v>2</v>
      </c>
      <c r="M38" s="117">
        <v>2</v>
      </c>
    </row>
    <row r="39" spans="1:13">
      <c r="A39" s="117" t="s">
        <v>328</v>
      </c>
      <c r="B39" s="167">
        <v>-17.627300000000002</v>
      </c>
      <c r="C39" s="168">
        <v>4.8922999999999996</v>
      </c>
      <c r="D39" s="167">
        <v>44.059681149392993</v>
      </c>
      <c r="E39" s="168">
        <v>15.404656216909638</v>
      </c>
      <c r="F39" s="167">
        <v>2.8601534840504153</v>
      </c>
      <c r="G39" s="169">
        <v>-19.127300000000002</v>
      </c>
      <c r="H39" s="117" t="s">
        <v>329</v>
      </c>
      <c r="I39" s="117">
        <v>2116</v>
      </c>
      <c r="J39" s="114">
        <v>2446</v>
      </c>
      <c r="K39" s="118">
        <v>2281</v>
      </c>
      <c r="L39" s="117">
        <v>2</v>
      </c>
      <c r="M39" s="117">
        <v>2</v>
      </c>
    </row>
    <row r="40" spans="1:13">
      <c r="A40" s="117" t="s">
        <v>330</v>
      </c>
      <c r="B40" s="171">
        <v>-16.971466666666664</v>
      </c>
      <c r="C40" s="172">
        <v>6.579673333333333</v>
      </c>
      <c r="D40" s="171">
        <v>42.151145504164511</v>
      </c>
      <c r="E40" s="172">
        <v>14.776683387321292</v>
      </c>
      <c r="F40" s="172">
        <v>2.8525444038633925</v>
      </c>
      <c r="G40" s="169">
        <v>-18.471466666666664</v>
      </c>
      <c r="H40" s="114" t="s">
        <v>331</v>
      </c>
      <c r="I40" s="114">
        <v>2446</v>
      </c>
      <c r="J40" s="114">
        <v>2775</v>
      </c>
      <c r="K40" s="118">
        <v>2610.5</v>
      </c>
      <c r="L40" s="117">
        <v>2</v>
      </c>
      <c r="M40" s="117">
        <v>2</v>
      </c>
    </row>
    <row r="41" spans="1:13">
      <c r="A41" s="117" t="s">
        <v>332</v>
      </c>
      <c r="B41" s="167">
        <v>-17.028300000000002</v>
      </c>
      <c r="C41" s="168">
        <v>5.3072999999999997</v>
      </c>
      <c r="D41" s="167">
        <v>43.204152125501942</v>
      </c>
      <c r="E41" s="168">
        <v>14.865012028741845</v>
      </c>
      <c r="F41" s="167">
        <v>2.9064323689725722</v>
      </c>
      <c r="G41" s="169">
        <v>-18.528300000000002</v>
      </c>
      <c r="H41" s="117" t="s">
        <v>333</v>
      </c>
      <c r="I41" s="114">
        <v>2775</v>
      </c>
      <c r="J41" s="114">
        <v>3104</v>
      </c>
      <c r="K41" s="118">
        <v>2939.5</v>
      </c>
      <c r="L41" s="117">
        <v>2</v>
      </c>
      <c r="M41" s="117">
        <v>3</v>
      </c>
    </row>
    <row r="42" spans="1:13">
      <c r="A42" s="117" t="s">
        <v>334</v>
      </c>
      <c r="B42" s="167">
        <v>-15.329300000000002</v>
      </c>
      <c r="C42" s="168">
        <v>5.5142999999999995</v>
      </c>
      <c r="D42" s="167">
        <v>43.388400067615841</v>
      </c>
      <c r="E42" s="168">
        <v>14.802989410326784</v>
      </c>
      <c r="F42" s="167">
        <v>2.9310566173442947</v>
      </c>
      <c r="G42" s="169">
        <v>-16.829300000000003</v>
      </c>
      <c r="H42" s="117" t="s">
        <v>333</v>
      </c>
      <c r="I42" s="114">
        <v>2775</v>
      </c>
      <c r="J42" s="114">
        <v>3104</v>
      </c>
      <c r="K42" s="118">
        <v>2939.5</v>
      </c>
      <c r="L42" s="117">
        <v>2</v>
      </c>
      <c r="M42" s="117">
        <v>3</v>
      </c>
    </row>
    <row r="43" spans="1:13">
      <c r="A43" s="139" t="s">
        <v>787</v>
      </c>
      <c r="B43" s="169">
        <v>-19.501000000000001</v>
      </c>
      <c r="C43" s="170">
        <v>4.470833333333335</v>
      </c>
      <c r="D43" s="169">
        <v>43.593221098410439</v>
      </c>
      <c r="E43" s="170">
        <v>14.808833675899207</v>
      </c>
      <c r="F43" s="169">
        <v>2.943730887420033</v>
      </c>
      <c r="G43" s="169">
        <v>-21.001000000000001</v>
      </c>
      <c r="H43" s="117" t="s">
        <v>793</v>
      </c>
      <c r="I43" s="114">
        <v>2775</v>
      </c>
      <c r="J43" s="117">
        <v>3763</v>
      </c>
      <c r="K43" s="124">
        <v>3269</v>
      </c>
      <c r="L43" s="117">
        <v>3</v>
      </c>
      <c r="M43" s="117">
        <v>3</v>
      </c>
    </row>
    <row r="44" spans="1:13">
      <c r="A44" s="139" t="s">
        <v>772</v>
      </c>
      <c r="B44" s="169">
        <v>-11.924999999999999</v>
      </c>
      <c r="C44" s="170">
        <v>6.5608333333333348</v>
      </c>
      <c r="D44" s="169">
        <v>43.513221031960668</v>
      </c>
      <c r="E44" s="170">
        <v>15.050898395514569</v>
      </c>
      <c r="F44" s="169">
        <v>2.8910713426202101</v>
      </c>
      <c r="G44" s="169">
        <v>-13.424999999999999</v>
      </c>
      <c r="H44" s="117" t="s">
        <v>793</v>
      </c>
      <c r="I44" s="114">
        <v>2775</v>
      </c>
      <c r="J44" s="117">
        <v>3763</v>
      </c>
      <c r="K44" s="124">
        <v>3269</v>
      </c>
      <c r="L44" s="117">
        <v>3</v>
      </c>
      <c r="M44" s="117">
        <v>3</v>
      </c>
    </row>
    <row r="45" spans="1:13">
      <c r="A45" s="139" t="s">
        <v>777</v>
      </c>
      <c r="B45" s="169">
        <v>-15.571</v>
      </c>
      <c r="C45" s="170">
        <v>7.9488333333333347</v>
      </c>
      <c r="D45" s="169">
        <v>43.901128986553672</v>
      </c>
      <c r="E45" s="170">
        <v>15.674029763006962</v>
      </c>
      <c r="F45" s="169">
        <v>2.800883349741166</v>
      </c>
      <c r="G45" s="169">
        <v>-17.070999999999998</v>
      </c>
      <c r="H45" s="117" t="s">
        <v>794</v>
      </c>
      <c r="I45" s="114">
        <v>3104</v>
      </c>
      <c r="J45" s="117">
        <v>3434</v>
      </c>
      <c r="K45" s="124">
        <v>3269</v>
      </c>
      <c r="L45" s="117">
        <v>3</v>
      </c>
      <c r="M45" s="117">
        <v>3</v>
      </c>
    </row>
    <row r="46" spans="1:13">
      <c r="A46" s="117" t="s">
        <v>335</v>
      </c>
      <c r="B46" s="167">
        <v>-18.664300000000001</v>
      </c>
      <c r="C46" s="168">
        <v>7.0302999999999995</v>
      </c>
      <c r="D46" s="167">
        <v>44.216130996991666</v>
      </c>
      <c r="E46" s="168">
        <v>15.04830660327954</v>
      </c>
      <c r="F46" s="167">
        <v>2.9382795129490158</v>
      </c>
      <c r="G46" s="169">
        <v>-20.164300000000001</v>
      </c>
      <c r="H46" s="117" t="s">
        <v>336</v>
      </c>
      <c r="I46" s="117">
        <v>4422</v>
      </c>
      <c r="J46" s="114">
        <v>4751</v>
      </c>
      <c r="K46" s="118">
        <v>4586.5</v>
      </c>
      <c r="L46" s="117">
        <v>3</v>
      </c>
      <c r="M46" s="117">
        <v>3</v>
      </c>
    </row>
    <row r="47" spans="1:13">
      <c r="A47" s="139" t="s">
        <v>641</v>
      </c>
      <c r="B47" s="169">
        <v>-18.632999999999999</v>
      </c>
      <c r="C47" s="170">
        <v>6.5858333333333343</v>
      </c>
      <c r="D47" s="169">
        <v>42.555772817275596</v>
      </c>
      <c r="E47" s="170">
        <v>14.766151170670419</v>
      </c>
      <c r="F47" s="169">
        <v>2.881981386036661</v>
      </c>
      <c r="G47" s="169">
        <v>-20.132999999999999</v>
      </c>
      <c r="H47" s="117" t="s">
        <v>336</v>
      </c>
      <c r="I47" s="117">
        <v>4422</v>
      </c>
      <c r="J47" s="114">
        <v>4751</v>
      </c>
      <c r="K47" s="118">
        <v>4586.5</v>
      </c>
      <c r="L47" s="117">
        <v>3</v>
      </c>
      <c r="M47" s="117">
        <v>3</v>
      </c>
    </row>
    <row r="48" spans="1:13">
      <c r="A48" s="117" t="s">
        <v>341</v>
      </c>
      <c r="B48" s="171">
        <v>-16.964466666666667</v>
      </c>
      <c r="C48" s="172">
        <v>7.2648733333333331</v>
      </c>
      <c r="D48" s="171">
        <v>37.849833948516313</v>
      </c>
      <c r="E48" s="172">
        <v>13.09131175975001</v>
      </c>
      <c r="F48" s="172">
        <v>2.8912178277571696</v>
      </c>
      <c r="G48" s="169">
        <v>-18.464466666666667</v>
      </c>
      <c r="H48" s="114" t="s">
        <v>338</v>
      </c>
      <c r="I48" s="114">
        <v>4751</v>
      </c>
      <c r="J48" s="114">
        <v>5081</v>
      </c>
      <c r="K48" s="118">
        <v>4916</v>
      </c>
      <c r="L48" s="117">
        <v>4</v>
      </c>
      <c r="M48" s="117">
        <v>4</v>
      </c>
    </row>
    <row r="49" spans="1:13">
      <c r="A49" s="117" t="s">
        <v>344</v>
      </c>
      <c r="B49" s="171">
        <v>-14.848466666666665</v>
      </c>
      <c r="C49" s="172">
        <v>6.5745733333333325</v>
      </c>
      <c r="D49" s="171">
        <v>32.102571983846765</v>
      </c>
      <c r="E49" s="172">
        <v>11.034659828423733</v>
      </c>
      <c r="F49" s="172">
        <v>2.909248901461833</v>
      </c>
      <c r="G49" s="169">
        <v>-16.348466666666667</v>
      </c>
      <c r="H49" s="114" t="s">
        <v>338</v>
      </c>
      <c r="I49" s="114">
        <v>4751</v>
      </c>
      <c r="J49" s="114">
        <v>5081</v>
      </c>
      <c r="K49" s="118">
        <v>4916</v>
      </c>
      <c r="L49" s="117">
        <v>4</v>
      </c>
      <c r="M49" s="117">
        <v>4</v>
      </c>
    </row>
    <row r="50" spans="1:13">
      <c r="A50" s="117" t="s">
        <v>342</v>
      </c>
      <c r="B50" s="171">
        <v>-16.238466666666667</v>
      </c>
      <c r="C50" s="172">
        <v>7.5197733333333332</v>
      </c>
      <c r="D50" s="171">
        <v>30.814166966006542</v>
      </c>
      <c r="E50" s="172">
        <v>10.786641296452551</v>
      </c>
      <c r="F50" s="172">
        <v>2.8566971051628953</v>
      </c>
      <c r="G50" s="169">
        <v>-17.738466666666667</v>
      </c>
      <c r="H50" s="114" t="s">
        <v>338</v>
      </c>
      <c r="I50" s="114">
        <v>4751</v>
      </c>
      <c r="J50" s="114">
        <v>5081</v>
      </c>
      <c r="K50" s="118">
        <v>4916</v>
      </c>
      <c r="L50" s="117">
        <v>4</v>
      </c>
      <c r="M50" s="117">
        <v>4</v>
      </c>
    </row>
    <row r="51" spans="1:13">
      <c r="A51" s="140" t="s">
        <v>337</v>
      </c>
      <c r="B51" s="171">
        <v>-18.893466666666665</v>
      </c>
      <c r="C51" s="172">
        <v>6.0064733333333331</v>
      </c>
      <c r="D51" s="171">
        <v>39.9821619053562</v>
      </c>
      <c r="E51" s="172">
        <v>13.878316576974758</v>
      </c>
      <c r="F51" s="172">
        <v>2.8809086234341863</v>
      </c>
      <c r="G51" s="169">
        <v>-20.393466666666665</v>
      </c>
      <c r="H51" s="114" t="s">
        <v>338</v>
      </c>
      <c r="I51" s="114">
        <v>4751</v>
      </c>
      <c r="J51" s="114">
        <v>5081</v>
      </c>
      <c r="K51" s="118">
        <v>4916</v>
      </c>
      <c r="L51" s="117">
        <v>4</v>
      </c>
      <c r="M51" s="117">
        <v>4</v>
      </c>
    </row>
    <row r="52" spans="1:13">
      <c r="A52" s="117" t="s">
        <v>347</v>
      </c>
      <c r="B52" s="171">
        <v>-11.630466666666665</v>
      </c>
      <c r="C52" s="172">
        <v>7.3072266666666659</v>
      </c>
      <c r="D52" s="171">
        <v>42.547374878452601</v>
      </c>
      <c r="E52" s="172">
        <v>15.064619851928724</v>
      </c>
      <c r="F52" s="171">
        <v>2.8243244965126193</v>
      </c>
      <c r="G52" s="169">
        <v>-13.130466666666665</v>
      </c>
      <c r="H52" s="114" t="s">
        <v>338</v>
      </c>
      <c r="I52" s="114">
        <v>4751</v>
      </c>
      <c r="J52" s="114">
        <v>5081</v>
      </c>
      <c r="K52" s="118">
        <v>4916</v>
      </c>
      <c r="L52" s="117">
        <v>4</v>
      </c>
      <c r="M52" s="117">
        <v>4</v>
      </c>
    </row>
    <row r="53" spans="1:13">
      <c r="A53" s="117" t="s">
        <v>346</v>
      </c>
      <c r="B53" s="171">
        <v>-12.359466666666666</v>
      </c>
      <c r="C53" s="172">
        <v>7.108226666666666</v>
      </c>
      <c r="D53" s="171">
        <v>42.120380233667298</v>
      </c>
      <c r="E53" s="172">
        <v>14.955492270432776</v>
      </c>
      <c r="F53" s="171">
        <v>2.8163820670042332</v>
      </c>
      <c r="G53" s="169">
        <v>-13.859466666666666</v>
      </c>
      <c r="H53" s="114" t="s">
        <v>338</v>
      </c>
      <c r="I53" s="114">
        <v>4751</v>
      </c>
      <c r="J53" s="114">
        <v>5081</v>
      </c>
      <c r="K53" s="118">
        <v>4916</v>
      </c>
      <c r="L53" s="117">
        <v>4</v>
      </c>
      <c r="M53" s="117">
        <v>4</v>
      </c>
    </row>
    <row r="54" spans="1:13">
      <c r="A54" s="117" t="s">
        <v>345</v>
      </c>
      <c r="B54" s="171">
        <v>-13.283466666666666</v>
      </c>
      <c r="C54" s="172">
        <v>6.9152266666666664</v>
      </c>
      <c r="D54" s="171">
        <v>42.672698927751988</v>
      </c>
      <c r="E54" s="172">
        <v>15.235981941375329</v>
      </c>
      <c r="F54" s="171">
        <v>2.8007842941759216</v>
      </c>
      <c r="G54" s="169">
        <v>-14.783466666666666</v>
      </c>
      <c r="H54" s="114" t="s">
        <v>338</v>
      </c>
      <c r="I54" s="114">
        <v>4751</v>
      </c>
      <c r="J54" s="114">
        <v>5081</v>
      </c>
      <c r="K54" s="118">
        <v>4916</v>
      </c>
      <c r="L54" s="117">
        <v>4</v>
      </c>
      <c r="M54" s="117">
        <v>4</v>
      </c>
    </row>
    <row r="55" spans="1:13">
      <c r="A55" s="117" t="s">
        <v>343</v>
      </c>
      <c r="B55" s="171">
        <v>-15.095466666666665</v>
      </c>
      <c r="C55" s="172">
        <v>6.5882266666666665</v>
      </c>
      <c r="D55" s="171">
        <v>42.7755701655664</v>
      </c>
      <c r="E55" s="172">
        <v>15.086762719074162</v>
      </c>
      <c r="F55" s="171">
        <v>2.8353047610065039</v>
      </c>
      <c r="G55" s="169">
        <v>-16.595466666666667</v>
      </c>
      <c r="H55" s="114" t="s">
        <v>338</v>
      </c>
      <c r="I55" s="114">
        <v>4751</v>
      </c>
      <c r="J55" s="114">
        <v>5081</v>
      </c>
      <c r="K55" s="118">
        <v>4916</v>
      </c>
      <c r="L55" s="117">
        <v>4</v>
      </c>
      <c r="M55" s="117">
        <v>4</v>
      </c>
    </row>
    <row r="56" spans="1:13">
      <c r="A56" s="117" t="s">
        <v>340</v>
      </c>
      <c r="B56" s="171">
        <v>-17.223466666666667</v>
      </c>
      <c r="C56" s="172">
        <v>6.1032266666666661</v>
      </c>
      <c r="D56" s="171">
        <v>41.739039022895739</v>
      </c>
      <c r="E56" s="172">
        <v>14.574973698744474</v>
      </c>
      <c r="F56" s="171">
        <v>2.8637471247369213</v>
      </c>
      <c r="G56" s="169">
        <v>-18.723466666666667</v>
      </c>
      <c r="H56" s="114" t="s">
        <v>338</v>
      </c>
      <c r="I56" s="114">
        <v>4751</v>
      </c>
      <c r="J56" s="114">
        <v>5081</v>
      </c>
      <c r="K56" s="118">
        <v>4916</v>
      </c>
      <c r="L56" s="117">
        <v>4</v>
      </c>
      <c r="M56" s="117">
        <v>4</v>
      </c>
    </row>
    <row r="57" spans="1:13">
      <c r="A57" s="117" t="s">
        <v>339</v>
      </c>
      <c r="B57" s="171">
        <v>-17.261466666666667</v>
      </c>
      <c r="C57" s="172">
        <v>6.1812266666666664</v>
      </c>
      <c r="D57" s="171">
        <v>40.68455845044663</v>
      </c>
      <c r="E57" s="172">
        <v>13.987402762823859</v>
      </c>
      <c r="F57" s="171">
        <v>2.908657106705991</v>
      </c>
      <c r="G57" s="169">
        <v>-18.761466666666667</v>
      </c>
      <c r="H57" s="114" t="s">
        <v>338</v>
      </c>
      <c r="I57" s="114">
        <v>4751</v>
      </c>
      <c r="J57" s="114">
        <v>5081</v>
      </c>
      <c r="K57" s="118">
        <v>4916</v>
      </c>
      <c r="L57" s="117">
        <v>4</v>
      </c>
      <c r="M57" s="117">
        <v>4</v>
      </c>
    </row>
    <row r="58" spans="1:13">
      <c r="A58" s="139" t="s">
        <v>781</v>
      </c>
      <c r="B58" s="169">
        <v>-13.754</v>
      </c>
      <c r="C58" s="170">
        <v>6.4538333333333346</v>
      </c>
      <c r="D58" s="169">
        <v>39.773751526397525</v>
      </c>
      <c r="E58" s="170">
        <v>13.787725420487511</v>
      </c>
      <c r="F58" s="169">
        <v>2.8847217589129497</v>
      </c>
      <c r="G58" s="169">
        <v>-15.254</v>
      </c>
      <c r="H58" s="117" t="s">
        <v>338</v>
      </c>
      <c r="I58" s="114">
        <v>4751</v>
      </c>
      <c r="J58" s="114">
        <v>5081</v>
      </c>
      <c r="K58" s="118">
        <v>4916</v>
      </c>
      <c r="L58" s="117">
        <v>4</v>
      </c>
      <c r="M58" s="117">
        <v>4</v>
      </c>
    </row>
    <row r="59" spans="1:13">
      <c r="A59" s="117" t="s">
        <v>348</v>
      </c>
      <c r="B59" s="167">
        <v>-18.970300000000002</v>
      </c>
      <c r="C59" s="168">
        <v>3.5432999999999995</v>
      </c>
      <c r="D59" s="167">
        <v>44.061888299006149</v>
      </c>
      <c r="E59" s="168">
        <v>15.166628185924173</v>
      </c>
      <c r="F59" s="167">
        <v>2.9051868193023322</v>
      </c>
      <c r="G59" s="171">
        <v>-20.470300000000002</v>
      </c>
      <c r="H59" s="117" t="s">
        <v>349</v>
      </c>
      <c r="I59" s="114">
        <v>4751</v>
      </c>
      <c r="J59" s="114">
        <v>5739</v>
      </c>
      <c r="K59" s="118">
        <v>5245</v>
      </c>
      <c r="L59" s="117">
        <v>4</v>
      </c>
      <c r="M59" s="117">
        <v>4</v>
      </c>
    </row>
    <row r="60" spans="1:13">
      <c r="A60" s="117" t="s">
        <v>350</v>
      </c>
      <c r="B60" s="171">
        <v>-15.206</v>
      </c>
      <c r="C60" s="172">
        <v>6.6604444444444448</v>
      </c>
      <c r="D60" s="172">
        <v>35.61820174401258</v>
      </c>
      <c r="E60" s="172">
        <v>12.396596208447281</v>
      </c>
      <c r="F60" s="171">
        <v>2.8732243226363741</v>
      </c>
      <c r="G60" s="171">
        <v>-16.706</v>
      </c>
      <c r="H60" s="108" t="s">
        <v>351</v>
      </c>
      <c r="I60" s="114">
        <v>5081</v>
      </c>
      <c r="J60" s="114">
        <v>5410</v>
      </c>
      <c r="K60" s="118">
        <v>5245.5</v>
      </c>
      <c r="L60" s="117">
        <v>4</v>
      </c>
      <c r="M60" s="117">
        <v>4</v>
      </c>
    </row>
    <row r="61" spans="1:13">
      <c r="A61" s="117" t="s">
        <v>355</v>
      </c>
      <c r="B61" s="167">
        <v>-14.082300000000002</v>
      </c>
      <c r="C61" s="168">
        <v>6.9862999999999991</v>
      </c>
      <c r="D61" s="167">
        <v>41.628435898230336</v>
      </c>
      <c r="E61" s="168">
        <v>14.3084167862757</v>
      </c>
      <c r="F61" s="167">
        <v>2.9093670194286876</v>
      </c>
      <c r="G61" s="171">
        <v>-15.582300000000002</v>
      </c>
      <c r="H61" s="114" t="s">
        <v>353</v>
      </c>
      <c r="I61" s="114">
        <v>5410</v>
      </c>
      <c r="J61" s="114">
        <v>5739</v>
      </c>
      <c r="K61" s="118">
        <v>5574.5</v>
      </c>
      <c r="L61" s="117">
        <v>4</v>
      </c>
      <c r="M61" s="117">
        <v>5</v>
      </c>
    </row>
    <row r="62" spans="1:13">
      <c r="A62" s="117" t="s">
        <v>354</v>
      </c>
      <c r="B62" s="171">
        <v>-14.519</v>
      </c>
      <c r="C62" s="172">
        <v>5.5034444444444448</v>
      </c>
      <c r="D62" s="172">
        <v>42.955935730778599</v>
      </c>
      <c r="E62" s="172">
        <v>15.031196315523975</v>
      </c>
      <c r="F62" s="171">
        <v>2.8577855567234134</v>
      </c>
      <c r="G62" s="171">
        <v>-16.018999999999998</v>
      </c>
      <c r="H62" s="114" t="s">
        <v>353</v>
      </c>
      <c r="I62" s="114">
        <v>5410</v>
      </c>
      <c r="J62" s="114">
        <v>5739</v>
      </c>
      <c r="K62" s="118">
        <v>5574.5</v>
      </c>
      <c r="L62" s="117">
        <v>4</v>
      </c>
      <c r="M62" s="117">
        <v>5</v>
      </c>
    </row>
    <row r="63" spans="1:13">
      <c r="A63" s="117" t="s">
        <v>352</v>
      </c>
      <c r="B63" s="171">
        <v>-16.439999999999998</v>
      </c>
      <c r="C63" s="172">
        <v>6.1624444444444446</v>
      </c>
      <c r="D63" s="172">
        <v>41.880768660739349</v>
      </c>
      <c r="E63" s="172">
        <v>14.630708414848472</v>
      </c>
      <c r="F63" s="171">
        <v>2.8625250037951155</v>
      </c>
      <c r="G63" s="171">
        <v>-17.939999999999998</v>
      </c>
      <c r="H63" s="114" t="s">
        <v>353</v>
      </c>
      <c r="I63" s="114">
        <v>5410</v>
      </c>
      <c r="J63" s="114">
        <v>5739</v>
      </c>
      <c r="K63" s="118">
        <v>5574.5</v>
      </c>
      <c r="L63" s="117">
        <v>4</v>
      </c>
      <c r="M63" s="117">
        <v>5</v>
      </c>
    </row>
    <row r="64" spans="1:13">
      <c r="A64" s="117" t="s">
        <v>360</v>
      </c>
      <c r="B64" s="171">
        <v>-18.079466666666665</v>
      </c>
      <c r="C64" s="172">
        <v>5.632226666666666</v>
      </c>
      <c r="D64" s="171">
        <v>38.210197339753705</v>
      </c>
      <c r="E64" s="172">
        <v>13.342718437244171</v>
      </c>
      <c r="F64" s="171">
        <v>2.8637490567960833</v>
      </c>
      <c r="G64" s="171">
        <v>-19.579466666666665</v>
      </c>
      <c r="H64" s="114" t="s">
        <v>357</v>
      </c>
      <c r="I64" s="114">
        <v>5739</v>
      </c>
      <c r="J64" s="114">
        <v>6069</v>
      </c>
      <c r="K64" s="118">
        <v>5904</v>
      </c>
      <c r="L64" s="117">
        <v>4</v>
      </c>
      <c r="M64" s="117">
        <v>5</v>
      </c>
    </row>
    <row r="65" spans="1:13">
      <c r="A65" s="117" t="s">
        <v>370</v>
      </c>
      <c r="B65" s="167">
        <v>-14.617555555555553</v>
      </c>
      <c r="C65" s="168">
        <v>4.8034444444444437</v>
      </c>
      <c r="D65" s="167">
        <v>41.238268900042947</v>
      </c>
      <c r="E65" s="168">
        <v>14.517290377004947</v>
      </c>
      <c r="F65" s="167">
        <v>2.8406312630739556</v>
      </c>
      <c r="G65" s="171">
        <v>-16.117555555555555</v>
      </c>
      <c r="H65" s="114" t="s">
        <v>357</v>
      </c>
      <c r="I65" s="114">
        <v>5739</v>
      </c>
      <c r="J65" s="114">
        <v>6069</v>
      </c>
      <c r="K65" s="118">
        <v>5904</v>
      </c>
      <c r="L65" s="117">
        <v>4</v>
      </c>
      <c r="M65" s="117">
        <v>5</v>
      </c>
    </row>
    <row r="66" spans="1:13">
      <c r="A66" s="117" t="s">
        <v>366</v>
      </c>
      <c r="B66" s="167">
        <v>-16.787555555555553</v>
      </c>
      <c r="C66" s="168">
        <v>6.6324444444444444</v>
      </c>
      <c r="D66" s="167">
        <v>41.715753865473424</v>
      </c>
      <c r="E66" s="168">
        <v>14.327697930217424</v>
      </c>
      <c r="F66" s="167">
        <v>2.9115461582627309</v>
      </c>
      <c r="G66" s="171">
        <v>-18.287555555555553</v>
      </c>
      <c r="H66" s="114" t="s">
        <v>357</v>
      </c>
      <c r="I66" s="114">
        <v>5739</v>
      </c>
      <c r="J66" s="114">
        <v>6069</v>
      </c>
      <c r="K66" s="118">
        <v>5904</v>
      </c>
      <c r="L66" s="117">
        <v>4</v>
      </c>
      <c r="M66" s="117">
        <v>5</v>
      </c>
    </row>
    <row r="67" spans="1:13">
      <c r="A67" s="117" t="s">
        <v>373</v>
      </c>
      <c r="B67" s="167">
        <v>-14.181555555555553</v>
      </c>
      <c r="C67" s="168">
        <v>5.4894444444444437</v>
      </c>
      <c r="D67" s="167">
        <v>36.355836165731297</v>
      </c>
      <c r="E67" s="168">
        <v>12.07982179542593</v>
      </c>
      <c r="F67" s="167">
        <v>3.0096334847834898</v>
      </c>
      <c r="G67" s="171">
        <v>-15.681555555555553</v>
      </c>
      <c r="H67" s="114" t="s">
        <v>357</v>
      </c>
      <c r="I67" s="114">
        <v>5739</v>
      </c>
      <c r="J67" s="114">
        <v>6069</v>
      </c>
      <c r="K67" s="118">
        <v>5904</v>
      </c>
      <c r="L67" s="117">
        <v>4</v>
      </c>
      <c r="M67" s="117">
        <v>5</v>
      </c>
    </row>
    <row r="68" spans="1:13">
      <c r="A68" s="117" t="s">
        <v>375</v>
      </c>
      <c r="B68" s="171">
        <v>-13.242200000000002</v>
      </c>
      <c r="C68" s="172">
        <v>5.8315999999999999</v>
      </c>
      <c r="D68" s="171">
        <v>42.50940789325751</v>
      </c>
      <c r="E68" s="172">
        <v>14.527684167629525</v>
      </c>
      <c r="F68" s="171">
        <v>2.9260966443623992</v>
      </c>
      <c r="G68" s="171">
        <v>-14.742200000000002</v>
      </c>
      <c r="H68" s="114" t="s">
        <v>357</v>
      </c>
      <c r="I68" s="114">
        <v>5739</v>
      </c>
      <c r="J68" s="114">
        <v>6069</v>
      </c>
      <c r="K68" s="118">
        <v>5904</v>
      </c>
      <c r="L68" s="117">
        <v>4</v>
      </c>
      <c r="M68" s="117">
        <v>5</v>
      </c>
    </row>
    <row r="69" spans="1:13">
      <c r="A69" s="117" t="s">
        <v>369</v>
      </c>
      <c r="B69" s="171">
        <v>-15.797999999999998</v>
      </c>
      <c r="C69" s="172">
        <v>6.2844444444444445</v>
      </c>
      <c r="D69" s="172">
        <v>43.785499454177724</v>
      </c>
      <c r="E69" s="172">
        <v>14.911617453273433</v>
      </c>
      <c r="F69" s="171">
        <v>2.9363346794123819</v>
      </c>
      <c r="G69" s="171">
        <v>-17.297999999999998</v>
      </c>
      <c r="H69" s="114" t="s">
        <v>357</v>
      </c>
      <c r="I69" s="114">
        <v>5739</v>
      </c>
      <c r="J69" s="114">
        <v>6069</v>
      </c>
      <c r="K69" s="118">
        <v>5904</v>
      </c>
      <c r="L69" s="117">
        <v>4</v>
      </c>
      <c r="M69" s="117">
        <v>5</v>
      </c>
    </row>
    <row r="70" spans="1:13">
      <c r="A70" s="117" t="s">
        <v>376</v>
      </c>
      <c r="B70" s="167">
        <v>-13.080555555555552</v>
      </c>
      <c r="C70" s="168">
        <v>5.0114444444444439</v>
      </c>
      <c r="D70" s="167">
        <v>37.896924456473982</v>
      </c>
      <c r="E70" s="168">
        <v>13.088982346596639</v>
      </c>
      <c r="F70" s="167">
        <v>2.8953300915962985</v>
      </c>
      <c r="G70" s="171">
        <v>-14.580555555555552</v>
      </c>
      <c r="H70" s="114" t="s">
        <v>357</v>
      </c>
      <c r="I70" s="114">
        <v>5739</v>
      </c>
      <c r="J70" s="114">
        <v>6069</v>
      </c>
      <c r="K70" s="118">
        <v>5904</v>
      </c>
      <c r="L70" s="117">
        <v>4</v>
      </c>
      <c r="M70" s="117">
        <v>5</v>
      </c>
    </row>
    <row r="71" spans="1:13">
      <c r="A71" s="117" t="s">
        <v>367</v>
      </c>
      <c r="B71" s="167">
        <v>-16.741555555555554</v>
      </c>
      <c r="C71" s="168">
        <v>6.6014444444444438</v>
      </c>
      <c r="D71" s="167">
        <v>40.926405029962829</v>
      </c>
      <c r="E71" s="168">
        <v>14.099914776275755</v>
      </c>
      <c r="F71" s="167">
        <v>2.9025994610141055</v>
      </c>
      <c r="G71" s="171">
        <v>-18.241555555555554</v>
      </c>
      <c r="H71" s="114" t="s">
        <v>357</v>
      </c>
      <c r="I71" s="114">
        <v>5739</v>
      </c>
      <c r="J71" s="114">
        <v>6069</v>
      </c>
      <c r="K71" s="118">
        <v>5904</v>
      </c>
      <c r="L71" s="117">
        <v>4</v>
      </c>
      <c r="M71" s="117">
        <v>5</v>
      </c>
    </row>
    <row r="72" spans="1:13">
      <c r="A72" s="117" t="s">
        <v>377</v>
      </c>
      <c r="B72" s="171">
        <v>-12.337</v>
      </c>
      <c r="C72" s="172">
        <v>5.1194444444444445</v>
      </c>
      <c r="D72" s="172">
        <v>41.93899018474918</v>
      </c>
      <c r="E72" s="172">
        <v>14.686143662385289</v>
      </c>
      <c r="F72" s="171">
        <v>2.8556843204635753</v>
      </c>
      <c r="G72" s="171">
        <v>-13.837</v>
      </c>
      <c r="H72" s="114" t="s">
        <v>357</v>
      </c>
      <c r="I72" s="114">
        <v>5739</v>
      </c>
      <c r="J72" s="114">
        <v>6069</v>
      </c>
      <c r="K72" s="118">
        <v>5904</v>
      </c>
      <c r="L72" s="117">
        <v>4</v>
      </c>
      <c r="M72" s="117">
        <v>5</v>
      </c>
    </row>
    <row r="73" spans="1:13">
      <c r="A73" s="117" t="s">
        <v>356</v>
      </c>
      <c r="B73" s="167">
        <v>-19.444555555555553</v>
      </c>
      <c r="C73" s="168">
        <v>4.7134444444444439</v>
      </c>
      <c r="D73" s="167">
        <v>33.660286869533721</v>
      </c>
      <c r="E73" s="168">
        <v>11.390931653683634</v>
      </c>
      <c r="F73" s="167">
        <v>2.9550073596173809</v>
      </c>
      <c r="G73" s="171">
        <v>-20.944555555555553</v>
      </c>
      <c r="H73" s="114" t="s">
        <v>357</v>
      </c>
      <c r="I73" s="114">
        <v>5739</v>
      </c>
      <c r="J73" s="114">
        <v>6069</v>
      </c>
      <c r="K73" s="118">
        <v>5904</v>
      </c>
      <c r="L73" s="117">
        <v>4</v>
      </c>
      <c r="M73" s="117">
        <v>5</v>
      </c>
    </row>
    <row r="74" spans="1:13">
      <c r="A74" s="117" t="s">
        <v>368</v>
      </c>
      <c r="B74" s="167">
        <v>-15.922555555555551</v>
      </c>
      <c r="C74" s="168">
        <v>5.607444444444444</v>
      </c>
      <c r="D74" s="167">
        <v>38.952016445785929</v>
      </c>
      <c r="E74" s="168">
        <v>12.95981713569828</v>
      </c>
      <c r="F74" s="167">
        <v>3.0055992332246113</v>
      </c>
      <c r="G74" s="171">
        <v>-17.422555555555551</v>
      </c>
      <c r="H74" s="114" t="s">
        <v>357</v>
      </c>
      <c r="I74" s="114">
        <v>5739</v>
      </c>
      <c r="J74" s="114">
        <v>6069</v>
      </c>
      <c r="K74" s="118">
        <v>5904</v>
      </c>
      <c r="L74" s="117">
        <v>4</v>
      </c>
      <c r="M74" s="117">
        <v>5</v>
      </c>
    </row>
    <row r="75" spans="1:13">
      <c r="A75" s="117" t="s">
        <v>380</v>
      </c>
      <c r="B75" s="167">
        <v>-10.042555555555552</v>
      </c>
      <c r="C75" s="168">
        <v>7.2014444444444443</v>
      </c>
      <c r="D75" s="167">
        <v>42.135350419437174</v>
      </c>
      <c r="E75" s="168">
        <v>14.764275748690173</v>
      </c>
      <c r="F75" s="167">
        <v>2.8538718144149571</v>
      </c>
      <c r="G75" s="171">
        <v>-11.542555555555552</v>
      </c>
      <c r="H75" s="114" t="s">
        <v>357</v>
      </c>
      <c r="I75" s="114">
        <v>5739</v>
      </c>
      <c r="J75" s="114">
        <v>6069</v>
      </c>
      <c r="K75" s="118">
        <v>5904</v>
      </c>
      <c r="L75" s="117">
        <v>4</v>
      </c>
      <c r="M75" s="117">
        <v>5</v>
      </c>
    </row>
    <row r="76" spans="1:13">
      <c r="A76" s="117" t="s">
        <v>365</v>
      </c>
      <c r="B76" s="167">
        <v>-16.896555555555551</v>
      </c>
      <c r="C76" s="168">
        <v>5.5554444444444444</v>
      </c>
      <c r="D76" s="167">
        <v>42.613827160419227</v>
      </c>
      <c r="E76" s="168">
        <v>14.815307485816012</v>
      </c>
      <c r="F76" s="167">
        <v>2.8763376798771922</v>
      </c>
      <c r="G76" s="171">
        <v>-18.396555555555551</v>
      </c>
      <c r="H76" s="114" t="s">
        <v>357</v>
      </c>
      <c r="I76" s="114">
        <v>5739</v>
      </c>
      <c r="J76" s="114">
        <v>6069</v>
      </c>
      <c r="K76" s="118">
        <v>5904</v>
      </c>
      <c r="L76" s="117">
        <v>4</v>
      </c>
      <c r="M76" s="117">
        <v>5</v>
      </c>
    </row>
    <row r="77" spans="1:13">
      <c r="A77" s="117" t="s">
        <v>371</v>
      </c>
      <c r="B77" s="171">
        <v>-14.504466666666666</v>
      </c>
      <c r="C77" s="172">
        <v>6.3373733333333337</v>
      </c>
      <c r="D77" s="171">
        <v>41.024611919212923</v>
      </c>
      <c r="E77" s="172">
        <v>14.459513026857756</v>
      </c>
      <c r="F77" s="172">
        <v>2.8372056405365758</v>
      </c>
      <c r="G77" s="171">
        <v>-16.004466666666666</v>
      </c>
      <c r="H77" s="114" t="s">
        <v>357</v>
      </c>
      <c r="I77" s="114">
        <v>5739</v>
      </c>
      <c r="J77" s="114">
        <v>6069</v>
      </c>
      <c r="K77" s="118">
        <v>5904</v>
      </c>
      <c r="L77" s="117">
        <v>4</v>
      </c>
      <c r="M77" s="117">
        <v>5</v>
      </c>
    </row>
    <row r="78" spans="1:13">
      <c r="A78" s="117" t="s">
        <v>358</v>
      </c>
      <c r="B78" s="171">
        <v>-19.362466666666666</v>
      </c>
      <c r="C78" s="172">
        <v>4.4802266666666659</v>
      </c>
      <c r="D78" s="171">
        <v>40.502423390491366</v>
      </c>
      <c r="E78" s="172">
        <v>14.350995334992509</v>
      </c>
      <c r="F78" s="171">
        <v>2.822272772379276</v>
      </c>
      <c r="G78" s="171">
        <v>-20.862466666666666</v>
      </c>
      <c r="H78" s="114" t="s">
        <v>357</v>
      </c>
      <c r="I78" s="114">
        <v>5739</v>
      </c>
      <c r="J78" s="114">
        <v>6069</v>
      </c>
      <c r="K78" s="118">
        <v>5904</v>
      </c>
      <c r="L78" s="117">
        <v>4</v>
      </c>
      <c r="M78" s="117">
        <v>5</v>
      </c>
    </row>
    <row r="79" spans="1:13">
      <c r="A79" s="117" t="s">
        <v>363</v>
      </c>
      <c r="B79" s="171">
        <v>-17.077466666666666</v>
      </c>
      <c r="C79" s="172">
        <v>5.1998733333333336</v>
      </c>
      <c r="D79" s="171">
        <v>40.421025285637633</v>
      </c>
      <c r="E79" s="172">
        <v>14.366875469674373</v>
      </c>
      <c r="F79" s="172">
        <v>2.8134875513439512</v>
      </c>
      <c r="G79" s="171">
        <v>-18.577466666666666</v>
      </c>
      <c r="H79" s="114" t="s">
        <v>357</v>
      </c>
      <c r="I79" s="114">
        <v>5739</v>
      </c>
      <c r="J79" s="114">
        <v>6069</v>
      </c>
      <c r="K79" s="118">
        <v>5904</v>
      </c>
      <c r="L79" s="117">
        <v>4</v>
      </c>
      <c r="M79" s="117">
        <v>5</v>
      </c>
    </row>
    <row r="80" spans="1:13">
      <c r="A80" s="117" t="s">
        <v>361</v>
      </c>
      <c r="B80" s="171">
        <v>-17.994466666666664</v>
      </c>
      <c r="C80" s="172">
        <v>4.3148733333333329</v>
      </c>
      <c r="D80" s="171">
        <v>41.927089189248093</v>
      </c>
      <c r="E80" s="172">
        <v>14.596604100662214</v>
      </c>
      <c r="F80" s="172">
        <v>2.8723865427949753</v>
      </c>
      <c r="G80" s="171">
        <v>-19.494466666666664</v>
      </c>
      <c r="H80" s="114" t="s">
        <v>357</v>
      </c>
      <c r="I80" s="114">
        <v>5739</v>
      </c>
      <c r="J80" s="114">
        <v>6069</v>
      </c>
      <c r="K80" s="118">
        <v>5904</v>
      </c>
      <c r="L80" s="117">
        <v>4</v>
      </c>
      <c r="M80" s="117">
        <v>5</v>
      </c>
    </row>
    <row r="81" spans="1:13">
      <c r="A81" s="117" t="s">
        <v>359</v>
      </c>
      <c r="B81" s="171">
        <v>-19.331466666666664</v>
      </c>
      <c r="C81" s="172">
        <v>6.1065733333333325</v>
      </c>
      <c r="D81" s="171">
        <v>40.884630687246101</v>
      </c>
      <c r="E81" s="172">
        <v>13.958002376417376</v>
      </c>
      <c r="F81" s="172">
        <v>2.9291176190313868</v>
      </c>
      <c r="G81" s="171">
        <v>-20.831466666666664</v>
      </c>
      <c r="H81" s="114" t="s">
        <v>357</v>
      </c>
      <c r="I81" s="114">
        <v>5739</v>
      </c>
      <c r="J81" s="114">
        <v>6069</v>
      </c>
      <c r="K81" s="118">
        <v>5904</v>
      </c>
      <c r="L81" s="117">
        <v>4</v>
      </c>
      <c r="M81" s="117">
        <v>5</v>
      </c>
    </row>
    <row r="82" spans="1:13">
      <c r="A82" s="117" t="s">
        <v>374</v>
      </c>
      <c r="B82" s="171">
        <v>-13.964466666666665</v>
      </c>
      <c r="C82" s="172">
        <v>5.0515733333333328</v>
      </c>
      <c r="D82" s="171">
        <v>40.069843016732897</v>
      </c>
      <c r="E82" s="172">
        <v>13.856712812240923</v>
      </c>
      <c r="F82" s="172">
        <v>2.8917278982166303</v>
      </c>
      <c r="G82" s="171">
        <v>-15.464466666666665</v>
      </c>
      <c r="H82" s="114" t="s">
        <v>357</v>
      </c>
      <c r="I82" s="114">
        <v>5739</v>
      </c>
      <c r="J82" s="114">
        <v>6069</v>
      </c>
      <c r="K82" s="118">
        <v>5904</v>
      </c>
      <c r="L82" s="117">
        <v>4</v>
      </c>
      <c r="M82" s="117">
        <v>5</v>
      </c>
    </row>
    <row r="83" spans="1:13">
      <c r="A83" s="117" t="s">
        <v>379</v>
      </c>
      <c r="B83" s="171">
        <v>-10.484466666666666</v>
      </c>
      <c r="C83" s="172">
        <v>6.8213733333333337</v>
      </c>
      <c r="D83" s="171">
        <v>39.554076583581313</v>
      </c>
      <c r="E83" s="172">
        <v>13.963998664581711</v>
      </c>
      <c r="F83" s="172">
        <v>2.8325752195827891</v>
      </c>
      <c r="G83" s="171">
        <v>-11.984466666666666</v>
      </c>
      <c r="H83" s="114" t="s">
        <v>357</v>
      </c>
      <c r="I83" s="114">
        <v>5739</v>
      </c>
      <c r="J83" s="114">
        <v>6069</v>
      </c>
      <c r="K83" s="118">
        <v>5904</v>
      </c>
      <c r="L83" s="117">
        <v>4</v>
      </c>
      <c r="M83" s="117">
        <v>5</v>
      </c>
    </row>
    <row r="84" spans="1:13">
      <c r="A84" s="117" t="s">
        <v>381</v>
      </c>
      <c r="B84" s="171">
        <v>-9.401466666666666</v>
      </c>
      <c r="C84" s="172">
        <v>7.0102266666666662</v>
      </c>
      <c r="D84" s="171">
        <v>41.212833769908912</v>
      </c>
      <c r="E84" s="172">
        <v>14.623544472561266</v>
      </c>
      <c r="F84" s="171">
        <v>2.8182520214054931</v>
      </c>
      <c r="G84" s="171">
        <v>-10.901466666666666</v>
      </c>
      <c r="H84" s="114" t="s">
        <v>357</v>
      </c>
      <c r="I84" s="114">
        <v>5739</v>
      </c>
      <c r="J84" s="114">
        <v>6069</v>
      </c>
      <c r="K84" s="118">
        <v>5904</v>
      </c>
      <c r="L84" s="117">
        <v>4</v>
      </c>
      <c r="M84" s="117">
        <v>5</v>
      </c>
    </row>
    <row r="85" spans="1:13">
      <c r="A85" s="117" t="s">
        <v>364</v>
      </c>
      <c r="B85" s="171">
        <v>-16.898466666666664</v>
      </c>
      <c r="C85" s="172">
        <v>6.3002266666666662</v>
      </c>
      <c r="D85" s="171">
        <v>37.017140814069052</v>
      </c>
      <c r="E85" s="172">
        <v>12.88738501133443</v>
      </c>
      <c r="F85" s="171">
        <v>2.8723546927101617</v>
      </c>
      <c r="G85" s="171">
        <v>-18.398466666666664</v>
      </c>
      <c r="H85" s="114" t="s">
        <v>357</v>
      </c>
      <c r="I85" s="114">
        <v>5739</v>
      </c>
      <c r="J85" s="114">
        <v>6069</v>
      </c>
      <c r="K85" s="118">
        <v>5904</v>
      </c>
      <c r="L85" s="117">
        <v>4</v>
      </c>
      <c r="M85" s="117">
        <v>5</v>
      </c>
    </row>
    <row r="86" spans="1:13">
      <c r="A86" s="117" t="s">
        <v>378</v>
      </c>
      <c r="B86" s="171">
        <v>-10.912466666666665</v>
      </c>
      <c r="C86" s="172">
        <v>5.7135733333333336</v>
      </c>
      <c r="D86" s="171">
        <v>37.573336520528223</v>
      </c>
      <c r="E86" s="172">
        <v>13.087138081247929</v>
      </c>
      <c r="F86" s="172">
        <v>2.871012461797561</v>
      </c>
      <c r="G86" s="171">
        <v>-12.412466666666665</v>
      </c>
      <c r="H86" s="114" t="s">
        <v>357</v>
      </c>
      <c r="I86" s="114">
        <v>5739</v>
      </c>
      <c r="J86" s="114">
        <v>6069</v>
      </c>
      <c r="K86" s="118">
        <v>5904</v>
      </c>
      <c r="L86" s="117">
        <v>4</v>
      </c>
      <c r="M86" s="117">
        <v>5</v>
      </c>
    </row>
    <row r="87" spans="1:13">
      <c r="A87" s="117" t="s">
        <v>362</v>
      </c>
      <c r="B87" s="171">
        <v>-17.104466666666667</v>
      </c>
      <c r="C87" s="172">
        <v>5.1535733333333331</v>
      </c>
      <c r="D87" s="171">
        <v>41.445111225322592</v>
      </c>
      <c r="E87" s="172">
        <v>14.515693065175803</v>
      </c>
      <c r="F87" s="172">
        <v>2.8551934130346424</v>
      </c>
      <c r="G87" s="171">
        <v>-18.604466666666667</v>
      </c>
      <c r="H87" s="114" t="s">
        <v>357</v>
      </c>
      <c r="I87" s="114">
        <v>5739</v>
      </c>
      <c r="J87" s="114">
        <v>6069</v>
      </c>
      <c r="K87" s="118">
        <v>5904</v>
      </c>
      <c r="L87" s="117">
        <v>4</v>
      </c>
      <c r="M87" s="117">
        <v>5</v>
      </c>
    </row>
    <row r="88" spans="1:13">
      <c r="A88" s="140" t="s">
        <v>372</v>
      </c>
      <c r="B88" s="171">
        <v>-14.388466666666666</v>
      </c>
      <c r="C88" s="172">
        <v>5.1872733333333327</v>
      </c>
      <c r="D88" s="171">
        <v>40.466776306963176</v>
      </c>
      <c r="E88" s="172">
        <v>14.103445674854758</v>
      </c>
      <c r="F88" s="172">
        <v>2.8692829567962947</v>
      </c>
      <c r="G88" s="171">
        <v>-15.888466666666666</v>
      </c>
      <c r="H88" s="121" t="s">
        <v>357</v>
      </c>
      <c r="I88" s="114">
        <v>5739</v>
      </c>
      <c r="J88" s="114">
        <v>6069</v>
      </c>
      <c r="K88" s="118">
        <v>5904</v>
      </c>
      <c r="L88" s="117">
        <v>4</v>
      </c>
      <c r="M88" s="117">
        <v>5</v>
      </c>
    </row>
    <row r="89" spans="1:13">
      <c r="A89" s="117" t="s">
        <v>411</v>
      </c>
      <c r="B89" s="171">
        <v>-10.440466666666666</v>
      </c>
      <c r="C89" s="172">
        <v>7.0982266666666662</v>
      </c>
      <c r="D89" s="171">
        <v>37.766966676239839</v>
      </c>
      <c r="E89" s="172">
        <v>13.362519417747091</v>
      </c>
      <c r="F89" s="171">
        <v>2.8263357751293969</v>
      </c>
      <c r="G89" s="171">
        <v>-11.940466666666666</v>
      </c>
      <c r="H89" s="114" t="s">
        <v>383</v>
      </c>
      <c r="I89" s="114">
        <v>6069</v>
      </c>
      <c r="J89" s="114">
        <v>6398</v>
      </c>
      <c r="K89" s="118">
        <v>6233.5</v>
      </c>
      <c r="L89" s="117">
        <v>4</v>
      </c>
      <c r="M89" s="117">
        <v>6</v>
      </c>
    </row>
    <row r="90" spans="1:13">
      <c r="A90" s="117" t="s">
        <v>408</v>
      </c>
      <c r="B90" s="171">
        <v>-12.146466666666665</v>
      </c>
      <c r="C90" s="172">
        <v>6.1752266666666662</v>
      </c>
      <c r="D90" s="171">
        <v>29.730292758687565</v>
      </c>
      <c r="E90" s="172">
        <v>10.10018818405619</v>
      </c>
      <c r="F90" s="171">
        <v>2.9435384981854877</v>
      </c>
      <c r="G90" s="171">
        <v>-13.646466666666665</v>
      </c>
      <c r="H90" s="114" t="s">
        <v>383</v>
      </c>
      <c r="I90" s="114">
        <v>6069</v>
      </c>
      <c r="J90" s="114">
        <v>6398</v>
      </c>
      <c r="K90" s="118">
        <v>6233.5</v>
      </c>
      <c r="L90" s="117">
        <v>4</v>
      </c>
      <c r="M90" s="117">
        <v>6</v>
      </c>
    </row>
    <row r="91" spans="1:13">
      <c r="A91" s="117" t="s">
        <v>407</v>
      </c>
      <c r="B91" s="171">
        <v>-12.247466666666666</v>
      </c>
      <c r="C91" s="172">
        <v>6.0780266666666662</v>
      </c>
      <c r="D91" s="171">
        <v>22.22082846649139</v>
      </c>
      <c r="E91" s="172">
        <v>7.4183457353696145</v>
      </c>
      <c r="F91" s="171">
        <v>2.995388629643621</v>
      </c>
      <c r="G91" s="171">
        <v>-13.747466666666666</v>
      </c>
      <c r="H91" s="114" t="s">
        <v>383</v>
      </c>
      <c r="I91" s="114">
        <v>6069</v>
      </c>
      <c r="J91" s="114">
        <v>6398</v>
      </c>
      <c r="K91" s="118">
        <v>6233.5</v>
      </c>
      <c r="L91" s="117">
        <v>4</v>
      </c>
      <c r="M91" s="117">
        <v>6</v>
      </c>
    </row>
    <row r="92" spans="1:13">
      <c r="A92" s="117" t="s">
        <v>390</v>
      </c>
      <c r="B92" s="167">
        <v>-17.1083</v>
      </c>
      <c r="C92" s="168">
        <v>5.5282999999999989</v>
      </c>
      <c r="D92" s="167">
        <v>38.545557382101272</v>
      </c>
      <c r="E92" s="168">
        <v>13.131636265046188</v>
      </c>
      <c r="F92" s="167">
        <v>2.9353202147931787</v>
      </c>
      <c r="G92" s="171">
        <v>-18.6083</v>
      </c>
      <c r="H92" s="114" t="s">
        <v>383</v>
      </c>
      <c r="I92" s="114">
        <v>6069</v>
      </c>
      <c r="J92" s="114">
        <v>6398</v>
      </c>
      <c r="K92" s="118">
        <v>6233.5</v>
      </c>
      <c r="L92" s="117">
        <v>4</v>
      </c>
      <c r="M92" s="117">
        <v>6</v>
      </c>
    </row>
    <row r="93" spans="1:13">
      <c r="A93" s="117" t="s">
        <v>400</v>
      </c>
      <c r="B93" s="171">
        <v>-14.856200000000001</v>
      </c>
      <c r="C93" s="172">
        <v>6.9716000000000005</v>
      </c>
      <c r="D93" s="171">
        <v>40.479349072833585</v>
      </c>
      <c r="E93" s="172">
        <v>14.074263014498429</v>
      </c>
      <c r="F93" s="171">
        <v>2.8761256650621267</v>
      </c>
      <c r="G93" s="171">
        <v>-16.356200000000001</v>
      </c>
      <c r="H93" s="114" t="s">
        <v>383</v>
      </c>
      <c r="I93" s="114">
        <v>6069</v>
      </c>
      <c r="J93" s="114">
        <v>6398</v>
      </c>
      <c r="K93" s="118">
        <v>6233.5</v>
      </c>
      <c r="L93" s="117">
        <v>4</v>
      </c>
      <c r="M93" s="117">
        <v>6</v>
      </c>
    </row>
    <row r="94" spans="1:13">
      <c r="A94" s="117" t="s">
        <v>395</v>
      </c>
      <c r="B94" s="167">
        <v>-15.837555555555554</v>
      </c>
      <c r="C94" s="168">
        <v>5.5654444444444442</v>
      </c>
      <c r="D94" s="167">
        <v>42.50382187279147</v>
      </c>
      <c r="E94" s="168">
        <v>14.964229614769655</v>
      </c>
      <c r="F94" s="167">
        <v>2.8403615132208548</v>
      </c>
      <c r="G94" s="171">
        <v>-17.337555555555554</v>
      </c>
      <c r="H94" s="114" t="s">
        <v>383</v>
      </c>
      <c r="I94" s="114">
        <v>6069</v>
      </c>
      <c r="J94" s="114">
        <v>6398</v>
      </c>
      <c r="K94" s="118">
        <v>6233.5</v>
      </c>
      <c r="L94" s="117">
        <v>4</v>
      </c>
      <c r="M94" s="117">
        <v>6</v>
      </c>
    </row>
    <row r="95" spans="1:13">
      <c r="A95" s="117" t="s">
        <v>404</v>
      </c>
      <c r="B95" s="167">
        <v>-12.736555555555553</v>
      </c>
      <c r="C95" s="168">
        <v>6.1834444444444436</v>
      </c>
      <c r="D95" s="167">
        <v>27.711210574926231</v>
      </c>
      <c r="E95" s="168">
        <v>9.6407615810858438</v>
      </c>
      <c r="F95" s="167">
        <v>2.8743798238193858</v>
      </c>
      <c r="G95" s="171">
        <v>-14.236555555555553</v>
      </c>
      <c r="H95" s="114" t="s">
        <v>383</v>
      </c>
      <c r="I95" s="114">
        <v>6069</v>
      </c>
      <c r="J95" s="114">
        <v>6398</v>
      </c>
      <c r="K95" s="118">
        <v>6233.5</v>
      </c>
      <c r="L95" s="117">
        <v>4</v>
      </c>
      <c r="M95" s="117">
        <v>6</v>
      </c>
    </row>
    <row r="96" spans="1:13">
      <c r="A96" s="117" t="s">
        <v>401</v>
      </c>
      <c r="B96" s="171">
        <v>-13.329200000000002</v>
      </c>
      <c r="C96" s="172">
        <v>5.4496000000000002</v>
      </c>
      <c r="D96" s="171">
        <v>41.752599506288711</v>
      </c>
      <c r="E96" s="172">
        <v>14.44216610832477</v>
      </c>
      <c r="F96" s="171">
        <v>2.8910205846629635</v>
      </c>
      <c r="G96" s="171">
        <v>-14.829200000000002</v>
      </c>
      <c r="H96" s="114" t="s">
        <v>383</v>
      </c>
      <c r="I96" s="114">
        <v>6069</v>
      </c>
      <c r="J96" s="114">
        <v>6398</v>
      </c>
      <c r="K96" s="118">
        <v>6233.5</v>
      </c>
      <c r="L96" s="117">
        <v>4</v>
      </c>
      <c r="M96" s="117">
        <v>6</v>
      </c>
    </row>
    <row r="97" spans="1:13">
      <c r="A97" s="117" t="s">
        <v>410</v>
      </c>
      <c r="B97" s="171">
        <v>-11.507999999999999</v>
      </c>
      <c r="C97" s="172">
        <v>5.9614444444444441</v>
      </c>
      <c r="D97" s="172">
        <v>39.545490758292672</v>
      </c>
      <c r="E97" s="172">
        <v>13.628778090904333</v>
      </c>
      <c r="F97" s="171">
        <v>2.9016167476294012</v>
      </c>
      <c r="G97" s="171">
        <v>-13.007999999999999</v>
      </c>
      <c r="H97" s="114" t="s">
        <v>383</v>
      </c>
      <c r="I97" s="114">
        <v>6069</v>
      </c>
      <c r="J97" s="114">
        <v>6398</v>
      </c>
      <c r="K97" s="118">
        <v>6233.5</v>
      </c>
      <c r="L97" s="117">
        <v>4</v>
      </c>
      <c r="M97" s="117">
        <v>6</v>
      </c>
    </row>
    <row r="98" spans="1:13">
      <c r="A98" s="117" t="s">
        <v>409</v>
      </c>
      <c r="B98" s="167">
        <v>-12.125555555555552</v>
      </c>
      <c r="C98" s="168">
        <v>6.4284444444444437</v>
      </c>
      <c r="D98" s="167">
        <v>41.163506810675287</v>
      </c>
      <c r="E98" s="168">
        <v>14.104322014382566</v>
      </c>
      <c r="F98" s="167">
        <v>2.9185030495403979</v>
      </c>
      <c r="G98" s="171">
        <v>-13.625555555555552</v>
      </c>
      <c r="H98" s="114" t="s">
        <v>383</v>
      </c>
      <c r="I98" s="114">
        <v>6069</v>
      </c>
      <c r="J98" s="114">
        <v>6398</v>
      </c>
      <c r="K98" s="118">
        <v>6233.5</v>
      </c>
      <c r="L98" s="117">
        <v>4</v>
      </c>
      <c r="M98" s="117">
        <v>6</v>
      </c>
    </row>
    <row r="99" spans="1:13">
      <c r="A99" s="117" t="s">
        <v>397</v>
      </c>
      <c r="B99" s="171">
        <v>-15.614200000000002</v>
      </c>
      <c r="C99" s="172">
        <v>6.9526000000000003</v>
      </c>
      <c r="D99" s="171">
        <v>42.013984002223545</v>
      </c>
      <c r="E99" s="172">
        <v>14.805975046711277</v>
      </c>
      <c r="F99" s="171">
        <v>2.8376370937863866</v>
      </c>
      <c r="G99" s="171">
        <v>-17.114200000000004</v>
      </c>
      <c r="H99" s="114" t="s">
        <v>383</v>
      </c>
      <c r="I99" s="114">
        <v>6069</v>
      </c>
      <c r="J99" s="114">
        <v>6398</v>
      </c>
      <c r="K99" s="118">
        <v>6233.5</v>
      </c>
      <c r="L99" s="117">
        <v>4</v>
      </c>
      <c r="M99" s="117">
        <v>6</v>
      </c>
    </row>
    <row r="100" spans="1:13">
      <c r="A100" s="117" t="s">
        <v>396</v>
      </c>
      <c r="B100" s="171">
        <v>-15.661999999999999</v>
      </c>
      <c r="C100" s="172">
        <v>5.2834444444444442</v>
      </c>
      <c r="D100" s="172">
        <v>28.361465781977262</v>
      </c>
      <c r="E100" s="172">
        <v>9.6658155819234093</v>
      </c>
      <c r="F100" s="171">
        <v>2.9342030728392596</v>
      </c>
      <c r="G100" s="171">
        <v>-17.161999999999999</v>
      </c>
      <c r="H100" s="114" t="s">
        <v>383</v>
      </c>
      <c r="I100" s="114">
        <v>6069</v>
      </c>
      <c r="J100" s="114">
        <v>6398</v>
      </c>
      <c r="K100" s="118">
        <v>6233.5</v>
      </c>
      <c r="L100" s="117">
        <v>4</v>
      </c>
      <c r="M100" s="117">
        <v>6</v>
      </c>
    </row>
    <row r="101" spans="1:13">
      <c r="A101" s="117" t="s">
        <v>391</v>
      </c>
      <c r="B101" s="167">
        <v>-16.37855555555555</v>
      </c>
      <c r="C101" s="168">
        <v>6.2234444444444437</v>
      </c>
      <c r="D101" s="167">
        <v>41.169577471834778</v>
      </c>
      <c r="E101" s="168">
        <v>14.034728600251125</v>
      </c>
      <c r="F101" s="167">
        <v>2.9334074526455844</v>
      </c>
      <c r="G101" s="171">
        <v>-17.87855555555555</v>
      </c>
      <c r="H101" s="114" t="s">
        <v>383</v>
      </c>
      <c r="I101" s="114">
        <v>6069</v>
      </c>
      <c r="J101" s="114">
        <v>6398</v>
      </c>
      <c r="K101" s="118">
        <v>6233.5</v>
      </c>
      <c r="L101" s="117">
        <v>4</v>
      </c>
      <c r="M101" s="117">
        <v>6</v>
      </c>
    </row>
    <row r="102" spans="1:13">
      <c r="A102" s="117" t="s">
        <v>388</v>
      </c>
      <c r="B102" s="167">
        <v>-17.302555555555553</v>
      </c>
      <c r="C102" s="168">
        <v>4.801444444444444</v>
      </c>
      <c r="D102" s="167">
        <v>39.582592232881304</v>
      </c>
      <c r="E102" s="168">
        <v>13.820152608800695</v>
      </c>
      <c r="F102" s="167">
        <v>2.8641212114890138</v>
      </c>
      <c r="G102" s="171">
        <v>-18.802555555555553</v>
      </c>
      <c r="H102" s="114" t="s">
        <v>383</v>
      </c>
      <c r="I102" s="114">
        <v>6069</v>
      </c>
      <c r="J102" s="114">
        <v>6398</v>
      </c>
      <c r="K102" s="118">
        <v>6233.5</v>
      </c>
      <c r="L102" s="117">
        <v>4</v>
      </c>
      <c r="M102" s="117">
        <v>6</v>
      </c>
    </row>
    <row r="103" spans="1:13">
      <c r="A103" s="117" t="s">
        <v>392</v>
      </c>
      <c r="B103" s="167">
        <v>-16.218555555555554</v>
      </c>
      <c r="C103" s="168">
        <v>6.434444444444444</v>
      </c>
      <c r="D103" s="167">
        <v>40.647802317999037</v>
      </c>
      <c r="E103" s="168">
        <v>13.995618700259804</v>
      </c>
      <c r="F103" s="167">
        <v>2.904323359227019</v>
      </c>
      <c r="G103" s="171">
        <v>-17.718555555555554</v>
      </c>
      <c r="H103" s="114" t="s">
        <v>383</v>
      </c>
      <c r="I103" s="114">
        <v>6069</v>
      </c>
      <c r="J103" s="114">
        <v>6398</v>
      </c>
      <c r="K103" s="118">
        <v>6233.5</v>
      </c>
      <c r="L103" s="117">
        <v>4</v>
      </c>
      <c r="M103" s="117">
        <v>6</v>
      </c>
    </row>
    <row r="104" spans="1:13">
      <c r="A104" s="117" t="s">
        <v>385</v>
      </c>
      <c r="B104" s="171">
        <v>-18.279</v>
      </c>
      <c r="C104" s="172">
        <v>5.2694444444444448</v>
      </c>
      <c r="D104" s="172">
        <v>40.840622818497835</v>
      </c>
      <c r="E104" s="172">
        <v>14.302987221381205</v>
      </c>
      <c r="F104" s="171">
        <v>2.8553911281865743</v>
      </c>
      <c r="G104" s="171">
        <v>-19.779</v>
      </c>
      <c r="H104" s="114" t="s">
        <v>383</v>
      </c>
      <c r="I104" s="114">
        <v>6069</v>
      </c>
      <c r="J104" s="114">
        <v>6398</v>
      </c>
      <c r="K104" s="118">
        <v>6233.5</v>
      </c>
      <c r="L104" s="117">
        <v>4</v>
      </c>
      <c r="M104" s="117">
        <v>6</v>
      </c>
    </row>
    <row r="105" spans="1:13">
      <c r="A105" s="117" t="s">
        <v>405</v>
      </c>
      <c r="B105" s="171">
        <v>-12.679466666666666</v>
      </c>
      <c r="C105" s="172">
        <v>6.5982266666666662</v>
      </c>
      <c r="D105" s="171">
        <v>42.570603823825031</v>
      </c>
      <c r="E105" s="172">
        <v>14.51880433304088</v>
      </c>
      <c r="F105" s="171">
        <v>2.9321012149014107</v>
      </c>
      <c r="G105" s="171">
        <v>-14.179466666666666</v>
      </c>
      <c r="H105" s="114" t="s">
        <v>383</v>
      </c>
      <c r="I105" s="114">
        <v>6069</v>
      </c>
      <c r="J105" s="114">
        <v>6398</v>
      </c>
      <c r="K105" s="118">
        <v>6233.5</v>
      </c>
      <c r="L105" s="117">
        <v>4</v>
      </c>
      <c r="M105" s="117">
        <v>6</v>
      </c>
    </row>
    <row r="106" spans="1:13">
      <c r="A106" s="117" t="s">
        <v>387</v>
      </c>
      <c r="B106" s="171">
        <v>-17.363466666666664</v>
      </c>
      <c r="C106" s="172">
        <v>6.2712266666666663</v>
      </c>
      <c r="D106" s="171">
        <v>41.657996000387961</v>
      </c>
      <c r="E106" s="172">
        <v>14.29204347254308</v>
      </c>
      <c r="F106" s="171">
        <v>2.9147683520847472</v>
      </c>
      <c r="G106" s="171">
        <v>-18.863466666666664</v>
      </c>
      <c r="H106" s="114" t="s">
        <v>383</v>
      </c>
      <c r="I106" s="114">
        <v>6069</v>
      </c>
      <c r="J106" s="114">
        <v>6398</v>
      </c>
      <c r="K106" s="118">
        <v>6233.5</v>
      </c>
      <c r="L106" s="117">
        <v>4</v>
      </c>
      <c r="M106" s="117">
        <v>6</v>
      </c>
    </row>
    <row r="107" spans="1:13">
      <c r="A107" s="117" t="s">
        <v>386</v>
      </c>
      <c r="B107" s="171">
        <v>-17.549466666666664</v>
      </c>
      <c r="C107" s="172">
        <v>5.9552266666666664</v>
      </c>
      <c r="D107" s="171">
        <v>39.160191078207369</v>
      </c>
      <c r="E107" s="172">
        <v>13.239325416942831</v>
      </c>
      <c r="F107" s="171">
        <v>2.9578690639398206</v>
      </c>
      <c r="G107" s="171">
        <v>-19.049466666666664</v>
      </c>
      <c r="H107" s="114" t="s">
        <v>383</v>
      </c>
      <c r="I107" s="114">
        <v>6069</v>
      </c>
      <c r="J107" s="114">
        <v>6398</v>
      </c>
      <c r="K107" s="118">
        <v>6233.5</v>
      </c>
      <c r="L107" s="117">
        <v>4</v>
      </c>
      <c r="M107" s="117">
        <v>6</v>
      </c>
    </row>
    <row r="108" spans="1:13">
      <c r="A108" s="117" t="s">
        <v>389</v>
      </c>
      <c r="B108" s="171">
        <v>-17.121466666666663</v>
      </c>
      <c r="C108" s="172">
        <v>4.600226666666666</v>
      </c>
      <c r="D108" s="171">
        <v>40.957414353477979</v>
      </c>
      <c r="E108" s="172">
        <v>14.175317829825755</v>
      </c>
      <c r="F108" s="171">
        <v>2.8893471628058327</v>
      </c>
      <c r="G108" s="171">
        <v>-18.621466666666663</v>
      </c>
      <c r="H108" s="114" t="s">
        <v>383</v>
      </c>
      <c r="I108" s="114">
        <v>6069</v>
      </c>
      <c r="J108" s="114">
        <v>6398</v>
      </c>
      <c r="K108" s="118">
        <v>6233.5</v>
      </c>
      <c r="L108" s="117">
        <v>4</v>
      </c>
      <c r="M108" s="117">
        <v>6</v>
      </c>
    </row>
    <row r="109" spans="1:13">
      <c r="A109" s="117" t="s">
        <v>399</v>
      </c>
      <c r="B109" s="171">
        <v>-15.171466666666666</v>
      </c>
      <c r="C109" s="172">
        <v>6.092226666666666</v>
      </c>
      <c r="D109" s="171">
        <v>39.717553852421112</v>
      </c>
      <c r="E109" s="172">
        <v>13.781507308308397</v>
      </c>
      <c r="F109" s="171">
        <v>2.8819455640005911</v>
      </c>
      <c r="G109" s="171">
        <v>-16.671466666666667</v>
      </c>
      <c r="H109" s="114" t="s">
        <v>383</v>
      </c>
      <c r="I109" s="114">
        <v>6069</v>
      </c>
      <c r="J109" s="114">
        <v>6398</v>
      </c>
      <c r="K109" s="118">
        <v>6233.5</v>
      </c>
      <c r="L109" s="117">
        <v>4</v>
      </c>
      <c r="M109" s="117">
        <v>6</v>
      </c>
    </row>
    <row r="110" spans="1:13">
      <c r="A110" s="117" t="s">
        <v>393</v>
      </c>
      <c r="B110" s="171">
        <v>-16.113466666666667</v>
      </c>
      <c r="C110" s="172">
        <v>5.7567733333333324</v>
      </c>
      <c r="D110" s="171">
        <v>39.67291183704311</v>
      </c>
      <c r="E110" s="172">
        <v>13.99535068464577</v>
      </c>
      <c r="F110" s="172">
        <v>2.8347208105737618</v>
      </c>
      <c r="G110" s="171">
        <v>-17.613466666666667</v>
      </c>
      <c r="H110" s="114" t="s">
        <v>383</v>
      </c>
      <c r="I110" s="114">
        <v>6069</v>
      </c>
      <c r="J110" s="114">
        <v>6398</v>
      </c>
      <c r="K110" s="118">
        <v>6233.5</v>
      </c>
      <c r="L110" s="117">
        <v>4</v>
      </c>
      <c r="M110" s="117">
        <v>6</v>
      </c>
    </row>
    <row r="111" spans="1:13">
      <c r="A111" s="117" t="s">
        <v>394</v>
      </c>
      <c r="B111" s="171">
        <v>-15.914466666666666</v>
      </c>
      <c r="C111" s="172">
        <v>5.7051733333333337</v>
      </c>
      <c r="D111" s="171">
        <v>38.858280414645307</v>
      </c>
      <c r="E111" s="172">
        <v>13.307457492661031</v>
      </c>
      <c r="F111" s="172">
        <v>2.9200379137844608</v>
      </c>
      <c r="G111" s="171">
        <v>-17.414466666666666</v>
      </c>
      <c r="H111" s="114" t="s">
        <v>383</v>
      </c>
      <c r="I111" s="114">
        <v>6069</v>
      </c>
      <c r="J111" s="114">
        <v>6398</v>
      </c>
      <c r="K111" s="118">
        <v>6233.5</v>
      </c>
      <c r="L111" s="117">
        <v>4</v>
      </c>
      <c r="M111" s="117">
        <v>6</v>
      </c>
    </row>
    <row r="112" spans="1:13">
      <c r="A112" s="117" t="s">
        <v>384</v>
      </c>
      <c r="B112" s="171">
        <v>-19.474466666666665</v>
      </c>
      <c r="C112" s="172">
        <v>4.9222733333333331</v>
      </c>
      <c r="D112" s="171">
        <v>39.892222409486891</v>
      </c>
      <c r="E112" s="172">
        <v>13.709028487657804</v>
      </c>
      <c r="F112" s="172">
        <v>2.909923372425824</v>
      </c>
      <c r="G112" s="171">
        <v>-20.974466666666665</v>
      </c>
      <c r="H112" s="114" t="s">
        <v>383</v>
      </c>
      <c r="I112" s="114">
        <v>6069</v>
      </c>
      <c r="J112" s="114">
        <v>6398</v>
      </c>
      <c r="K112" s="118">
        <v>6233.5</v>
      </c>
      <c r="L112" s="117">
        <v>4</v>
      </c>
      <c r="M112" s="117">
        <v>6</v>
      </c>
    </row>
    <row r="113" spans="1:13">
      <c r="A113" s="117" t="s">
        <v>398</v>
      </c>
      <c r="B113" s="171">
        <v>-15.488466666666666</v>
      </c>
      <c r="C113" s="172">
        <v>5.6305733333333334</v>
      </c>
      <c r="D113" s="171">
        <v>38.622766147159282</v>
      </c>
      <c r="E113" s="172">
        <v>13.448419773278307</v>
      </c>
      <c r="F113" s="172">
        <v>2.8719185449506721</v>
      </c>
      <c r="G113" s="171">
        <v>-16.988466666666667</v>
      </c>
      <c r="H113" s="114" t="s">
        <v>383</v>
      </c>
      <c r="I113" s="114">
        <v>6069</v>
      </c>
      <c r="J113" s="114">
        <v>6398</v>
      </c>
      <c r="K113" s="118">
        <v>6233.5</v>
      </c>
      <c r="L113" s="117">
        <v>4</v>
      </c>
      <c r="M113" s="117">
        <v>6</v>
      </c>
    </row>
    <row r="114" spans="1:13">
      <c r="A114" s="117" t="s">
        <v>406</v>
      </c>
      <c r="B114" s="171">
        <v>-12.522466666666665</v>
      </c>
      <c r="C114" s="172">
        <v>6.2138733333333329</v>
      </c>
      <c r="D114" s="171">
        <v>39.756701118861315</v>
      </c>
      <c r="E114" s="172">
        <v>13.377991173677369</v>
      </c>
      <c r="F114" s="172">
        <v>2.9717990244370083</v>
      </c>
      <c r="G114" s="171">
        <v>-14.022466666666665</v>
      </c>
      <c r="H114" s="114" t="s">
        <v>383</v>
      </c>
      <c r="I114" s="114">
        <v>6069</v>
      </c>
      <c r="J114" s="114">
        <v>6398</v>
      </c>
      <c r="K114" s="118">
        <v>6233.5</v>
      </c>
      <c r="L114" s="117">
        <v>4</v>
      </c>
      <c r="M114" s="117">
        <v>6</v>
      </c>
    </row>
    <row r="115" spans="1:13">
      <c r="A115" s="117" t="s">
        <v>382</v>
      </c>
      <c r="B115" s="171">
        <v>-21.317466666666665</v>
      </c>
      <c r="C115" s="172">
        <v>2.8519733333333335</v>
      </c>
      <c r="D115" s="171">
        <v>39.823594438138443</v>
      </c>
      <c r="E115" s="172">
        <v>13.617450978549247</v>
      </c>
      <c r="F115" s="172">
        <v>2.9244529318203649</v>
      </c>
      <c r="G115" s="171">
        <v>-22.817466666666665</v>
      </c>
      <c r="H115" s="114" t="s">
        <v>383</v>
      </c>
      <c r="I115" s="114">
        <v>6069</v>
      </c>
      <c r="J115" s="114">
        <v>6398</v>
      </c>
      <c r="K115" s="118">
        <v>6233.5</v>
      </c>
      <c r="L115" s="117">
        <v>4</v>
      </c>
      <c r="M115" s="117">
        <v>6</v>
      </c>
    </row>
    <row r="116" spans="1:13">
      <c r="A116" s="140" t="s">
        <v>402</v>
      </c>
      <c r="B116" s="171">
        <v>-12.892466666666666</v>
      </c>
      <c r="C116" s="172">
        <v>7.6796733333333336</v>
      </c>
      <c r="D116" s="171">
        <v>36.895542457375583</v>
      </c>
      <c r="E116" s="172">
        <v>12.384991467224955</v>
      </c>
      <c r="F116" s="172">
        <v>2.9790527151362332</v>
      </c>
      <c r="G116" s="171">
        <v>-14.392466666666666</v>
      </c>
      <c r="H116" s="114" t="s">
        <v>383</v>
      </c>
      <c r="I116" s="114">
        <v>6069</v>
      </c>
      <c r="J116" s="114">
        <v>6398</v>
      </c>
      <c r="K116" s="118">
        <v>6233.5</v>
      </c>
      <c r="L116" s="117">
        <v>4</v>
      </c>
      <c r="M116" s="117">
        <v>6</v>
      </c>
    </row>
    <row r="117" spans="1:13">
      <c r="A117" s="117" t="s">
        <v>403</v>
      </c>
      <c r="B117" s="171">
        <v>-12.784466666666665</v>
      </c>
      <c r="C117" s="172">
        <v>5.1610733333333334</v>
      </c>
      <c r="D117" s="171">
        <v>40.689478179670608</v>
      </c>
      <c r="E117" s="172">
        <v>13.937790352222615</v>
      </c>
      <c r="F117" s="172">
        <v>2.9193636258979878</v>
      </c>
      <c r="G117" s="171">
        <v>-14.284466666666665</v>
      </c>
      <c r="H117" s="114" t="s">
        <v>383</v>
      </c>
      <c r="I117" s="114">
        <v>6069</v>
      </c>
      <c r="J117" s="114">
        <v>6398</v>
      </c>
      <c r="K117" s="118">
        <v>6233.5</v>
      </c>
      <c r="L117" s="117">
        <v>4</v>
      </c>
      <c r="M117" s="117">
        <v>6</v>
      </c>
    </row>
    <row r="118" spans="1:13">
      <c r="A118" s="117" t="s">
        <v>420</v>
      </c>
      <c r="B118" s="171">
        <v>-15.508466666666665</v>
      </c>
      <c r="C118" s="172">
        <v>5.8432266666666663</v>
      </c>
      <c r="D118" s="171">
        <v>40.282639926848304</v>
      </c>
      <c r="E118" s="172">
        <v>13.957542880717028</v>
      </c>
      <c r="F118" s="171">
        <v>2.8860839096901918</v>
      </c>
      <c r="G118" s="171">
        <v>-17.008466666666664</v>
      </c>
      <c r="H118" s="121" t="s">
        <v>413</v>
      </c>
      <c r="I118" s="118">
        <v>6398</v>
      </c>
      <c r="J118" s="118">
        <v>6728</v>
      </c>
      <c r="K118" s="118">
        <v>6563</v>
      </c>
      <c r="L118" s="117">
        <v>5</v>
      </c>
      <c r="M118" s="117">
        <v>7</v>
      </c>
    </row>
    <row r="119" spans="1:13">
      <c r="A119" s="117" t="s">
        <v>427</v>
      </c>
      <c r="B119" s="171">
        <v>-10.671466666666666</v>
      </c>
      <c r="C119" s="172">
        <v>5.9872266666666665</v>
      </c>
      <c r="D119" s="171">
        <v>36.65725056374216</v>
      </c>
      <c r="E119" s="172">
        <v>12.70125564091029</v>
      </c>
      <c r="F119" s="171">
        <v>2.8861123340963601</v>
      </c>
      <c r="G119" s="171">
        <v>-12.171466666666666</v>
      </c>
      <c r="H119" s="121" t="s">
        <v>413</v>
      </c>
      <c r="I119" s="118">
        <v>6398</v>
      </c>
      <c r="J119" s="118">
        <v>6728</v>
      </c>
      <c r="K119" s="118">
        <v>6563</v>
      </c>
      <c r="L119" s="117">
        <v>5</v>
      </c>
      <c r="M119" s="117">
        <v>7</v>
      </c>
    </row>
    <row r="120" spans="1:13">
      <c r="A120" s="117" t="s">
        <v>424</v>
      </c>
      <c r="B120" s="171">
        <v>-13.539466666666666</v>
      </c>
      <c r="C120" s="172">
        <v>6.7142266666666659</v>
      </c>
      <c r="D120" s="171">
        <v>37.287550091224858</v>
      </c>
      <c r="E120" s="172">
        <v>12.587324499939839</v>
      </c>
      <c r="F120" s="171">
        <v>2.9623094321118892</v>
      </c>
      <c r="G120" s="171">
        <v>-15.039466666666666</v>
      </c>
      <c r="H120" s="121" t="s">
        <v>413</v>
      </c>
      <c r="I120" s="118">
        <v>6398</v>
      </c>
      <c r="J120" s="118">
        <v>6728</v>
      </c>
      <c r="K120" s="118">
        <v>6563</v>
      </c>
      <c r="L120" s="117">
        <v>5</v>
      </c>
      <c r="M120" s="117">
        <v>7</v>
      </c>
    </row>
    <row r="121" spans="1:13">
      <c r="A121" s="117" t="s">
        <v>419</v>
      </c>
      <c r="B121" s="171">
        <v>-16.049466666666667</v>
      </c>
      <c r="C121" s="172">
        <v>6.0958733333333326</v>
      </c>
      <c r="D121" s="171">
        <v>41.106811737005543</v>
      </c>
      <c r="E121" s="172">
        <v>14.448508019332499</v>
      </c>
      <c r="F121" s="172">
        <v>2.8450558135139978</v>
      </c>
      <c r="G121" s="171">
        <v>-17.549466666666667</v>
      </c>
      <c r="H121" s="114" t="s">
        <v>413</v>
      </c>
      <c r="I121" s="114">
        <v>6398</v>
      </c>
      <c r="J121" s="114">
        <v>6728</v>
      </c>
      <c r="K121" s="118">
        <v>6563</v>
      </c>
      <c r="L121" s="117">
        <v>5</v>
      </c>
      <c r="M121" s="117">
        <v>7</v>
      </c>
    </row>
    <row r="122" spans="1:13">
      <c r="A122" s="117" t="s">
        <v>426</v>
      </c>
      <c r="B122" s="171">
        <v>-10.827466666666666</v>
      </c>
      <c r="C122" s="172">
        <v>5.4735733333333334</v>
      </c>
      <c r="D122" s="171">
        <v>41.572528783842479</v>
      </c>
      <c r="E122" s="172">
        <v>14.617508070750777</v>
      </c>
      <c r="F122" s="172">
        <v>2.8440229745470735</v>
      </c>
      <c r="G122" s="171">
        <v>-12.327466666666666</v>
      </c>
      <c r="H122" s="114" t="s">
        <v>413</v>
      </c>
      <c r="I122" s="114">
        <v>6398</v>
      </c>
      <c r="J122" s="114">
        <v>6728</v>
      </c>
      <c r="K122" s="118">
        <v>6563</v>
      </c>
      <c r="L122" s="117">
        <v>5</v>
      </c>
      <c r="M122" s="117">
        <v>7</v>
      </c>
    </row>
    <row r="123" spans="1:13">
      <c r="A123" s="140" t="s">
        <v>415</v>
      </c>
      <c r="B123" s="171">
        <v>-19.226466666666667</v>
      </c>
      <c r="C123" s="172">
        <v>5.386073333333333</v>
      </c>
      <c r="D123" s="171">
        <v>35.982781460852635</v>
      </c>
      <c r="E123" s="172">
        <v>12.272310827286946</v>
      </c>
      <c r="F123" s="172">
        <v>2.9320298326250422</v>
      </c>
      <c r="G123" s="171">
        <v>-20.726466666666667</v>
      </c>
      <c r="H123" s="121" t="s">
        <v>413</v>
      </c>
      <c r="I123" s="114">
        <v>6398</v>
      </c>
      <c r="J123" s="114">
        <v>6728</v>
      </c>
      <c r="K123" s="118">
        <v>6563</v>
      </c>
      <c r="L123" s="117">
        <v>5</v>
      </c>
      <c r="M123" s="117">
        <v>7</v>
      </c>
    </row>
    <row r="124" spans="1:13">
      <c r="A124" s="117" t="s">
        <v>425</v>
      </c>
      <c r="B124" s="171">
        <v>-12.794466666666665</v>
      </c>
      <c r="C124" s="172">
        <v>6.624226666666666</v>
      </c>
      <c r="D124" s="171">
        <v>37.868436936302651</v>
      </c>
      <c r="E124" s="172">
        <v>13.138136502137503</v>
      </c>
      <c r="F124" s="171">
        <v>2.8823293874395097</v>
      </c>
      <c r="G124" s="171">
        <v>-14.294466666666665</v>
      </c>
      <c r="H124" s="114" t="s">
        <v>413</v>
      </c>
      <c r="I124" s="114">
        <v>6398</v>
      </c>
      <c r="J124" s="114">
        <v>6728</v>
      </c>
      <c r="K124" s="118">
        <v>6563</v>
      </c>
      <c r="L124" s="117">
        <v>5</v>
      </c>
      <c r="M124" s="117">
        <v>7</v>
      </c>
    </row>
    <row r="125" spans="1:13">
      <c r="A125" s="117" t="s">
        <v>414</v>
      </c>
      <c r="B125" s="171">
        <v>-19.255466666666667</v>
      </c>
      <c r="C125" s="172">
        <v>6.0862266666666658</v>
      </c>
      <c r="D125" s="171">
        <v>39.729732647154307</v>
      </c>
      <c r="E125" s="172">
        <v>13.687526708684898</v>
      </c>
      <c r="F125" s="171">
        <v>2.9026232052533874</v>
      </c>
      <c r="G125" s="171">
        <v>-20.755466666666667</v>
      </c>
      <c r="H125" s="114" t="s">
        <v>413</v>
      </c>
      <c r="I125" s="114">
        <v>6398</v>
      </c>
      <c r="J125" s="114">
        <v>6728</v>
      </c>
      <c r="K125" s="118">
        <v>6563</v>
      </c>
      <c r="L125" s="117">
        <v>5</v>
      </c>
      <c r="M125" s="117">
        <v>7</v>
      </c>
    </row>
    <row r="126" spans="1:13">
      <c r="A126" s="117" t="s">
        <v>412</v>
      </c>
      <c r="B126" s="171">
        <v>-19.382466666666666</v>
      </c>
      <c r="C126" s="172">
        <v>5.8482266666666662</v>
      </c>
      <c r="D126" s="171">
        <v>38.89554570160243</v>
      </c>
      <c r="E126" s="172">
        <v>13.309766643172283</v>
      </c>
      <c r="F126" s="171">
        <v>2.9223311530826335</v>
      </c>
      <c r="G126" s="171">
        <v>-20.882466666666666</v>
      </c>
      <c r="H126" s="114" t="s">
        <v>413</v>
      </c>
      <c r="I126" s="114">
        <v>6398</v>
      </c>
      <c r="J126" s="114">
        <v>6728</v>
      </c>
      <c r="K126" s="118">
        <v>6563</v>
      </c>
      <c r="L126" s="117">
        <v>4</v>
      </c>
      <c r="M126" s="117">
        <v>7</v>
      </c>
    </row>
    <row r="127" spans="1:13">
      <c r="A127" s="117" t="s">
        <v>418</v>
      </c>
      <c r="B127" s="171">
        <v>-16.130466666666663</v>
      </c>
      <c r="C127" s="172">
        <v>6.5802266666666664</v>
      </c>
      <c r="D127" s="171">
        <v>41.489128665094206</v>
      </c>
      <c r="E127" s="172">
        <v>14.686971834871454</v>
      </c>
      <c r="F127" s="171">
        <v>2.8248933225694675</v>
      </c>
      <c r="G127" s="171">
        <v>-17.630466666666663</v>
      </c>
      <c r="H127" s="114" t="s">
        <v>413</v>
      </c>
      <c r="I127" s="114">
        <v>6398</v>
      </c>
      <c r="J127" s="114">
        <v>6728</v>
      </c>
      <c r="K127" s="118">
        <v>6563</v>
      </c>
      <c r="L127" s="117">
        <v>5</v>
      </c>
      <c r="M127" s="117">
        <v>7</v>
      </c>
    </row>
    <row r="128" spans="1:13">
      <c r="A128" s="117" t="s">
        <v>416</v>
      </c>
      <c r="B128" s="171">
        <v>-17.959466666666664</v>
      </c>
      <c r="C128" s="172">
        <v>6.4366733333333332</v>
      </c>
      <c r="D128" s="171">
        <v>28.924795519983647</v>
      </c>
      <c r="E128" s="172">
        <v>9.5966135654933709</v>
      </c>
      <c r="F128" s="172">
        <v>3.0140627548022558</v>
      </c>
      <c r="G128" s="171">
        <v>-19.459466666666664</v>
      </c>
      <c r="H128" s="114" t="s">
        <v>413</v>
      </c>
      <c r="I128" s="114">
        <v>6398</v>
      </c>
      <c r="J128" s="114">
        <v>6728</v>
      </c>
      <c r="K128" s="118">
        <v>6563</v>
      </c>
      <c r="L128" s="117">
        <v>5</v>
      </c>
      <c r="M128" s="117">
        <v>7</v>
      </c>
    </row>
    <row r="129" spans="1:13">
      <c r="A129" s="140" t="s">
        <v>422</v>
      </c>
      <c r="B129" s="171">
        <v>-14.927466666666666</v>
      </c>
      <c r="C129" s="172">
        <v>5.0443733333333336</v>
      </c>
      <c r="D129" s="171">
        <v>37.76465461020711</v>
      </c>
      <c r="E129" s="172">
        <v>13.205807992885253</v>
      </c>
      <c r="F129" s="172">
        <v>2.859700415949797</v>
      </c>
      <c r="G129" s="171">
        <v>-16.427466666666668</v>
      </c>
      <c r="H129" s="121" t="s">
        <v>413</v>
      </c>
      <c r="I129" s="114">
        <v>6398</v>
      </c>
      <c r="J129" s="114">
        <v>6728</v>
      </c>
      <c r="K129" s="118">
        <v>6563</v>
      </c>
      <c r="L129" s="117">
        <v>5</v>
      </c>
      <c r="M129" s="117">
        <v>7</v>
      </c>
    </row>
    <row r="130" spans="1:13">
      <c r="A130" s="117" t="s">
        <v>417</v>
      </c>
      <c r="B130" s="171">
        <v>-16.505466666666663</v>
      </c>
      <c r="C130" s="172">
        <v>7.4562266666666659</v>
      </c>
      <c r="D130" s="171">
        <v>42.621285680022758</v>
      </c>
      <c r="E130" s="172">
        <v>15.080869353199461</v>
      </c>
      <c r="F130" s="171">
        <v>2.8261822764866338</v>
      </c>
      <c r="G130" s="171">
        <v>-18.005466666666663</v>
      </c>
      <c r="H130" s="114" t="s">
        <v>413</v>
      </c>
      <c r="I130" s="114">
        <v>6398</v>
      </c>
      <c r="J130" s="114">
        <v>6728</v>
      </c>
      <c r="K130" s="118">
        <v>6563</v>
      </c>
      <c r="L130" s="117">
        <v>5</v>
      </c>
      <c r="M130" s="117">
        <v>7</v>
      </c>
    </row>
    <row r="131" spans="1:13">
      <c r="A131" s="117" t="s">
        <v>421</v>
      </c>
      <c r="B131" s="171">
        <v>-15.410466666666666</v>
      </c>
      <c r="C131" s="172">
        <v>6.544226666666666</v>
      </c>
      <c r="D131" s="171">
        <v>42.455653960963701</v>
      </c>
      <c r="E131" s="172">
        <v>14.932315433522721</v>
      </c>
      <c r="F131" s="171">
        <v>2.8432063433144257</v>
      </c>
      <c r="G131" s="171">
        <v>-16.910466666666665</v>
      </c>
      <c r="H131" s="114" t="s">
        <v>413</v>
      </c>
      <c r="I131" s="114">
        <v>6398</v>
      </c>
      <c r="J131" s="114">
        <v>6728</v>
      </c>
      <c r="K131" s="118">
        <v>6563</v>
      </c>
      <c r="L131" s="117">
        <v>5</v>
      </c>
      <c r="M131" s="117">
        <v>7</v>
      </c>
    </row>
    <row r="132" spans="1:13">
      <c r="A132" s="117" t="s">
        <v>423</v>
      </c>
      <c r="B132" s="171">
        <v>-14.905466666666666</v>
      </c>
      <c r="C132" s="172">
        <v>5.4412266666666662</v>
      </c>
      <c r="D132" s="171">
        <v>42.21708657917484</v>
      </c>
      <c r="E132" s="172">
        <v>14.357004658660834</v>
      </c>
      <c r="F132" s="171">
        <v>2.9405218973518594</v>
      </c>
      <c r="G132" s="171">
        <v>-16.405466666666666</v>
      </c>
      <c r="H132" s="114" t="s">
        <v>413</v>
      </c>
      <c r="I132" s="114">
        <v>6398</v>
      </c>
      <c r="J132" s="114">
        <v>6728</v>
      </c>
      <c r="K132" s="118">
        <v>6563</v>
      </c>
      <c r="L132" s="117">
        <v>5</v>
      </c>
      <c r="M132" s="117">
        <v>7</v>
      </c>
    </row>
    <row r="133" spans="1:13">
      <c r="A133" s="117" t="s">
        <v>428</v>
      </c>
      <c r="B133" s="167">
        <v>-18.888300000000001</v>
      </c>
      <c r="C133" s="168">
        <v>5.7882999999999996</v>
      </c>
      <c r="D133" s="167">
        <v>31.527088983198642</v>
      </c>
      <c r="E133" s="168">
        <v>10.826218837202767</v>
      </c>
      <c r="F133" s="167">
        <v>2.9121052749146608</v>
      </c>
      <c r="G133" s="171">
        <v>-20.388300000000001</v>
      </c>
      <c r="H133" s="114" t="s">
        <v>429</v>
      </c>
      <c r="I133" s="114">
        <v>6728</v>
      </c>
      <c r="J133" s="108">
        <v>7057</v>
      </c>
      <c r="K133" s="118">
        <v>6892.5</v>
      </c>
      <c r="L133" s="117">
        <v>5</v>
      </c>
      <c r="M133" s="117">
        <v>8</v>
      </c>
    </row>
    <row r="134" spans="1:13">
      <c r="A134" s="117" t="s">
        <v>432</v>
      </c>
      <c r="B134" s="171">
        <v>-15.427999999999999</v>
      </c>
      <c r="C134" s="172">
        <v>5.2344444444444447</v>
      </c>
      <c r="D134" s="172">
        <v>27.226338529063149</v>
      </c>
      <c r="E134" s="172">
        <v>9.1105798715044433</v>
      </c>
      <c r="F134" s="171">
        <v>2.9884309136260527</v>
      </c>
      <c r="G134" s="171">
        <v>-16.927999999999997</v>
      </c>
      <c r="H134" s="114" t="s">
        <v>429</v>
      </c>
      <c r="I134" s="114">
        <v>6728</v>
      </c>
      <c r="J134" s="108">
        <v>7057</v>
      </c>
      <c r="K134" s="118">
        <v>6892.5</v>
      </c>
      <c r="L134" s="117">
        <v>5</v>
      </c>
      <c r="M134" s="117">
        <v>8</v>
      </c>
    </row>
    <row r="135" spans="1:13">
      <c r="A135" s="117" t="s">
        <v>431</v>
      </c>
      <c r="B135" s="167">
        <v>-16.870555555555551</v>
      </c>
      <c r="C135" s="168">
        <v>5.6814444444444439</v>
      </c>
      <c r="D135" s="167">
        <v>41.9395136933136</v>
      </c>
      <c r="E135" s="168">
        <v>14.503172316425074</v>
      </c>
      <c r="F135" s="167">
        <v>2.891747596890677</v>
      </c>
      <c r="G135" s="171">
        <v>-18.370555555555551</v>
      </c>
      <c r="H135" s="114" t="s">
        <v>429</v>
      </c>
      <c r="I135" s="114">
        <v>6728</v>
      </c>
      <c r="J135" s="108">
        <v>7057</v>
      </c>
      <c r="K135" s="118">
        <v>6892.5</v>
      </c>
      <c r="L135" s="117">
        <v>5</v>
      </c>
      <c r="M135" s="117">
        <v>8</v>
      </c>
    </row>
    <row r="136" spans="1:13">
      <c r="A136" s="117" t="s">
        <v>433</v>
      </c>
      <c r="B136" s="167">
        <v>-15.176300000000001</v>
      </c>
      <c r="C136" s="168">
        <v>4.7092999999999989</v>
      </c>
      <c r="D136" s="167">
        <v>41.284696409164695</v>
      </c>
      <c r="E136" s="168">
        <v>14.357004980387657</v>
      </c>
      <c r="F136" s="167">
        <v>2.8755786088784903</v>
      </c>
      <c r="G136" s="171">
        <v>-16.676300000000001</v>
      </c>
      <c r="H136" s="114" t="s">
        <v>429</v>
      </c>
      <c r="I136" s="114">
        <v>6728</v>
      </c>
      <c r="J136" s="108">
        <v>7057</v>
      </c>
      <c r="K136" s="118">
        <v>6892.5</v>
      </c>
      <c r="L136" s="117">
        <v>5</v>
      </c>
      <c r="M136" s="117">
        <v>8</v>
      </c>
    </row>
    <row r="137" spans="1:13">
      <c r="A137" s="139" t="s">
        <v>778</v>
      </c>
      <c r="B137" s="169">
        <v>-18.928999999999998</v>
      </c>
      <c r="C137" s="170">
        <v>4.9718333333333344</v>
      </c>
      <c r="D137" s="169">
        <v>41.207873779139248</v>
      </c>
      <c r="E137" s="170">
        <v>14.487724512661043</v>
      </c>
      <c r="F137" s="169">
        <v>2.8443302979102798</v>
      </c>
      <c r="G137" s="169">
        <v>-20.428999999999998</v>
      </c>
      <c r="H137" s="117" t="s">
        <v>429</v>
      </c>
      <c r="I137" s="114">
        <v>6728</v>
      </c>
      <c r="J137" s="108">
        <v>7057</v>
      </c>
      <c r="K137" s="118">
        <v>6892.5</v>
      </c>
      <c r="L137" s="117">
        <v>5</v>
      </c>
      <c r="M137" s="117">
        <v>8</v>
      </c>
    </row>
    <row r="138" spans="1:13">
      <c r="A138" s="117" t="s">
        <v>430</v>
      </c>
      <c r="B138" s="167">
        <v>-18.246300000000002</v>
      </c>
      <c r="C138" s="168">
        <v>5.3802999999999992</v>
      </c>
      <c r="D138" s="167">
        <v>43.602919278850614</v>
      </c>
      <c r="E138" s="168">
        <v>15.038622535455335</v>
      </c>
      <c r="F138" s="167">
        <v>2.8993958174062526</v>
      </c>
      <c r="G138" s="171">
        <v>-19.746300000000002</v>
      </c>
      <c r="H138" s="114" t="s">
        <v>429</v>
      </c>
      <c r="I138" s="114">
        <v>6728</v>
      </c>
      <c r="J138" s="108">
        <v>7057</v>
      </c>
      <c r="K138" s="118">
        <v>6892.5</v>
      </c>
      <c r="L138" s="117">
        <v>5</v>
      </c>
      <c r="M138" s="117">
        <v>8</v>
      </c>
    </row>
    <row r="139" spans="1:13">
      <c r="A139" s="139" t="s">
        <v>669</v>
      </c>
      <c r="B139" s="169">
        <v>-16.654</v>
      </c>
      <c r="C139" s="170">
        <v>6.7338333333333349</v>
      </c>
      <c r="D139" s="169">
        <v>40.061453630918287</v>
      </c>
      <c r="E139" s="170">
        <v>13.724107147774864</v>
      </c>
      <c r="F139" s="169">
        <v>2.9190571888979737</v>
      </c>
      <c r="G139" s="169">
        <v>-18.154</v>
      </c>
      <c r="H139" s="117" t="s">
        <v>429</v>
      </c>
      <c r="I139" s="114">
        <v>6728</v>
      </c>
      <c r="J139" s="108">
        <v>7057</v>
      </c>
      <c r="K139" s="118">
        <v>6892.5</v>
      </c>
      <c r="L139" s="117">
        <v>5</v>
      </c>
      <c r="M139" s="117">
        <v>8</v>
      </c>
    </row>
    <row r="140" spans="1:13">
      <c r="A140" s="140" t="s">
        <v>434</v>
      </c>
      <c r="B140" s="171">
        <v>-13.269466666666666</v>
      </c>
      <c r="C140" s="172">
        <v>6.2623733333333336</v>
      </c>
      <c r="D140" s="171">
        <v>41.342835451630982</v>
      </c>
      <c r="E140" s="172">
        <v>14.694690852108891</v>
      </c>
      <c r="F140" s="172">
        <v>2.8134539111925387</v>
      </c>
      <c r="G140" s="169">
        <v>-14.769466666666666</v>
      </c>
      <c r="H140" s="114" t="s">
        <v>435</v>
      </c>
      <c r="I140" s="114">
        <v>6728</v>
      </c>
      <c r="J140" s="114">
        <v>10680</v>
      </c>
      <c r="K140" s="118">
        <v>8704</v>
      </c>
      <c r="L140" s="117">
        <v>5</v>
      </c>
      <c r="M140" s="117">
        <v>8</v>
      </c>
    </row>
    <row r="141" spans="1:13">
      <c r="A141" s="117" t="s">
        <v>440</v>
      </c>
      <c r="B141" s="167">
        <v>-12.853555555555552</v>
      </c>
      <c r="C141" s="168">
        <v>6.2114444444444441</v>
      </c>
      <c r="D141" s="167">
        <v>28.373573615785791</v>
      </c>
      <c r="E141" s="168">
        <v>9.7994795725496484</v>
      </c>
      <c r="F141" s="167">
        <v>2.8954163744844155</v>
      </c>
      <c r="G141" s="169">
        <v>-14.353555555555552</v>
      </c>
      <c r="H141" s="114" t="s">
        <v>437</v>
      </c>
      <c r="I141" s="108">
        <v>7057</v>
      </c>
      <c r="J141" s="114">
        <v>7386</v>
      </c>
      <c r="K141" s="118">
        <v>7221.5</v>
      </c>
      <c r="L141" s="117">
        <v>5</v>
      </c>
      <c r="M141" s="117">
        <v>8</v>
      </c>
    </row>
    <row r="142" spans="1:13">
      <c r="A142" s="139" t="s">
        <v>671</v>
      </c>
      <c r="B142" s="169">
        <v>-10.151</v>
      </c>
      <c r="C142" s="170">
        <v>5.9698333333333347</v>
      </c>
      <c r="D142" s="169">
        <v>41.551511484947362</v>
      </c>
      <c r="E142" s="170">
        <v>14.825338982737453</v>
      </c>
      <c r="F142" s="169">
        <v>2.8027360138833739</v>
      </c>
      <c r="G142" s="169">
        <v>-11.651</v>
      </c>
      <c r="H142" s="117" t="s">
        <v>437</v>
      </c>
      <c r="I142" s="108">
        <v>7057</v>
      </c>
      <c r="J142" s="114">
        <v>7386</v>
      </c>
      <c r="K142" s="118">
        <v>7221.5</v>
      </c>
      <c r="L142" s="117">
        <v>5</v>
      </c>
      <c r="M142" s="117">
        <v>8</v>
      </c>
    </row>
    <row r="143" spans="1:13">
      <c r="A143" s="117" t="s">
        <v>438</v>
      </c>
      <c r="B143" s="167">
        <v>-18.0183</v>
      </c>
      <c r="C143" s="168">
        <v>6.5432999999999995</v>
      </c>
      <c r="D143" s="167">
        <v>39.374500270389369</v>
      </c>
      <c r="E143" s="168">
        <v>13.495326366453449</v>
      </c>
      <c r="F143" s="167">
        <v>2.9176397221682699</v>
      </c>
      <c r="G143" s="169">
        <v>-19.5183</v>
      </c>
      <c r="H143" s="114" t="s">
        <v>437</v>
      </c>
      <c r="I143" s="108">
        <v>7057</v>
      </c>
      <c r="J143" s="114">
        <v>7386</v>
      </c>
      <c r="K143" s="118">
        <v>7221.5</v>
      </c>
      <c r="L143" s="117">
        <v>5</v>
      </c>
      <c r="M143" s="117">
        <v>8</v>
      </c>
    </row>
    <row r="144" spans="1:13">
      <c r="A144" s="139" t="s">
        <v>672</v>
      </c>
      <c r="B144" s="169">
        <v>-10.862</v>
      </c>
      <c r="C144" s="170">
        <v>5.6348333333333347</v>
      </c>
      <c r="D144" s="169">
        <v>44.243964657127677</v>
      </c>
      <c r="E144" s="170">
        <v>15.161479014616024</v>
      </c>
      <c r="F144" s="169">
        <v>2.9181826268054358</v>
      </c>
      <c r="G144" s="169">
        <v>-12.362</v>
      </c>
      <c r="H144" s="117" t="s">
        <v>437</v>
      </c>
      <c r="I144" s="108">
        <v>7057</v>
      </c>
      <c r="J144" s="114">
        <v>7386</v>
      </c>
      <c r="K144" s="118">
        <v>7221.5</v>
      </c>
      <c r="L144" s="117">
        <v>5</v>
      </c>
      <c r="M144" s="117">
        <v>8</v>
      </c>
    </row>
    <row r="145" spans="1:13">
      <c r="A145" s="117" t="s">
        <v>436</v>
      </c>
      <c r="B145" s="167">
        <v>-18.898300000000003</v>
      </c>
      <c r="C145" s="168">
        <v>5.6382999999999992</v>
      </c>
      <c r="D145" s="167">
        <v>41.292520041134281</v>
      </c>
      <c r="E145" s="168">
        <v>14.233650349520545</v>
      </c>
      <c r="F145" s="167">
        <v>2.9010492057313466</v>
      </c>
      <c r="G145" s="169">
        <v>-20.398300000000003</v>
      </c>
      <c r="H145" s="114" t="s">
        <v>437</v>
      </c>
      <c r="I145" s="108">
        <v>7057</v>
      </c>
      <c r="J145" s="114">
        <v>7386</v>
      </c>
      <c r="K145" s="118">
        <v>7221.5</v>
      </c>
      <c r="L145" s="117">
        <v>5</v>
      </c>
      <c r="M145" s="117">
        <v>8</v>
      </c>
    </row>
    <row r="146" spans="1:13">
      <c r="A146" s="117" t="s">
        <v>439</v>
      </c>
      <c r="B146" s="167">
        <v>-16.804300000000001</v>
      </c>
      <c r="C146" s="168">
        <v>4.7802999999999995</v>
      </c>
      <c r="D146" s="167">
        <v>39.716347121889584</v>
      </c>
      <c r="E146" s="168">
        <v>13.690189544111769</v>
      </c>
      <c r="F146" s="167">
        <v>2.901080879407679</v>
      </c>
      <c r="G146" s="169">
        <v>-18.304300000000001</v>
      </c>
      <c r="H146" s="114" t="s">
        <v>437</v>
      </c>
      <c r="I146" s="108">
        <v>7057</v>
      </c>
      <c r="J146" s="114">
        <v>7386</v>
      </c>
      <c r="K146" s="118">
        <v>7221.5</v>
      </c>
      <c r="L146" s="117">
        <v>5</v>
      </c>
      <c r="M146" s="117">
        <v>8</v>
      </c>
    </row>
    <row r="147" spans="1:13">
      <c r="A147" s="139" t="s">
        <v>775</v>
      </c>
      <c r="B147" s="169">
        <v>-11.667</v>
      </c>
      <c r="C147" s="170">
        <v>6.8158333333333347</v>
      </c>
      <c r="D147" s="169">
        <v>42.355463937485943</v>
      </c>
      <c r="E147" s="170">
        <v>15.23382229138025</v>
      </c>
      <c r="F147" s="169">
        <v>2.7803569667116261</v>
      </c>
      <c r="G147" s="169">
        <v>-13.167</v>
      </c>
      <c r="H147" s="117" t="s">
        <v>437</v>
      </c>
      <c r="I147" s="108">
        <v>7057</v>
      </c>
      <c r="J147" s="114">
        <v>7386</v>
      </c>
      <c r="K147" s="118">
        <v>7221.5</v>
      </c>
      <c r="L147" s="117">
        <v>5</v>
      </c>
      <c r="M147" s="117">
        <v>8</v>
      </c>
    </row>
    <row r="148" spans="1:13">
      <c r="A148" s="139" t="s">
        <v>791</v>
      </c>
      <c r="B148" s="169">
        <v>-19.605999999999998</v>
      </c>
      <c r="C148" s="170">
        <v>5.5828333333333351</v>
      </c>
      <c r="D148" s="169">
        <v>43.893621114567907</v>
      </c>
      <c r="E148" s="170">
        <v>14.872208105420206</v>
      </c>
      <c r="F148" s="169">
        <v>2.951385618290991</v>
      </c>
      <c r="G148" s="169">
        <v>-21.105999999999998</v>
      </c>
      <c r="H148" s="117" t="s">
        <v>437</v>
      </c>
      <c r="I148" s="108">
        <v>7057</v>
      </c>
      <c r="J148" s="114">
        <v>7386</v>
      </c>
      <c r="K148" s="118">
        <v>7221.5</v>
      </c>
      <c r="L148" s="117">
        <v>5</v>
      </c>
      <c r="M148" s="117">
        <v>8</v>
      </c>
    </row>
    <row r="149" spans="1:13">
      <c r="A149" s="139" t="s">
        <v>788</v>
      </c>
      <c r="B149" s="169">
        <v>-13.745999999999999</v>
      </c>
      <c r="C149" s="170">
        <v>6.0088333333333344</v>
      </c>
      <c r="D149" s="169">
        <v>45.020108697322776</v>
      </c>
      <c r="E149" s="170">
        <v>15.529476300183083</v>
      </c>
      <c r="F149" s="169">
        <v>2.8990101035662108</v>
      </c>
      <c r="G149" s="169">
        <v>-15.245999999999999</v>
      </c>
      <c r="H149" s="117" t="s">
        <v>437</v>
      </c>
      <c r="I149" s="108">
        <v>7057</v>
      </c>
      <c r="J149" s="114">
        <v>7386</v>
      </c>
      <c r="K149" s="118">
        <v>7221.5</v>
      </c>
      <c r="L149" s="117">
        <v>5</v>
      </c>
      <c r="M149" s="117">
        <v>8</v>
      </c>
    </row>
    <row r="150" spans="1:13">
      <c r="A150" s="139" t="s">
        <v>769</v>
      </c>
      <c r="B150" s="169">
        <v>-11.965999999999999</v>
      </c>
      <c r="C150" s="170">
        <v>7.9458333333333346</v>
      </c>
      <c r="D150" s="169">
        <v>42.47071719906895</v>
      </c>
      <c r="E150" s="170">
        <v>15.267683917509734</v>
      </c>
      <c r="F150" s="169">
        <v>2.7817393540850972</v>
      </c>
      <c r="G150" s="169">
        <v>-13.465999999999999</v>
      </c>
      <c r="H150" s="117" t="s">
        <v>442</v>
      </c>
      <c r="I150" s="114">
        <v>7386</v>
      </c>
      <c r="J150" s="114">
        <v>7716</v>
      </c>
      <c r="K150" s="118">
        <v>7551</v>
      </c>
      <c r="L150" s="117">
        <v>5</v>
      </c>
      <c r="M150" s="117">
        <v>8</v>
      </c>
    </row>
    <row r="151" spans="1:13">
      <c r="A151" s="139" t="s">
        <v>784</v>
      </c>
      <c r="B151" s="169">
        <v>-13.558999999999999</v>
      </c>
      <c r="C151" s="170">
        <v>6.6998333333333351</v>
      </c>
      <c r="D151" s="169">
        <v>41.47404112008261</v>
      </c>
      <c r="E151" s="170">
        <v>13.989634188993954</v>
      </c>
      <c r="F151" s="169">
        <v>2.9646265627668398</v>
      </c>
      <c r="G151" s="169">
        <v>-15.058999999999999</v>
      </c>
      <c r="H151" s="117" t="s">
        <v>442</v>
      </c>
      <c r="I151" s="114">
        <v>7386</v>
      </c>
      <c r="J151" s="114">
        <v>7716</v>
      </c>
      <c r="K151" s="118">
        <v>7551</v>
      </c>
      <c r="L151" s="117">
        <v>5</v>
      </c>
      <c r="M151" s="117">
        <v>8</v>
      </c>
    </row>
    <row r="152" spans="1:13">
      <c r="A152" s="117" t="s">
        <v>441</v>
      </c>
      <c r="B152" s="167">
        <v>-16.295300000000001</v>
      </c>
      <c r="C152" s="168">
        <v>7.0642999999999994</v>
      </c>
      <c r="D152" s="167">
        <v>32.394838520724761</v>
      </c>
      <c r="E152" s="168">
        <v>11.083357791248163</v>
      </c>
      <c r="F152" s="167">
        <v>2.9228361233907783</v>
      </c>
      <c r="G152" s="169">
        <v>-17.795300000000001</v>
      </c>
      <c r="H152" s="114" t="s">
        <v>442</v>
      </c>
      <c r="I152" s="114">
        <v>7386</v>
      </c>
      <c r="J152" s="114">
        <v>7716</v>
      </c>
      <c r="K152" s="118">
        <v>7551</v>
      </c>
      <c r="L152" s="117">
        <v>5</v>
      </c>
      <c r="M152" s="117">
        <v>8</v>
      </c>
    </row>
    <row r="153" spans="1:13">
      <c r="A153" s="139" t="s">
        <v>774</v>
      </c>
      <c r="B153" s="169">
        <v>-15.862</v>
      </c>
      <c r="C153" s="170">
        <v>6.7558333333333342</v>
      </c>
      <c r="D153" s="169">
        <v>42.477938419644353</v>
      </c>
      <c r="E153" s="170">
        <v>15.104673268891439</v>
      </c>
      <c r="F153" s="169">
        <v>2.8122381506344154</v>
      </c>
      <c r="G153" s="169">
        <v>-17.362000000000002</v>
      </c>
      <c r="H153" s="117" t="s">
        <v>442</v>
      </c>
      <c r="I153" s="114">
        <v>7386</v>
      </c>
      <c r="J153" s="114">
        <v>7716</v>
      </c>
      <c r="K153" s="118">
        <v>7551</v>
      </c>
      <c r="L153" s="117">
        <v>5</v>
      </c>
      <c r="M153" s="117">
        <v>8</v>
      </c>
    </row>
    <row r="154" spans="1:13">
      <c r="A154" s="117" t="s">
        <v>443</v>
      </c>
      <c r="B154" s="167">
        <v>-15.002300000000002</v>
      </c>
      <c r="C154" s="168">
        <v>6.1092999999999993</v>
      </c>
      <c r="D154" s="167">
        <v>42.978675047279822</v>
      </c>
      <c r="E154" s="168">
        <v>14.112596566574783</v>
      </c>
      <c r="F154" s="167">
        <v>3.0454122913903303</v>
      </c>
      <c r="G154" s="169">
        <v>-16.502300000000002</v>
      </c>
      <c r="H154" s="114" t="s">
        <v>442</v>
      </c>
      <c r="I154" s="114">
        <v>7386</v>
      </c>
      <c r="J154" s="114">
        <v>7716</v>
      </c>
      <c r="K154" s="118">
        <v>7551</v>
      </c>
      <c r="L154" s="117">
        <v>5</v>
      </c>
      <c r="M154" s="117">
        <v>8</v>
      </c>
    </row>
    <row r="155" spans="1:13">
      <c r="A155" s="117" t="s">
        <v>444</v>
      </c>
      <c r="B155" s="167">
        <v>-11.456300000000001</v>
      </c>
      <c r="C155" s="168">
        <v>8.3912999999999993</v>
      </c>
      <c r="D155" s="167">
        <v>39.870883626911564</v>
      </c>
      <c r="E155" s="168">
        <v>13.955875704135687</v>
      </c>
      <c r="F155" s="167">
        <v>2.8569245292931504</v>
      </c>
      <c r="G155" s="169">
        <v>-12.956300000000001</v>
      </c>
      <c r="H155" s="114" t="s">
        <v>442</v>
      </c>
      <c r="I155" s="114">
        <v>7386</v>
      </c>
      <c r="J155" s="114">
        <v>7716</v>
      </c>
      <c r="K155" s="118">
        <v>7551</v>
      </c>
      <c r="L155" s="117">
        <v>5</v>
      </c>
      <c r="M155" s="117">
        <v>8</v>
      </c>
    </row>
    <row r="156" spans="1:13">
      <c r="A156" s="139" t="s">
        <v>674</v>
      </c>
      <c r="B156" s="169">
        <v>-12.539</v>
      </c>
      <c r="C156" s="170">
        <v>5.034833333333335</v>
      </c>
      <c r="D156" s="169">
        <v>42.449049172753547</v>
      </c>
      <c r="E156" s="170">
        <v>14.822231603374163</v>
      </c>
      <c r="F156" s="169">
        <v>2.8638770671408453</v>
      </c>
      <c r="G156" s="169">
        <v>-14.039</v>
      </c>
      <c r="H156" s="117" t="s">
        <v>442</v>
      </c>
      <c r="I156" s="114">
        <v>7386</v>
      </c>
      <c r="J156" s="114">
        <v>7716</v>
      </c>
      <c r="K156" s="118">
        <v>7551</v>
      </c>
      <c r="L156" s="117">
        <v>5</v>
      </c>
      <c r="M156" s="117">
        <v>8</v>
      </c>
    </row>
    <row r="157" spans="1:13">
      <c r="A157" s="139" t="s">
        <v>776</v>
      </c>
      <c r="B157" s="169">
        <v>-14.343999999999999</v>
      </c>
      <c r="C157" s="170">
        <v>6.9978333333333342</v>
      </c>
      <c r="D157" s="169">
        <v>42.541772726093207</v>
      </c>
      <c r="E157" s="170">
        <v>14.502715386048683</v>
      </c>
      <c r="F157" s="169">
        <v>2.9333660348197639</v>
      </c>
      <c r="G157" s="169">
        <v>-15.843999999999999</v>
      </c>
      <c r="H157" s="123" t="s">
        <v>442</v>
      </c>
      <c r="I157" s="114">
        <v>7386</v>
      </c>
      <c r="J157" s="114">
        <v>7716</v>
      </c>
      <c r="K157" s="118">
        <v>7551</v>
      </c>
      <c r="L157" s="117">
        <v>5</v>
      </c>
      <c r="M157" s="117">
        <v>8</v>
      </c>
    </row>
    <row r="158" spans="1:13">
      <c r="A158" s="139" t="s">
        <v>770</v>
      </c>
      <c r="B158" s="169">
        <v>-12.075999999999999</v>
      </c>
      <c r="C158" s="170">
        <v>9.0058333333333351</v>
      </c>
      <c r="D158" s="169">
        <v>36.317104810319684</v>
      </c>
      <c r="E158" s="170">
        <v>13.159469244741913</v>
      </c>
      <c r="F158" s="169">
        <v>2.7597697243626138</v>
      </c>
      <c r="G158" s="169">
        <v>-13.575999999999999</v>
      </c>
      <c r="H158" s="117" t="s">
        <v>172</v>
      </c>
      <c r="I158" s="114">
        <v>7716</v>
      </c>
      <c r="J158" s="114">
        <v>8045</v>
      </c>
      <c r="K158" s="118">
        <v>7880.5</v>
      </c>
      <c r="L158" s="117">
        <v>5</v>
      </c>
      <c r="M158" s="117">
        <v>9</v>
      </c>
    </row>
    <row r="159" spans="1:13">
      <c r="A159" s="139" t="s">
        <v>676</v>
      </c>
      <c r="B159" s="169">
        <v>-11.353</v>
      </c>
      <c r="C159" s="170">
        <v>5.8288333333333346</v>
      </c>
      <c r="D159" s="169">
        <v>44.064257937898816</v>
      </c>
      <c r="E159" s="170">
        <v>15.670944406667161</v>
      </c>
      <c r="F159" s="169">
        <v>2.8118444424543934</v>
      </c>
      <c r="G159" s="169">
        <v>-12.853</v>
      </c>
      <c r="H159" s="117" t="s">
        <v>172</v>
      </c>
      <c r="I159" s="114">
        <v>7716</v>
      </c>
      <c r="J159" s="114">
        <v>8045</v>
      </c>
      <c r="K159" s="118">
        <v>7880.5</v>
      </c>
      <c r="L159" s="117">
        <v>5</v>
      </c>
      <c r="M159" s="117">
        <v>9</v>
      </c>
    </row>
    <row r="160" spans="1:13">
      <c r="A160" s="117" t="s">
        <v>448</v>
      </c>
      <c r="B160" s="167">
        <v>-13.879300000000001</v>
      </c>
      <c r="C160" s="168">
        <v>7.1852999999999989</v>
      </c>
      <c r="D160" s="167">
        <v>37.006222104022392</v>
      </c>
      <c r="E160" s="168">
        <v>13.099413311718274</v>
      </c>
      <c r="F160" s="167">
        <v>2.8250289706423666</v>
      </c>
      <c r="G160" s="169">
        <v>-15.379300000000001</v>
      </c>
      <c r="H160" s="114" t="s">
        <v>172</v>
      </c>
      <c r="I160" s="114">
        <v>7716</v>
      </c>
      <c r="J160" s="114">
        <v>8045</v>
      </c>
      <c r="K160" s="118">
        <v>7880.5</v>
      </c>
      <c r="L160" s="117">
        <v>5</v>
      </c>
      <c r="M160" s="117">
        <v>9</v>
      </c>
    </row>
    <row r="161" spans="1:13">
      <c r="A161" s="117" t="s">
        <v>452</v>
      </c>
      <c r="B161" s="167">
        <v>-12.050300000000002</v>
      </c>
      <c r="C161" s="168">
        <v>7.0262999999999991</v>
      </c>
      <c r="D161" s="167">
        <v>40.728982185344989</v>
      </c>
      <c r="E161" s="168">
        <v>14.165512947389818</v>
      </c>
      <c r="F161" s="167">
        <v>2.8752211329452662</v>
      </c>
      <c r="G161" s="169">
        <v>-13.550300000000002</v>
      </c>
      <c r="H161" s="114" t="s">
        <v>172</v>
      </c>
      <c r="I161" s="114">
        <v>7716</v>
      </c>
      <c r="J161" s="114">
        <v>8045</v>
      </c>
      <c r="K161" s="118">
        <v>7880.5</v>
      </c>
      <c r="L161" s="117">
        <v>5</v>
      </c>
      <c r="M161" s="117">
        <v>9</v>
      </c>
    </row>
    <row r="162" spans="1:13">
      <c r="A162" s="117" t="s">
        <v>445</v>
      </c>
      <c r="B162" s="171">
        <v>-18.638200000000001</v>
      </c>
      <c r="C162" s="172">
        <v>9.0935999999999986</v>
      </c>
      <c r="D162" s="171">
        <v>42.599976067824564</v>
      </c>
      <c r="E162" s="172">
        <v>14.89990592646655</v>
      </c>
      <c r="F162" s="171">
        <v>2.8590768477373176</v>
      </c>
      <c r="G162" s="169">
        <v>-20.138200000000001</v>
      </c>
      <c r="H162" s="114" t="s">
        <v>172</v>
      </c>
      <c r="I162" s="114">
        <v>7716</v>
      </c>
      <c r="J162" s="114">
        <v>8045</v>
      </c>
      <c r="K162" s="118">
        <v>7880.5</v>
      </c>
      <c r="L162" s="117">
        <v>5</v>
      </c>
      <c r="M162" s="117">
        <v>9</v>
      </c>
    </row>
    <row r="163" spans="1:13">
      <c r="A163" s="117" t="s">
        <v>447</v>
      </c>
      <c r="B163" s="167">
        <v>-13.9053</v>
      </c>
      <c r="C163" s="168">
        <v>5.6982999999999988</v>
      </c>
      <c r="D163" s="167">
        <v>32.056103758189636</v>
      </c>
      <c r="E163" s="168">
        <v>11.073195686795744</v>
      </c>
      <c r="F163" s="167">
        <v>2.8949279562010273</v>
      </c>
      <c r="G163" s="169">
        <v>-15.4053</v>
      </c>
      <c r="H163" s="114" t="s">
        <v>172</v>
      </c>
      <c r="I163" s="114">
        <v>7716</v>
      </c>
      <c r="J163" s="114">
        <v>8045</v>
      </c>
      <c r="K163" s="118">
        <v>7880.5</v>
      </c>
      <c r="L163" s="117">
        <v>5</v>
      </c>
      <c r="M163" s="117">
        <v>9</v>
      </c>
    </row>
    <row r="164" spans="1:13">
      <c r="A164" s="117" t="s">
        <v>446</v>
      </c>
      <c r="B164" s="171">
        <v>-14.876200000000001</v>
      </c>
      <c r="C164" s="172">
        <v>8.8935999999999993</v>
      </c>
      <c r="D164" s="171">
        <v>37.693086673339842</v>
      </c>
      <c r="E164" s="172">
        <v>13.000274452849331</v>
      </c>
      <c r="F164" s="171">
        <v>2.8994069940637655</v>
      </c>
      <c r="G164" s="169">
        <v>-16.376200000000001</v>
      </c>
      <c r="H164" s="114" t="s">
        <v>172</v>
      </c>
      <c r="I164" s="114">
        <v>7716</v>
      </c>
      <c r="J164" s="114">
        <v>8045</v>
      </c>
      <c r="K164" s="118">
        <v>7880.5</v>
      </c>
      <c r="L164" s="117">
        <v>5</v>
      </c>
      <c r="M164" s="117">
        <v>9</v>
      </c>
    </row>
    <row r="165" spans="1:13">
      <c r="A165" s="117" t="s">
        <v>451</v>
      </c>
      <c r="B165" s="171">
        <v>-12.053200000000002</v>
      </c>
      <c r="C165" s="172">
        <v>5.7016</v>
      </c>
      <c r="D165" s="171">
        <v>23.379558397824386</v>
      </c>
      <c r="E165" s="172">
        <v>7.9608877883296225</v>
      </c>
      <c r="F165" s="171">
        <v>2.9368029068438806</v>
      </c>
      <c r="G165" s="169">
        <v>-13.553200000000002</v>
      </c>
      <c r="H165" s="114" t="s">
        <v>172</v>
      </c>
      <c r="I165" s="114">
        <v>7716</v>
      </c>
      <c r="J165" s="114">
        <v>8045</v>
      </c>
      <c r="K165" s="118">
        <v>7880.5</v>
      </c>
      <c r="L165" s="117">
        <v>5</v>
      </c>
      <c r="M165" s="117">
        <v>9</v>
      </c>
    </row>
    <row r="166" spans="1:13">
      <c r="A166" s="117" t="s">
        <v>449</v>
      </c>
      <c r="B166" s="171">
        <v>-13.744999999999999</v>
      </c>
      <c r="C166" s="172">
        <v>5.9654444444444445</v>
      </c>
      <c r="D166" s="172">
        <v>43.478300759185842</v>
      </c>
      <c r="E166" s="172">
        <v>15.076092906206371</v>
      </c>
      <c r="F166" s="171">
        <v>2.8839236418665966</v>
      </c>
      <c r="G166" s="169">
        <v>-15.244999999999999</v>
      </c>
      <c r="H166" s="114" t="s">
        <v>172</v>
      </c>
      <c r="I166" s="114">
        <v>7716</v>
      </c>
      <c r="J166" s="114">
        <v>8045</v>
      </c>
      <c r="K166" s="118">
        <v>7880.5</v>
      </c>
      <c r="L166" s="117">
        <v>5</v>
      </c>
      <c r="M166" s="117">
        <v>9</v>
      </c>
    </row>
    <row r="167" spans="1:13">
      <c r="A167" s="117" t="s">
        <v>450</v>
      </c>
      <c r="B167" s="171">
        <v>-13.046999999999999</v>
      </c>
      <c r="C167" s="172">
        <v>6.7114444444444441</v>
      </c>
      <c r="D167" s="172">
        <v>41.975779816429544</v>
      </c>
      <c r="E167" s="172">
        <v>14.194317981753429</v>
      </c>
      <c r="F167" s="171">
        <v>2.9572241421101562</v>
      </c>
      <c r="G167" s="169">
        <v>-14.546999999999999</v>
      </c>
      <c r="H167" s="114" t="s">
        <v>172</v>
      </c>
      <c r="I167" s="114">
        <v>7716</v>
      </c>
      <c r="J167" s="114">
        <v>8045</v>
      </c>
      <c r="K167" s="118">
        <v>7880.5</v>
      </c>
      <c r="L167" s="117">
        <v>5</v>
      </c>
      <c r="M167" s="117">
        <v>9</v>
      </c>
    </row>
    <row r="168" spans="1:13">
      <c r="A168" s="117" t="s">
        <v>453</v>
      </c>
      <c r="B168" s="171">
        <v>-11.132</v>
      </c>
      <c r="C168" s="172">
        <v>9.0044444444444451</v>
      </c>
      <c r="D168" s="172">
        <v>41.840536091212002</v>
      </c>
      <c r="E168" s="172">
        <v>14.649479862528112</v>
      </c>
      <c r="F168" s="171">
        <v>2.8561106936114409</v>
      </c>
      <c r="G168" s="169">
        <v>-12.632</v>
      </c>
      <c r="H168" s="114" t="s">
        <v>172</v>
      </c>
      <c r="I168" s="114">
        <v>7716</v>
      </c>
      <c r="J168" s="114">
        <v>8045</v>
      </c>
      <c r="K168" s="118">
        <v>7880.5</v>
      </c>
      <c r="L168" s="117">
        <v>5</v>
      </c>
      <c r="M168" s="117">
        <v>9</v>
      </c>
    </row>
    <row r="169" spans="1:13">
      <c r="A169" s="139" t="s">
        <v>678</v>
      </c>
      <c r="B169" s="169">
        <v>-9.984</v>
      </c>
      <c r="C169" s="170">
        <v>6.1668333333333347</v>
      </c>
      <c r="D169" s="169">
        <v>44.569244280673153</v>
      </c>
      <c r="E169" s="170">
        <v>15.735772631612802</v>
      </c>
      <c r="F169" s="169">
        <v>2.8323518218059771</v>
      </c>
      <c r="G169" s="169">
        <v>-11.484</v>
      </c>
      <c r="H169" s="117" t="s">
        <v>172</v>
      </c>
      <c r="I169" s="114">
        <v>7716</v>
      </c>
      <c r="J169" s="114">
        <v>8045</v>
      </c>
      <c r="K169" s="118">
        <v>7880.5</v>
      </c>
      <c r="L169" s="117">
        <v>5</v>
      </c>
      <c r="M169" s="117">
        <v>9</v>
      </c>
    </row>
    <row r="170" spans="1:13">
      <c r="A170" s="117" t="s">
        <v>463</v>
      </c>
      <c r="B170" s="167">
        <v>-10.6173</v>
      </c>
      <c r="C170" s="168">
        <v>9.9642999999999997</v>
      </c>
      <c r="D170" s="167">
        <v>43.60353879070226</v>
      </c>
      <c r="E170" s="168">
        <v>15.364632670064008</v>
      </c>
      <c r="F170" s="167">
        <v>2.8379161238041242</v>
      </c>
      <c r="G170" s="169">
        <v>-12.1173</v>
      </c>
      <c r="H170" s="114" t="s">
        <v>171</v>
      </c>
      <c r="I170" s="114">
        <v>8045</v>
      </c>
      <c r="J170" s="114">
        <v>8375</v>
      </c>
      <c r="K170" s="118">
        <v>8210</v>
      </c>
      <c r="L170" s="117">
        <v>6</v>
      </c>
      <c r="M170" s="117">
        <v>10</v>
      </c>
    </row>
    <row r="171" spans="1:13">
      <c r="A171" s="139" t="s">
        <v>680</v>
      </c>
      <c r="B171" s="169">
        <v>-10.836</v>
      </c>
      <c r="C171" s="170">
        <v>6.938833333333335</v>
      </c>
      <c r="D171" s="169">
        <v>41.581910563833013</v>
      </c>
      <c r="E171" s="170">
        <v>14.760926866812303</v>
      </c>
      <c r="F171" s="169">
        <v>2.8170257151889024</v>
      </c>
      <c r="G171" s="169">
        <v>-12.336</v>
      </c>
      <c r="H171" s="117" t="s">
        <v>171</v>
      </c>
      <c r="I171" s="114">
        <v>8045</v>
      </c>
      <c r="J171" s="114">
        <v>8375</v>
      </c>
      <c r="K171" s="118">
        <v>8210</v>
      </c>
      <c r="L171" s="117">
        <v>6</v>
      </c>
      <c r="M171" s="117">
        <v>10</v>
      </c>
    </row>
    <row r="172" spans="1:13">
      <c r="A172" s="139" t="s">
        <v>681</v>
      </c>
      <c r="B172" s="169">
        <v>-12.350999999999999</v>
      </c>
      <c r="C172" s="170">
        <v>6.1328333333333349</v>
      </c>
      <c r="D172" s="169">
        <v>44.871428686844204</v>
      </c>
      <c r="E172" s="170">
        <v>15.850650752078055</v>
      </c>
      <c r="F172" s="169">
        <v>2.8308887369158304</v>
      </c>
      <c r="G172" s="169">
        <v>-13.850999999999999</v>
      </c>
      <c r="H172" s="117" t="s">
        <v>171</v>
      </c>
      <c r="I172" s="114">
        <v>8045</v>
      </c>
      <c r="J172" s="114">
        <v>8375</v>
      </c>
      <c r="K172" s="118">
        <v>8210</v>
      </c>
      <c r="L172" s="117">
        <v>6</v>
      </c>
      <c r="M172" s="117">
        <v>10</v>
      </c>
    </row>
    <row r="173" spans="1:13">
      <c r="A173" s="139" t="s">
        <v>682</v>
      </c>
      <c r="B173" s="169">
        <v>-15.33</v>
      </c>
      <c r="C173" s="170">
        <v>8.0378333333333352</v>
      </c>
      <c r="D173" s="169">
        <v>41.970043786523703</v>
      </c>
      <c r="E173" s="170">
        <v>15.021854295160759</v>
      </c>
      <c r="F173" s="169">
        <v>2.7939322910384115</v>
      </c>
      <c r="G173" s="169">
        <v>-16.829999999999998</v>
      </c>
      <c r="H173" s="117" t="s">
        <v>171</v>
      </c>
      <c r="I173" s="114">
        <v>8045</v>
      </c>
      <c r="J173" s="114">
        <v>8375</v>
      </c>
      <c r="K173" s="118">
        <v>8210</v>
      </c>
      <c r="L173" s="117">
        <v>6</v>
      </c>
      <c r="M173" s="117">
        <v>10</v>
      </c>
    </row>
    <row r="174" spans="1:13">
      <c r="A174" s="139" t="s">
        <v>683</v>
      </c>
      <c r="B174" s="169">
        <v>-10.863999999999999</v>
      </c>
      <c r="C174" s="170">
        <v>7.8688333333333347</v>
      </c>
      <c r="D174" s="169">
        <v>43.641942216676391</v>
      </c>
      <c r="E174" s="170">
        <v>15.50795460902309</v>
      </c>
      <c r="F174" s="169">
        <v>2.8141649441818672</v>
      </c>
      <c r="G174" s="169">
        <v>-12.363999999999999</v>
      </c>
      <c r="H174" s="117" t="s">
        <v>171</v>
      </c>
      <c r="I174" s="114">
        <v>8045</v>
      </c>
      <c r="J174" s="114">
        <v>8375</v>
      </c>
      <c r="K174" s="118">
        <v>8210</v>
      </c>
      <c r="L174" s="117">
        <v>6</v>
      </c>
      <c r="M174" s="117">
        <v>10</v>
      </c>
    </row>
    <row r="175" spans="1:13">
      <c r="A175" s="117" t="s">
        <v>454</v>
      </c>
      <c r="B175" s="167">
        <v>-17.412300000000002</v>
      </c>
      <c r="C175" s="168">
        <v>7.9742999999999995</v>
      </c>
      <c r="D175" s="167">
        <v>42.377801107096431</v>
      </c>
      <c r="E175" s="168">
        <v>14.542901739717378</v>
      </c>
      <c r="F175" s="167">
        <v>2.9139852462428855</v>
      </c>
      <c r="G175" s="169">
        <v>-18.912300000000002</v>
      </c>
      <c r="H175" s="114" t="s">
        <v>171</v>
      </c>
      <c r="I175" s="114">
        <v>8045</v>
      </c>
      <c r="J175" s="114">
        <v>8375</v>
      </c>
      <c r="K175" s="118">
        <v>8210</v>
      </c>
      <c r="L175" s="117">
        <v>6</v>
      </c>
      <c r="M175" s="117">
        <v>10</v>
      </c>
    </row>
    <row r="176" spans="1:13">
      <c r="A176" s="117" t="s">
        <v>455</v>
      </c>
      <c r="B176" s="171">
        <v>-16.884999999999998</v>
      </c>
      <c r="C176" s="172">
        <v>5.9924444444444447</v>
      </c>
      <c r="D176" s="172">
        <v>30.193430685536907</v>
      </c>
      <c r="E176" s="172">
        <v>10.163101029700067</v>
      </c>
      <c r="F176" s="171">
        <v>2.9708875861118909</v>
      </c>
      <c r="G176" s="169">
        <v>-18.384999999999998</v>
      </c>
      <c r="H176" s="114" t="s">
        <v>171</v>
      </c>
      <c r="I176" s="114">
        <v>8045</v>
      </c>
      <c r="J176" s="114">
        <v>8375</v>
      </c>
      <c r="K176" s="118">
        <v>8210</v>
      </c>
      <c r="L176" s="117">
        <v>6</v>
      </c>
      <c r="M176" s="117">
        <v>10</v>
      </c>
    </row>
    <row r="177" spans="1:13">
      <c r="A177" s="117" t="s">
        <v>461</v>
      </c>
      <c r="B177" s="167">
        <v>-14.180300000000001</v>
      </c>
      <c r="C177" s="168">
        <v>6.9962999999999989</v>
      </c>
      <c r="D177" s="167">
        <v>40.045537639338569</v>
      </c>
      <c r="E177" s="168">
        <v>13.923491870144069</v>
      </c>
      <c r="F177" s="167">
        <v>2.8761131196699017</v>
      </c>
      <c r="G177" s="169">
        <v>-15.680300000000001</v>
      </c>
      <c r="H177" s="114" t="s">
        <v>171</v>
      </c>
      <c r="I177" s="114">
        <v>8045</v>
      </c>
      <c r="J177" s="114">
        <v>8375</v>
      </c>
      <c r="K177" s="118">
        <v>8210</v>
      </c>
      <c r="L177" s="117">
        <v>6</v>
      </c>
      <c r="M177" s="117">
        <v>10</v>
      </c>
    </row>
    <row r="178" spans="1:13">
      <c r="A178" s="117" t="s">
        <v>459</v>
      </c>
      <c r="B178" s="167">
        <v>-16.020555555555553</v>
      </c>
      <c r="C178" s="168">
        <v>5.0574444444444442</v>
      </c>
      <c r="D178" s="167">
        <v>37.310342287502706</v>
      </c>
      <c r="E178" s="168">
        <v>12.985427057883683</v>
      </c>
      <c r="F178" s="167">
        <v>2.8732472271561478</v>
      </c>
      <c r="G178" s="169">
        <v>-17.520555555555553</v>
      </c>
      <c r="H178" s="114" t="s">
        <v>171</v>
      </c>
      <c r="I178" s="114">
        <v>8045</v>
      </c>
      <c r="J178" s="114">
        <v>8375</v>
      </c>
      <c r="K178" s="118">
        <v>8210</v>
      </c>
      <c r="L178" s="117">
        <v>6</v>
      </c>
      <c r="M178" s="117">
        <v>10</v>
      </c>
    </row>
    <row r="179" spans="1:13">
      <c r="A179" s="117" t="s">
        <v>462</v>
      </c>
      <c r="B179" s="171">
        <v>-12.638999999999999</v>
      </c>
      <c r="C179" s="172">
        <v>6.4674444444444443</v>
      </c>
      <c r="D179" s="172">
        <v>41.581450937565315</v>
      </c>
      <c r="E179" s="172">
        <v>14.580360595167564</v>
      </c>
      <c r="F179" s="171">
        <v>2.8518808342330604</v>
      </c>
      <c r="G179" s="169">
        <v>-14.138999999999999</v>
      </c>
      <c r="H179" s="114" t="s">
        <v>171</v>
      </c>
      <c r="I179" s="114">
        <v>8045</v>
      </c>
      <c r="J179" s="114">
        <v>8375</v>
      </c>
      <c r="K179" s="118">
        <v>8210</v>
      </c>
      <c r="L179" s="117">
        <v>6</v>
      </c>
      <c r="M179" s="117">
        <v>10</v>
      </c>
    </row>
    <row r="180" spans="1:13">
      <c r="A180" s="117" t="s">
        <v>457</v>
      </c>
      <c r="B180" s="171">
        <v>-16.248000000000001</v>
      </c>
      <c r="C180" s="172">
        <v>7.2974444444444444</v>
      </c>
      <c r="D180" s="172">
        <v>35.718231492508785</v>
      </c>
      <c r="E180" s="172">
        <v>12.292667923267731</v>
      </c>
      <c r="F180" s="171">
        <v>2.9056533305435535</v>
      </c>
      <c r="G180" s="169">
        <v>-17.748000000000001</v>
      </c>
      <c r="H180" s="114" t="s">
        <v>171</v>
      </c>
      <c r="I180" s="114">
        <v>8045</v>
      </c>
      <c r="J180" s="114">
        <v>8375</v>
      </c>
      <c r="K180" s="118">
        <v>8210</v>
      </c>
      <c r="L180" s="117">
        <v>6</v>
      </c>
      <c r="M180" s="117">
        <v>10</v>
      </c>
    </row>
    <row r="181" spans="1:13">
      <c r="A181" s="117" t="s">
        <v>460</v>
      </c>
      <c r="B181" s="171">
        <v>-15.484</v>
      </c>
      <c r="C181" s="172">
        <v>7.3424444444444443</v>
      </c>
      <c r="D181" s="172">
        <v>43.291483550787277</v>
      </c>
      <c r="E181" s="172">
        <v>14.794024782773292</v>
      </c>
      <c r="F181" s="171">
        <v>2.9262816702319898</v>
      </c>
      <c r="G181" s="169">
        <v>-16.984000000000002</v>
      </c>
      <c r="H181" s="114" t="s">
        <v>171</v>
      </c>
      <c r="I181" s="114">
        <v>8045</v>
      </c>
      <c r="J181" s="114">
        <v>8375</v>
      </c>
      <c r="K181" s="118">
        <v>8210</v>
      </c>
      <c r="L181" s="117">
        <v>6</v>
      </c>
      <c r="M181" s="117">
        <v>10</v>
      </c>
    </row>
    <row r="182" spans="1:13">
      <c r="A182" s="117" t="s">
        <v>458</v>
      </c>
      <c r="B182" s="171">
        <v>-16.2392</v>
      </c>
      <c r="C182" s="172">
        <v>9.3076000000000008</v>
      </c>
      <c r="D182" s="171">
        <v>35.220212595668499</v>
      </c>
      <c r="E182" s="172">
        <v>11.536139659320249</v>
      </c>
      <c r="F182" s="171">
        <v>3.0530327852968973</v>
      </c>
      <c r="G182" s="169">
        <v>-17.7392</v>
      </c>
      <c r="H182" s="114" t="s">
        <v>171</v>
      </c>
      <c r="I182" s="114">
        <v>8045</v>
      </c>
      <c r="J182" s="114">
        <v>8375</v>
      </c>
      <c r="K182" s="118">
        <v>8210</v>
      </c>
      <c r="L182" s="117">
        <v>6</v>
      </c>
      <c r="M182" s="117">
        <v>10</v>
      </c>
    </row>
    <row r="183" spans="1:13">
      <c r="A183" s="117" t="s">
        <v>456</v>
      </c>
      <c r="B183" s="167">
        <v>-16.693555555555552</v>
      </c>
      <c r="C183" s="168">
        <v>6.4374444444444441</v>
      </c>
      <c r="D183" s="167">
        <v>39.453072819108222</v>
      </c>
      <c r="E183" s="168">
        <v>13.383098932698434</v>
      </c>
      <c r="F183" s="167">
        <v>2.9479773718711724</v>
      </c>
      <c r="G183" s="169">
        <v>-18.193555555555552</v>
      </c>
      <c r="H183" s="114" t="s">
        <v>171</v>
      </c>
      <c r="I183" s="114">
        <v>8045</v>
      </c>
      <c r="J183" s="114">
        <v>8375</v>
      </c>
      <c r="K183" s="118">
        <v>8210</v>
      </c>
      <c r="L183" s="117">
        <v>6</v>
      </c>
      <c r="M183" s="117">
        <v>10</v>
      </c>
    </row>
    <row r="184" spans="1:13">
      <c r="A184" s="117" t="s">
        <v>475</v>
      </c>
      <c r="B184" s="167">
        <v>-14.293555555555551</v>
      </c>
      <c r="C184" s="168">
        <v>6.5444444444444443</v>
      </c>
      <c r="D184" s="167">
        <v>42.654584526679606</v>
      </c>
      <c r="E184" s="168">
        <v>14.935756379615471</v>
      </c>
      <c r="F184" s="167">
        <v>2.8558703986960565</v>
      </c>
      <c r="G184" s="171">
        <v>-15.793555555555551</v>
      </c>
      <c r="H184" s="114" t="s">
        <v>170</v>
      </c>
      <c r="I184" s="114">
        <v>8375</v>
      </c>
      <c r="J184" s="114">
        <v>8704</v>
      </c>
      <c r="K184" s="118">
        <v>8539.5</v>
      </c>
      <c r="L184" s="117">
        <v>6</v>
      </c>
      <c r="M184" s="117">
        <v>11</v>
      </c>
    </row>
    <row r="185" spans="1:13">
      <c r="A185" s="117" t="s">
        <v>470</v>
      </c>
      <c r="B185" s="167">
        <v>-16.250299999999999</v>
      </c>
      <c r="C185" s="168">
        <v>5.9162999999999997</v>
      </c>
      <c r="D185" s="167">
        <v>41.709303554803</v>
      </c>
      <c r="E185" s="168">
        <v>14.687363736014476</v>
      </c>
      <c r="F185" s="167">
        <v>2.8398087161502494</v>
      </c>
      <c r="G185" s="171">
        <v>-17.750299999999999</v>
      </c>
      <c r="H185" s="114" t="s">
        <v>170</v>
      </c>
      <c r="I185" s="114">
        <v>8375</v>
      </c>
      <c r="J185" s="114">
        <v>8704</v>
      </c>
      <c r="K185" s="118">
        <v>8539.5</v>
      </c>
      <c r="L185" s="117">
        <v>6</v>
      </c>
      <c r="M185" s="117">
        <v>11</v>
      </c>
    </row>
    <row r="186" spans="1:13">
      <c r="A186" s="117" t="s">
        <v>469</v>
      </c>
      <c r="B186" s="167">
        <v>-17.2303</v>
      </c>
      <c r="C186" s="168">
        <v>8.1102999999999987</v>
      </c>
      <c r="D186" s="167">
        <v>41.554297540136801</v>
      </c>
      <c r="E186" s="168">
        <v>14.528170627703142</v>
      </c>
      <c r="F186" s="167">
        <v>2.8602567112543889</v>
      </c>
      <c r="G186" s="171">
        <v>-18.7303</v>
      </c>
      <c r="H186" s="114" t="s">
        <v>170</v>
      </c>
      <c r="I186" s="114">
        <v>8375</v>
      </c>
      <c r="J186" s="114">
        <v>8704</v>
      </c>
      <c r="K186" s="118">
        <v>8539.5</v>
      </c>
      <c r="L186" s="117">
        <v>6</v>
      </c>
      <c r="M186" s="117">
        <v>11</v>
      </c>
    </row>
    <row r="187" spans="1:13">
      <c r="A187" s="117" t="s">
        <v>485</v>
      </c>
      <c r="B187" s="171">
        <v>-10.734999999999999</v>
      </c>
      <c r="C187" s="172">
        <v>7.0764444444444443</v>
      </c>
      <c r="D187" s="172">
        <v>32.31896624087755</v>
      </c>
      <c r="E187" s="172">
        <v>11.128393810143097</v>
      </c>
      <c r="F187" s="171">
        <v>2.9041896604539708</v>
      </c>
      <c r="G187" s="171">
        <v>-12.234999999999999</v>
      </c>
      <c r="H187" s="114" t="s">
        <v>170</v>
      </c>
      <c r="I187" s="114">
        <v>8375</v>
      </c>
      <c r="J187" s="114">
        <v>8704</v>
      </c>
      <c r="K187" s="118">
        <v>8539.5</v>
      </c>
      <c r="L187" s="117">
        <v>6</v>
      </c>
      <c r="M187" s="117">
        <v>11</v>
      </c>
    </row>
    <row r="188" spans="1:13">
      <c r="A188" s="117" t="s">
        <v>467</v>
      </c>
      <c r="B188" s="167">
        <v>-17.887555555555551</v>
      </c>
      <c r="C188" s="168">
        <v>7.4574444444444437</v>
      </c>
      <c r="D188" s="167">
        <v>42.157999975094057</v>
      </c>
      <c r="E188" s="168">
        <v>14.286721996287191</v>
      </c>
      <c r="F188" s="167">
        <v>2.9508518459342881</v>
      </c>
      <c r="G188" s="171">
        <v>-19.387555555555551</v>
      </c>
      <c r="H188" s="114" t="s">
        <v>170</v>
      </c>
      <c r="I188" s="114">
        <v>8375</v>
      </c>
      <c r="J188" s="114">
        <v>8704</v>
      </c>
      <c r="K188" s="118">
        <v>8539.5</v>
      </c>
      <c r="L188" s="117">
        <v>6</v>
      </c>
      <c r="M188" s="117">
        <v>11</v>
      </c>
    </row>
    <row r="189" spans="1:13">
      <c r="A189" s="117" t="s">
        <v>482</v>
      </c>
      <c r="B189" s="167">
        <v>-12.029300000000001</v>
      </c>
      <c r="C189" s="168">
        <v>7.6542999999999992</v>
      </c>
      <c r="D189" s="167">
        <v>36.181609600305009</v>
      </c>
      <c r="E189" s="168">
        <v>12.717503551566148</v>
      </c>
      <c r="F189" s="167">
        <v>2.8450245328100796</v>
      </c>
      <c r="G189" s="171">
        <v>-13.529300000000001</v>
      </c>
      <c r="H189" s="114" t="s">
        <v>170</v>
      </c>
      <c r="I189" s="114">
        <v>8375</v>
      </c>
      <c r="J189" s="114">
        <v>8704</v>
      </c>
      <c r="K189" s="118">
        <v>8539.5</v>
      </c>
      <c r="L189" s="117">
        <v>6</v>
      </c>
      <c r="M189" s="117">
        <v>11</v>
      </c>
    </row>
    <row r="190" spans="1:13">
      <c r="A190" s="117" t="s">
        <v>468</v>
      </c>
      <c r="B190" s="171">
        <v>-17.670200000000001</v>
      </c>
      <c r="C190" s="172">
        <v>5.6286000000000005</v>
      </c>
      <c r="D190" s="171">
        <v>36.411726433978778</v>
      </c>
      <c r="E190" s="172">
        <v>12.688065462458951</v>
      </c>
      <c r="F190" s="171">
        <v>2.869761867300626</v>
      </c>
      <c r="G190" s="171">
        <v>-19.170200000000001</v>
      </c>
      <c r="H190" s="114" t="s">
        <v>170</v>
      </c>
      <c r="I190" s="114">
        <v>8375</v>
      </c>
      <c r="J190" s="114">
        <v>8704</v>
      </c>
      <c r="K190" s="118">
        <v>8539.5</v>
      </c>
      <c r="L190" s="117">
        <v>6</v>
      </c>
      <c r="M190" s="117">
        <v>11</v>
      </c>
    </row>
    <row r="191" spans="1:13">
      <c r="A191" s="117" t="s">
        <v>472</v>
      </c>
      <c r="B191" s="171">
        <v>-16.001200000000001</v>
      </c>
      <c r="C191" s="172">
        <v>5.7385999999999999</v>
      </c>
      <c r="D191" s="171">
        <v>38.912642440450263</v>
      </c>
      <c r="E191" s="172">
        <v>13.445209712576201</v>
      </c>
      <c r="F191" s="171">
        <v>2.8941640385164593</v>
      </c>
      <c r="G191" s="171">
        <v>-17.501200000000001</v>
      </c>
      <c r="H191" s="114" t="s">
        <v>170</v>
      </c>
      <c r="I191" s="114">
        <v>8375</v>
      </c>
      <c r="J191" s="114">
        <v>8704</v>
      </c>
      <c r="K191" s="118">
        <v>8539.5</v>
      </c>
      <c r="L191" s="117">
        <v>6</v>
      </c>
      <c r="M191" s="117">
        <v>11</v>
      </c>
    </row>
    <row r="192" spans="1:13">
      <c r="A192" s="117" t="s">
        <v>479</v>
      </c>
      <c r="B192" s="167">
        <v>-12.816555555555553</v>
      </c>
      <c r="C192" s="168">
        <v>7.5724444444444439</v>
      </c>
      <c r="D192" s="167">
        <v>22.399205330472469</v>
      </c>
      <c r="E192" s="168">
        <v>7.8203856234304912</v>
      </c>
      <c r="F192" s="167">
        <v>2.8642072666292422</v>
      </c>
      <c r="G192" s="171">
        <v>-14.316555555555553</v>
      </c>
      <c r="H192" s="114" t="s">
        <v>170</v>
      </c>
      <c r="I192" s="114">
        <v>8375</v>
      </c>
      <c r="J192" s="114">
        <v>8704</v>
      </c>
      <c r="K192" s="118">
        <v>8539.5</v>
      </c>
      <c r="L192" s="117">
        <v>6</v>
      </c>
      <c r="M192" s="117">
        <v>11</v>
      </c>
    </row>
    <row r="193" spans="1:13">
      <c r="A193" s="117" t="s">
        <v>480</v>
      </c>
      <c r="B193" s="171">
        <v>-12.145200000000001</v>
      </c>
      <c r="C193" s="172">
        <v>6.9316000000000004</v>
      </c>
      <c r="D193" s="171">
        <v>41.327514587730789</v>
      </c>
      <c r="E193" s="172">
        <v>14.446267726116956</v>
      </c>
      <c r="F193" s="171">
        <v>2.8607745177680783</v>
      </c>
      <c r="G193" s="171">
        <v>-13.645200000000001</v>
      </c>
      <c r="H193" s="114" t="s">
        <v>170</v>
      </c>
      <c r="I193" s="114">
        <v>8375</v>
      </c>
      <c r="J193" s="114">
        <v>8704</v>
      </c>
      <c r="K193" s="118">
        <v>8539.5</v>
      </c>
      <c r="L193" s="117">
        <v>6</v>
      </c>
      <c r="M193" s="117">
        <v>11</v>
      </c>
    </row>
    <row r="194" spans="1:13">
      <c r="A194" s="117" t="s">
        <v>486</v>
      </c>
      <c r="B194" s="171">
        <v>-9.19</v>
      </c>
      <c r="C194" s="172">
        <v>8.9564444444444433</v>
      </c>
      <c r="D194" s="172">
        <v>43.27586974531787</v>
      </c>
      <c r="E194" s="172">
        <v>15.031886458129277</v>
      </c>
      <c r="F194" s="171">
        <v>2.878938040535437</v>
      </c>
      <c r="G194" s="171">
        <v>-10.69</v>
      </c>
      <c r="H194" s="114" t="s">
        <v>170</v>
      </c>
      <c r="I194" s="114">
        <v>8375</v>
      </c>
      <c r="J194" s="114">
        <v>8704</v>
      </c>
      <c r="K194" s="118">
        <v>8539.5</v>
      </c>
      <c r="L194" s="117">
        <v>6</v>
      </c>
      <c r="M194" s="117">
        <v>11</v>
      </c>
    </row>
    <row r="195" spans="1:13">
      <c r="A195" s="117" t="s">
        <v>466</v>
      </c>
      <c r="B195" s="167">
        <v>-18.126555555555552</v>
      </c>
      <c r="C195" s="168">
        <v>8.1254444444444438</v>
      </c>
      <c r="D195" s="167">
        <v>41.902002603196784</v>
      </c>
      <c r="E195" s="168">
        <v>14.353109408360334</v>
      </c>
      <c r="F195" s="167">
        <v>2.9193676025899933</v>
      </c>
      <c r="G195" s="171">
        <v>-19.626555555555552</v>
      </c>
      <c r="H195" s="114" t="s">
        <v>170</v>
      </c>
      <c r="I195" s="114">
        <v>8375</v>
      </c>
      <c r="J195" s="114">
        <v>8704</v>
      </c>
      <c r="K195" s="118">
        <v>8539.5</v>
      </c>
      <c r="L195" s="117">
        <v>6</v>
      </c>
      <c r="M195" s="117">
        <v>11</v>
      </c>
    </row>
    <row r="196" spans="1:13">
      <c r="A196" s="117" t="s">
        <v>471</v>
      </c>
      <c r="B196" s="171">
        <v>-16.104200000000002</v>
      </c>
      <c r="C196" s="172">
        <v>5.3925999999999998</v>
      </c>
      <c r="D196" s="171">
        <v>36.315008527725546</v>
      </c>
      <c r="E196" s="172">
        <v>12.519648614304311</v>
      </c>
      <c r="F196" s="171">
        <v>2.9006411958107092</v>
      </c>
      <c r="G196" s="171">
        <v>-17.604200000000002</v>
      </c>
      <c r="H196" s="114" t="s">
        <v>170</v>
      </c>
      <c r="I196" s="114">
        <v>8375</v>
      </c>
      <c r="J196" s="114">
        <v>8704</v>
      </c>
      <c r="K196" s="118">
        <v>8539.5</v>
      </c>
      <c r="L196" s="117">
        <v>6</v>
      </c>
      <c r="M196" s="117">
        <v>11</v>
      </c>
    </row>
    <row r="197" spans="1:13">
      <c r="A197" s="117" t="s">
        <v>464</v>
      </c>
      <c r="B197" s="171">
        <v>-18.7042</v>
      </c>
      <c r="C197" s="172">
        <v>6.8126000000000007</v>
      </c>
      <c r="D197" s="171">
        <v>40.053175562439201</v>
      </c>
      <c r="E197" s="172">
        <v>13.822505128522096</v>
      </c>
      <c r="F197" s="171">
        <v>2.897678473621351</v>
      </c>
      <c r="G197" s="171">
        <v>-20.2042</v>
      </c>
      <c r="H197" s="114" t="s">
        <v>170</v>
      </c>
      <c r="I197" s="114">
        <v>8375</v>
      </c>
      <c r="J197" s="114">
        <v>8704</v>
      </c>
      <c r="K197" s="118">
        <v>8539.5</v>
      </c>
      <c r="L197" s="117">
        <v>6</v>
      </c>
      <c r="M197" s="117">
        <v>11</v>
      </c>
    </row>
    <row r="198" spans="1:13">
      <c r="A198" s="117" t="s">
        <v>481</v>
      </c>
      <c r="B198" s="167">
        <v>-12.132555555555552</v>
      </c>
      <c r="C198" s="168">
        <v>8.3674444444444447</v>
      </c>
      <c r="D198" s="167">
        <v>33.395516286204533</v>
      </c>
      <c r="E198" s="168">
        <v>11.333372886854461</v>
      </c>
      <c r="F198" s="167">
        <v>2.9466529178564196</v>
      </c>
      <c r="G198" s="171">
        <v>-13.632555555555552</v>
      </c>
      <c r="H198" s="114" t="s">
        <v>170</v>
      </c>
      <c r="I198" s="114">
        <v>8375</v>
      </c>
      <c r="J198" s="114">
        <v>8704</v>
      </c>
      <c r="K198" s="118">
        <v>8539.5</v>
      </c>
      <c r="L198" s="117">
        <v>6</v>
      </c>
      <c r="M198" s="117">
        <v>11</v>
      </c>
    </row>
    <row r="199" spans="1:13">
      <c r="A199" s="117" t="s">
        <v>484</v>
      </c>
      <c r="B199" s="171">
        <v>-11.286</v>
      </c>
      <c r="C199" s="172">
        <v>7.6734444444444447</v>
      </c>
      <c r="D199" s="172">
        <v>43.688948400187279</v>
      </c>
      <c r="E199" s="172">
        <v>15.110922675805266</v>
      </c>
      <c r="F199" s="171">
        <v>2.8912164622574301</v>
      </c>
      <c r="G199" s="171">
        <v>-12.786</v>
      </c>
      <c r="H199" s="114" t="s">
        <v>170</v>
      </c>
      <c r="I199" s="114">
        <v>8375</v>
      </c>
      <c r="J199" s="114">
        <v>8704</v>
      </c>
      <c r="K199" s="118">
        <v>8539.5</v>
      </c>
      <c r="L199" s="117">
        <v>6</v>
      </c>
      <c r="M199" s="117">
        <v>11</v>
      </c>
    </row>
    <row r="200" spans="1:13">
      <c r="A200" s="117" t="s">
        <v>483</v>
      </c>
      <c r="B200" s="167">
        <v>-11.558555555555552</v>
      </c>
      <c r="C200" s="168">
        <v>7.0384444444444441</v>
      </c>
      <c r="D200" s="167">
        <v>36.114695548223523</v>
      </c>
      <c r="E200" s="168">
        <v>12.61534478488711</v>
      </c>
      <c r="F200" s="167">
        <v>2.862759295448515</v>
      </c>
      <c r="G200" s="171">
        <v>-13.058555555555552</v>
      </c>
      <c r="H200" s="114" t="s">
        <v>170</v>
      </c>
      <c r="I200" s="114">
        <v>8375</v>
      </c>
      <c r="J200" s="114">
        <v>8704</v>
      </c>
      <c r="K200" s="118">
        <v>8539.5</v>
      </c>
      <c r="L200" s="117">
        <v>6</v>
      </c>
      <c r="M200" s="117">
        <v>11</v>
      </c>
    </row>
    <row r="201" spans="1:13">
      <c r="A201" s="117" t="s">
        <v>478</v>
      </c>
      <c r="B201" s="171">
        <v>-13.766</v>
      </c>
      <c r="C201" s="172">
        <v>6.982444444444444</v>
      </c>
      <c r="D201" s="172">
        <v>37.615228463960754</v>
      </c>
      <c r="E201" s="172">
        <v>12.920621656384332</v>
      </c>
      <c r="F201" s="171">
        <v>2.9112553145130082</v>
      </c>
      <c r="G201" s="171">
        <v>-15.266</v>
      </c>
      <c r="H201" s="114" t="s">
        <v>170</v>
      </c>
      <c r="I201" s="114">
        <v>8375</v>
      </c>
      <c r="J201" s="114">
        <v>8704</v>
      </c>
      <c r="K201" s="118">
        <v>8539.5</v>
      </c>
      <c r="L201" s="117">
        <v>6</v>
      </c>
      <c r="M201" s="117">
        <v>11</v>
      </c>
    </row>
    <row r="202" spans="1:13">
      <c r="A202" s="117" t="s">
        <v>477</v>
      </c>
      <c r="B202" s="167">
        <v>-13.980555555555553</v>
      </c>
      <c r="C202" s="168">
        <v>7.2554444444444437</v>
      </c>
      <c r="D202" s="167">
        <v>36.047382164059385</v>
      </c>
      <c r="E202" s="168">
        <v>12.459011957534619</v>
      </c>
      <c r="F202" s="167">
        <v>2.8932777564483869</v>
      </c>
      <c r="G202" s="171">
        <v>-15.480555555555553</v>
      </c>
      <c r="H202" s="114" t="s">
        <v>170</v>
      </c>
      <c r="I202" s="114">
        <v>8375</v>
      </c>
      <c r="J202" s="114">
        <v>8704</v>
      </c>
      <c r="K202" s="118">
        <v>8539.5</v>
      </c>
      <c r="L202" s="117">
        <v>6</v>
      </c>
      <c r="M202" s="117">
        <v>11</v>
      </c>
    </row>
    <row r="203" spans="1:13">
      <c r="A203" s="117" t="s">
        <v>474</v>
      </c>
      <c r="B203" s="171">
        <v>-14.738200000000001</v>
      </c>
      <c r="C203" s="172">
        <v>6.9376000000000007</v>
      </c>
      <c r="D203" s="171">
        <v>37.279197755518204</v>
      </c>
      <c r="E203" s="172">
        <v>13.095031075350684</v>
      </c>
      <c r="F203" s="171">
        <v>2.8468201061156986</v>
      </c>
      <c r="G203" s="171">
        <v>-16.238199999999999</v>
      </c>
      <c r="H203" s="114" t="s">
        <v>170</v>
      </c>
      <c r="I203" s="114">
        <v>8375</v>
      </c>
      <c r="J203" s="114">
        <v>8704</v>
      </c>
      <c r="K203" s="118">
        <v>8539.5</v>
      </c>
      <c r="L203" s="117">
        <v>6</v>
      </c>
      <c r="M203" s="117">
        <v>11</v>
      </c>
    </row>
    <row r="204" spans="1:13">
      <c r="A204" s="117" t="s">
        <v>473</v>
      </c>
      <c r="B204" s="171">
        <v>-15.41</v>
      </c>
      <c r="C204" s="172">
        <v>5.3274444444444446</v>
      </c>
      <c r="D204" s="172">
        <v>37.926170830659281</v>
      </c>
      <c r="E204" s="172">
        <v>12.918327441615441</v>
      </c>
      <c r="F204" s="171">
        <v>2.9358421979987064</v>
      </c>
      <c r="G204" s="171">
        <v>-16.91</v>
      </c>
      <c r="H204" s="114" t="s">
        <v>170</v>
      </c>
      <c r="I204" s="114">
        <v>8375</v>
      </c>
      <c r="J204" s="114">
        <v>8704</v>
      </c>
      <c r="K204" s="118">
        <v>8539.5</v>
      </c>
      <c r="L204" s="117">
        <v>6</v>
      </c>
      <c r="M204" s="117">
        <v>11</v>
      </c>
    </row>
    <row r="205" spans="1:13">
      <c r="A205" s="117" t="s">
        <v>465</v>
      </c>
      <c r="B205" s="167">
        <v>-18.37855555555555</v>
      </c>
      <c r="C205" s="168">
        <v>5.7944444444444443</v>
      </c>
      <c r="D205" s="167">
        <v>41.07325684627984</v>
      </c>
      <c r="E205" s="168">
        <v>14.461605844965513</v>
      </c>
      <c r="F205" s="167">
        <v>2.8401587822681935</v>
      </c>
      <c r="G205" s="171">
        <v>-19.87855555555555</v>
      </c>
      <c r="H205" s="114" t="s">
        <v>170</v>
      </c>
      <c r="I205" s="114">
        <v>8375</v>
      </c>
      <c r="J205" s="114">
        <v>8704</v>
      </c>
      <c r="K205" s="118">
        <v>8539.5</v>
      </c>
      <c r="L205" s="117">
        <v>6</v>
      </c>
      <c r="M205" s="117">
        <v>11</v>
      </c>
    </row>
    <row r="206" spans="1:13">
      <c r="A206" s="117" t="s">
        <v>476</v>
      </c>
      <c r="B206" s="167">
        <v>-14.223555555555553</v>
      </c>
      <c r="C206" s="168">
        <v>7.8064444444444439</v>
      </c>
      <c r="D206" s="167">
        <v>41.968467440997294</v>
      </c>
      <c r="E206" s="168">
        <v>14.499475886814201</v>
      </c>
      <c r="F206" s="167">
        <v>2.8944816880700737</v>
      </c>
      <c r="G206" s="171">
        <v>-15.723555555555553</v>
      </c>
      <c r="H206" s="114" t="s">
        <v>170</v>
      </c>
      <c r="I206" s="114">
        <v>8375</v>
      </c>
      <c r="J206" s="114">
        <v>8704</v>
      </c>
      <c r="K206" s="118">
        <v>8539.5</v>
      </c>
      <c r="L206" s="117">
        <v>6</v>
      </c>
      <c r="M206" s="117">
        <v>11</v>
      </c>
    </row>
    <row r="207" spans="1:13">
      <c r="A207" s="117" t="s">
        <v>497</v>
      </c>
      <c r="B207" s="171">
        <v>-9.6310000000000002</v>
      </c>
      <c r="C207" s="172">
        <v>9.3824444444444453</v>
      </c>
      <c r="D207" s="172">
        <v>42.568074420656444</v>
      </c>
      <c r="E207" s="172">
        <v>14.758980699843965</v>
      </c>
      <c r="F207" s="171">
        <v>2.8842150610784714</v>
      </c>
      <c r="G207" s="171">
        <v>-11.131</v>
      </c>
      <c r="H207" s="114" t="s">
        <v>169</v>
      </c>
      <c r="I207" s="114">
        <v>8704</v>
      </c>
      <c r="J207" s="114">
        <v>9033</v>
      </c>
      <c r="K207" s="118">
        <v>8868.5</v>
      </c>
      <c r="L207" s="117">
        <v>6</v>
      </c>
      <c r="M207" s="117">
        <v>12</v>
      </c>
    </row>
    <row r="208" spans="1:13">
      <c r="A208" s="117" t="s">
        <v>494</v>
      </c>
      <c r="B208" s="167">
        <v>-13.089555555555553</v>
      </c>
      <c r="C208" s="168">
        <v>5.8664444444444444</v>
      </c>
      <c r="D208" s="167">
        <v>36.661824924446165</v>
      </c>
      <c r="E208" s="168">
        <v>12.596863817172503</v>
      </c>
      <c r="F208" s="167">
        <v>2.9103930515202867</v>
      </c>
      <c r="G208" s="171">
        <v>-14.589555555555553</v>
      </c>
      <c r="H208" s="114" t="s">
        <v>169</v>
      </c>
      <c r="I208" s="114">
        <v>8704</v>
      </c>
      <c r="J208" s="114">
        <v>9033</v>
      </c>
      <c r="K208" s="118">
        <v>8868.5</v>
      </c>
      <c r="L208" s="117">
        <v>6</v>
      </c>
      <c r="M208" s="117">
        <v>12</v>
      </c>
    </row>
    <row r="209" spans="1:13">
      <c r="A209" s="117" t="s">
        <v>496</v>
      </c>
      <c r="B209" s="171">
        <v>-10.815</v>
      </c>
      <c r="C209" s="172">
        <v>8.7274444444444441</v>
      </c>
      <c r="D209" s="172">
        <v>41.376956543735112</v>
      </c>
      <c r="E209" s="172">
        <v>14.223097388093651</v>
      </c>
      <c r="F209" s="171">
        <v>2.9091382428677122</v>
      </c>
      <c r="G209" s="171">
        <v>-12.315</v>
      </c>
      <c r="H209" s="114" t="s">
        <v>169</v>
      </c>
      <c r="I209" s="114">
        <v>8704</v>
      </c>
      <c r="J209" s="114">
        <v>9033</v>
      </c>
      <c r="K209" s="118">
        <v>8868.5</v>
      </c>
      <c r="L209" s="117">
        <v>6</v>
      </c>
      <c r="M209" s="117">
        <v>12</v>
      </c>
    </row>
    <row r="210" spans="1:13">
      <c r="A210" s="117" t="s">
        <v>487</v>
      </c>
      <c r="B210" s="171">
        <v>-20.947466666666667</v>
      </c>
      <c r="C210" s="172">
        <v>4.9102266666666665</v>
      </c>
      <c r="D210" s="171">
        <v>38.689139754035608</v>
      </c>
      <c r="E210" s="172">
        <v>12.994025311927594</v>
      </c>
      <c r="F210" s="171">
        <v>2.9774560865693962</v>
      </c>
      <c r="G210" s="171">
        <v>-22.447466666666667</v>
      </c>
      <c r="H210" s="114" t="s">
        <v>169</v>
      </c>
      <c r="I210" s="114">
        <v>8704</v>
      </c>
      <c r="J210" s="114">
        <v>9033</v>
      </c>
      <c r="K210" s="118">
        <v>8868.5</v>
      </c>
      <c r="L210" s="117">
        <v>6</v>
      </c>
      <c r="M210" s="117">
        <v>12</v>
      </c>
    </row>
    <row r="211" spans="1:13">
      <c r="A211" s="117" t="s">
        <v>492</v>
      </c>
      <c r="B211" s="171">
        <v>-13.328466666666666</v>
      </c>
      <c r="C211" s="172">
        <v>6.5192733333333335</v>
      </c>
      <c r="D211" s="171">
        <v>36.311865019731215</v>
      </c>
      <c r="E211" s="172">
        <v>12.70457923309259</v>
      </c>
      <c r="F211" s="172">
        <v>2.8581714005251682</v>
      </c>
      <c r="G211" s="171">
        <v>-14.828466666666666</v>
      </c>
      <c r="H211" s="114" t="s">
        <v>169</v>
      </c>
      <c r="I211" s="114">
        <v>8704</v>
      </c>
      <c r="J211" s="114">
        <v>9033</v>
      </c>
      <c r="K211" s="118">
        <v>8868.5</v>
      </c>
      <c r="L211" s="117">
        <v>6</v>
      </c>
      <c r="M211" s="117">
        <v>12</v>
      </c>
    </row>
    <row r="212" spans="1:13">
      <c r="A212" s="117" t="s">
        <v>490</v>
      </c>
      <c r="B212" s="171">
        <v>-16.059466666666665</v>
      </c>
      <c r="C212" s="172">
        <v>6.884173333333333</v>
      </c>
      <c r="D212" s="171">
        <v>40.98972232366247</v>
      </c>
      <c r="E212" s="172">
        <v>14.171220711276403</v>
      </c>
      <c r="F212" s="172">
        <v>2.8924623473718039</v>
      </c>
      <c r="G212" s="171">
        <v>-17.559466666666665</v>
      </c>
      <c r="H212" s="114" t="s">
        <v>169</v>
      </c>
      <c r="I212" s="114">
        <v>8704</v>
      </c>
      <c r="J212" s="114">
        <v>9033</v>
      </c>
      <c r="K212" s="118">
        <v>8868.5</v>
      </c>
      <c r="L212" s="117">
        <v>6</v>
      </c>
      <c r="M212" s="117">
        <v>12</v>
      </c>
    </row>
    <row r="213" spans="1:13">
      <c r="A213" s="117" t="s">
        <v>489</v>
      </c>
      <c r="B213" s="171">
        <v>-17.665466666666667</v>
      </c>
      <c r="C213" s="172">
        <v>4.2496733333333339</v>
      </c>
      <c r="D213" s="171">
        <v>39.494735329148057</v>
      </c>
      <c r="E213" s="172">
        <v>13.845329716120915</v>
      </c>
      <c r="F213" s="172">
        <v>2.8525673377905951</v>
      </c>
      <c r="G213" s="171">
        <v>-19.165466666666667</v>
      </c>
      <c r="H213" s="114" t="s">
        <v>169</v>
      </c>
      <c r="I213" s="114">
        <v>8704</v>
      </c>
      <c r="J213" s="114">
        <v>9033</v>
      </c>
      <c r="K213" s="118">
        <v>8868.5</v>
      </c>
      <c r="L213" s="117">
        <v>6</v>
      </c>
      <c r="M213" s="117">
        <v>12</v>
      </c>
    </row>
    <row r="214" spans="1:13">
      <c r="A214" s="117" t="s">
        <v>493</v>
      </c>
      <c r="B214" s="171">
        <v>-13.128466666666666</v>
      </c>
      <c r="C214" s="172">
        <v>8.0684733333333334</v>
      </c>
      <c r="D214" s="171">
        <v>35.273648012929392</v>
      </c>
      <c r="E214" s="172">
        <v>12.183418115135725</v>
      </c>
      <c r="F214" s="172">
        <v>2.8952177196568649</v>
      </c>
      <c r="G214" s="171">
        <v>-14.628466666666666</v>
      </c>
      <c r="H214" s="114" t="s">
        <v>169</v>
      </c>
      <c r="I214" s="114">
        <v>8704</v>
      </c>
      <c r="J214" s="114">
        <v>9033</v>
      </c>
      <c r="K214" s="118">
        <v>8868.5</v>
      </c>
      <c r="L214" s="117">
        <v>6</v>
      </c>
      <c r="M214" s="117">
        <v>12</v>
      </c>
    </row>
    <row r="215" spans="1:13">
      <c r="A215" s="140" t="s">
        <v>488</v>
      </c>
      <c r="B215" s="171">
        <v>-19.509466666666665</v>
      </c>
      <c r="C215" s="172">
        <v>6.3778733333333326</v>
      </c>
      <c r="D215" s="171">
        <v>32.944060932196031</v>
      </c>
      <c r="E215" s="172">
        <v>11.316295286570288</v>
      </c>
      <c r="F215" s="172">
        <v>2.9112054871255157</v>
      </c>
      <c r="G215" s="171">
        <v>-21.009466666666665</v>
      </c>
      <c r="H215" s="114" t="s">
        <v>169</v>
      </c>
      <c r="I215" s="114">
        <v>8704</v>
      </c>
      <c r="J215" s="114">
        <v>9033</v>
      </c>
      <c r="K215" s="118">
        <v>8868.5</v>
      </c>
      <c r="L215" s="117">
        <v>6</v>
      </c>
      <c r="M215" s="117">
        <v>12</v>
      </c>
    </row>
    <row r="216" spans="1:13">
      <c r="A216" s="117" t="s">
        <v>491</v>
      </c>
      <c r="B216" s="171">
        <v>-15.244466666666666</v>
      </c>
      <c r="C216" s="172">
        <v>6.821673333333333</v>
      </c>
      <c r="D216" s="171">
        <v>33.127922883536868</v>
      </c>
      <c r="E216" s="172">
        <v>11.642546646252841</v>
      </c>
      <c r="F216" s="172">
        <v>2.8454189525793403</v>
      </c>
      <c r="G216" s="171">
        <v>-16.744466666666668</v>
      </c>
      <c r="H216" s="114" t="s">
        <v>169</v>
      </c>
      <c r="I216" s="114">
        <v>8704</v>
      </c>
      <c r="J216" s="114">
        <v>9033</v>
      </c>
      <c r="K216" s="118">
        <v>8868.5</v>
      </c>
      <c r="L216" s="117">
        <v>6</v>
      </c>
      <c r="M216" s="117">
        <v>12</v>
      </c>
    </row>
    <row r="217" spans="1:13">
      <c r="A217" s="117" t="s">
        <v>495</v>
      </c>
      <c r="B217" s="171">
        <v>-11.839466666666665</v>
      </c>
      <c r="C217" s="172">
        <v>8.6131733333333322</v>
      </c>
      <c r="D217" s="171">
        <v>28.933886738176653</v>
      </c>
      <c r="E217" s="172">
        <v>9.6756835441312745</v>
      </c>
      <c r="F217" s="172">
        <v>2.9903713371988401</v>
      </c>
      <c r="G217" s="171">
        <v>-13.339466666666665</v>
      </c>
      <c r="H217" s="114" t="s">
        <v>169</v>
      </c>
      <c r="I217" s="114">
        <v>8704</v>
      </c>
      <c r="J217" s="114">
        <v>9033</v>
      </c>
      <c r="K217" s="118">
        <v>8868.5</v>
      </c>
      <c r="L217" s="117">
        <v>6</v>
      </c>
      <c r="M217" s="117">
        <v>12</v>
      </c>
    </row>
    <row r="218" spans="1:13">
      <c r="A218" s="117" t="s">
        <v>512</v>
      </c>
      <c r="B218" s="171">
        <v>-10.068466666666666</v>
      </c>
      <c r="C218" s="172">
        <v>7.9722266666666659</v>
      </c>
      <c r="D218" s="171">
        <v>39.049351457092932</v>
      </c>
      <c r="E218" s="172">
        <v>13.167292701421742</v>
      </c>
      <c r="F218" s="171">
        <v>2.9656325216250847</v>
      </c>
      <c r="G218" s="171">
        <v>-11.568466666666666</v>
      </c>
      <c r="H218" s="114" t="s">
        <v>168</v>
      </c>
      <c r="I218" s="114">
        <v>9033</v>
      </c>
      <c r="J218" s="114">
        <v>9363</v>
      </c>
      <c r="K218" s="118">
        <v>9198</v>
      </c>
      <c r="L218" s="117">
        <v>6</v>
      </c>
      <c r="M218" s="117">
        <v>13</v>
      </c>
    </row>
    <row r="219" spans="1:13">
      <c r="A219" s="117" t="s">
        <v>501</v>
      </c>
      <c r="B219" s="171">
        <v>-17.327466666666666</v>
      </c>
      <c r="C219" s="172">
        <v>5.8222266666666664</v>
      </c>
      <c r="D219" s="171">
        <v>37.115323415472112</v>
      </c>
      <c r="E219" s="172">
        <v>12.65977920832745</v>
      </c>
      <c r="F219" s="171">
        <v>2.9317512418429938</v>
      </c>
      <c r="G219" s="171">
        <v>-18.827466666666666</v>
      </c>
      <c r="H219" s="114" t="s">
        <v>168</v>
      </c>
      <c r="I219" s="114">
        <v>9033</v>
      </c>
      <c r="J219" s="114">
        <v>9363</v>
      </c>
      <c r="K219" s="118">
        <v>9198</v>
      </c>
      <c r="L219" s="117">
        <v>6</v>
      </c>
      <c r="M219" s="117">
        <v>13</v>
      </c>
    </row>
    <row r="220" spans="1:13">
      <c r="A220" s="117" t="s">
        <v>500</v>
      </c>
      <c r="B220" s="171">
        <v>-17.685466666666667</v>
      </c>
      <c r="C220" s="172">
        <v>6.3692266666666661</v>
      </c>
      <c r="D220" s="171">
        <v>41.190741352454168</v>
      </c>
      <c r="E220" s="172">
        <v>14.312740474746768</v>
      </c>
      <c r="F220" s="171">
        <v>2.8779073738625129</v>
      </c>
      <c r="G220" s="171">
        <v>-19.185466666666667</v>
      </c>
      <c r="H220" s="114" t="s">
        <v>168</v>
      </c>
      <c r="I220" s="114">
        <v>9033</v>
      </c>
      <c r="J220" s="114">
        <v>9363</v>
      </c>
      <c r="K220" s="118">
        <v>9198</v>
      </c>
      <c r="L220" s="117">
        <v>6</v>
      </c>
      <c r="M220" s="117">
        <v>13</v>
      </c>
    </row>
    <row r="221" spans="1:13">
      <c r="A221" s="117" t="s">
        <v>506</v>
      </c>
      <c r="B221" s="171">
        <v>-14.015466666666665</v>
      </c>
      <c r="C221" s="172">
        <v>7.1902266666666659</v>
      </c>
      <c r="D221" s="171">
        <v>40.907549382887311</v>
      </c>
      <c r="E221" s="172">
        <v>13.699258491504427</v>
      </c>
      <c r="F221" s="171">
        <v>2.9861141322543889</v>
      </c>
      <c r="G221" s="171">
        <v>-15.515466666666665</v>
      </c>
      <c r="H221" s="114" t="s">
        <v>168</v>
      </c>
      <c r="I221" s="114">
        <v>9033</v>
      </c>
      <c r="J221" s="114">
        <v>9363</v>
      </c>
      <c r="K221" s="118">
        <v>9198</v>
      </c>
      <c r="L221" s="117">
        <v>6</v>
      </c>
      <c r="M221" s="117">
        <v>13</v>
      </c>
    </row>
    <row r="222" spans="1:13">
      <c r="A222" s="117" t="s">
        <v>509</v>
      </c>
      <c r="B222" s="171">
        <v>-13.264466666666666</v>
      </c>
      <c r="C222" s="172">
        <v>6.0052266666666663</v>
      </c>
      <c r="D222" s="171">
        <v>42.424243371557417</v>
      </c>
      <c r="E222" s="172">
        <v>14.613107986369167</v>
      </c>
      <c r="F222" s="171">
        <v>2.9031636124998155</v>
      </c>
      <c r="G222" s="171">
        <v>-14.764466666666666</v>
      </c>
      <c r="H222" s="114" t="s">
        <v>168</v>
      </c>
      <c r="I222" s="114">
        <v>9033</v>
      </c>
      <c r="J222" s="114">
        <v>9363</v>
      </c>
      <c r="K222" s="118">
        <v>9198</v>
      </c>
      <c r="L222" s="117">
        <v>6</v>
      </c>
      <c r="M222" s="117">
        <v>13</v>
      </c>
    </row>
    <row r="223" spans="1:13">
      <c r="A223" s="117" t="s">
        <v>498</v>
      </c>
      <c r="B223" s="171">
        <v>-18.891466666666666</v>
      </c>
      <c r="C223" s="172">
        <v>6.7892266666666661</v>
      </c>
      <c r="D223" s="171">
        <v>38.448093716641999</v>
      </c>
      <c r="E223" s="172">
        <v>13.096225660028967</v>
      </c>
      <c r="F223" s="171">
        <v>2.9358148457986295</v>
      </c>
      <c r="G223" s="171">
        <v>-20.391466666666666</v>
      </c>
      <c r="H223" s="114" t="s">
        <v>168</v>
      </c>
      <c r="I223" s="114">
        <v>9033</v>
      </c>
      <c r="J223" s="114">
        <v>9363</v>
      </c>
      <c r="K223" s="118">
        <v>9198</v>
      </c>
      <c r="L223" s="117">
        <v>6</v>
      </c>
      <c r="M223" s="117">
        <v>13</v>
      </c>
    </row>
    <row r="224" spans="1:13">
      <c r="A224" s="117" t="s">
        <v>505</v>
      </c>
      <c r="B224" s="171">
        <v>-14.464466666666665</v>
      </c>
      <c r="C224" s="172">
        <v>6.3522266666666658</v>
      </c>
      <c r="D224" s="171">
        <v>41.157680690530896</v>
      </c>
      <c r="E224" s="172">
        <v>14.188322251127325</v>
      </c>
      <c r="F224" s="171">
        <v>2.9008137792515063</v>
      </c>
      <c r="G224" s="171">
        <v>-15.964466666666665</v>
      </c>
      <c r="H224" s="114" t="s">
        <v>168</v>
      </c>
      <c r="I224" s="114">
        <v>9033</v>
      </c>
      <c r="J224" s="114">
        <v>9363</v>
      </c>
      <c r="K224" s="118">
        <v>9198</v>
      </c>
      <c r="L224" s="117">
        <v>6</v>
      </c>
      <c r="M224" s="117">
        <v>13</v>
      </c>
    </row>
    <row r="225" spans="1:13">
      <c r="A225" s="117" t="s">
        <v>502</v>
      </c>
      <c r="B225" s="171">
        <v>-17.210466666666665</v>
      </c>
      <c r="C225" s="172">
        <v>6.1042266666666665</v>
      </c>
      <c r="D225" s="171">
        <v>41.104099172316879</v>
      </c>
      <c r="E225" s="172">
        <v>14.174064532968027</v>
      </c>
      <c r="F225" s="171">
        <v>2.8999514625258831</v>
      </c>
      <c r="G225" s="171">
        <v>-18.710466666666665</v>
      </c>
      <c r="H225" s="114" t="s">
        <v>168</v>
      </c>
      <c r="I225" s="114">
        <v>9033</v>
      </c>
      <c r="J225" s="114">
        <v>9363</v>
      </c>
      <c r="K225" s="118">
        <v>9198</v>
      </c>
      <c r="L225" s="117">
        <v>6</v>
      </c>
      <c r="M225" s="117">
        <v>13</v>
      </c>
    </row>
    <row r="226" spans="1:13">
      <c r="A226" s="117" t="s">
        <v>510</v>
      </c>
      <c r="B226" s="171">
        <v>-12.873466666666666</v>
      </c>
      <c r="C226" s="172">
        <v>7.1062266666666662</v>
      </c>
      <c r="D226" s="171">
        <v>34.712263492639856</v>
      </c>
      <c r="E226" s="172">
        <v>11.49655962313833</v>
      </c>
      <c r="F226" s="171">
        <v>3.0193609767201037</v>
      </c>
      <c r="G226" s="171">
        <v>-14.373466666666666</v>
      </c>
      <c r="H226" s="114" t="s">
        <v>168</v>
      </c>
      <c r="I226" s="114">
        <v>9033</v>
      </c>
      <c r="J226" s="114">
        <v>9363</v>
      </c>
      <c r="K226" s="118">
        <v>9198</v>
      </c>
      <c r="L226" s="117">
        <v>6</v>
      </c>
      <c r="M226" s="117">
        <v>13</v>
      </c>
    </row>
    <row r="227" spans="1:13">
      <c r="A227" s="117" t="s">
        <v>503</v>
      </c>
      <c r="B227" s="171">
        <v>-16.285466666666665</v>
      </c>
      <c r="C227" s="172">
        <v>7.1752266666666662</v>
      </c>
      <c r="D227" s="171">
        <v>33.956126411519342</v>
      </c>
      <c r="E227" s="172">
        <v>11.555835772765306</v>
      </c>
      <c r="F227" s="171">
        <v>2.9384396835706896</v>
      </c>
      <c r="G227" s="171">
        <v>-17.785466666666665</v>
      </c>
      <c r="H227" s="114" t="s">
        <v>168</v>
      </c>
      <c r="I227" s="114">
        <v>9033</v>
      </c>
      <c r="J227" s="114">
        <v>9363</v>
      </c>
      <c r="K227" s="118">
        <v>9198</v>
      </c>
      <c r="L227" s="117">
        <v>6</v>
      </c>
      <c r="M227" s="117">
        <v>13</v>
      </c>
    </row>
    <row r="228" spans="1:13">
      <c r="A228" s="117" t="s">
        <v>511</v>
      </c>
      <c r="B228" s="171">
        <v>-11.592466666666665</v>
      </c>
      <c r="C228" s="172">
        <v>7.5222266666666657</v>
      </c>
      <c r="D228" s="171">
        <v>39.755954193199329</v>
      </c>
      <c r="E228" s="172">
        <v>13.9054297909718</v>
      </c>
      <c r="F228" s="171">
        <v>2.8590237619991559</v>
      </c>
      <c r="G228" s="171">
        <v>-13.092466666666665</v>
      </c>
      <c r="H228" s="114" t="s">
        <v>168</v>
      </c>
      <c r="I228" s="114">
        <v>9033</v>
      </c>
      <c r="J228" s="114">
        <v>9363</v>
      </c>
      <c r="K228" s="118">
        <v>9198</v>
      </c>
      <c r="L228" s="117">
        <v>6</v>
      </c>
      <c r="M228" s="117">
        <v>13</v>
      </c>
    </row>
    <row r="229" spans="1:13">
      <c r="A229" s="117" t="s">
        <v>499</v>
      </c>
      <c r="B229" s="171">
        <v>-18.567</v>
      </c>
      <c r="C229" s="172">
        <v>6.6694444444444443</v>
      </c>
      <c r="D229" s="172">
        <v>39.485611837717116</v>
      </c>
      <c r="E229" s="172">
        <v>13.775132531651519</v>
      </c>
      <c r="F229" s="171">
        <v>2.8664415203984346</v>
      </c>
      <c r="G229" s="171">
        <v>-20.067</v>
      </c>
      <c r="H229" s="114" t="s">
        <v>168</v>
      </c>
      <c r="I229" s="114">
        <v>9033</v>
      </c>
      <c r="J229" s="114">
        <v>9363</v>
      </c>
      <c r="K229" s="118">
        <v>9198</v>
      </c>
      <c r="L229" s="117">
        <v>6</v>
      </c>
      <c r="M229" s="117">
        <v>13</v>
      </c>
    </row>
    <row r="230" spans="1:13">
      <c r="A230" s="117" t="s">
        <v>508</v>
      </c>
      <c r="B230" s="167">
        <v>-13.440555555555552</v>
      </c>
      <c r="C230" s="168">
        <v>5.0284444444444443</v>
      </c>
      <c r="D230" s="167">
        <v>41.995843068233157</v>
      </c>
      <c r="E230" s="168">
        <v>14.625764804451846</v>
      </c>
      <c r="F230" s="167">
        <v>2.8713604812960143</v>
      </c>
      <c r="G230" s="171">
        <v>-14.940555555555552</v>
      </c>
      <c r="H230" s="114" t="s">
        <v>168</v>
      </c>
      <c r="I230" s="114">
        <v>9033</v>
      </c>
      <c r="J230" s="114">
        <v>9363</v>
      </c>
      <c r="K230" s="118">
        <v>9198</v>
      </c>
      <c r="L230" s="117">
        <v>6</v>
      </c>
      <c r="M230" s="117">
        <v>13</v>
      </c>
    </row>
    <row r="231" spans="1:13">
      <c r="A231" s="117" t="s">
        <v>507</v>
      </c>
      <c r="B231" s="167">
        <v>-13.444555555555553</v>
      </c>
      <c r="C231" s="168">
        <v>7.7584444444444438</v>
      </c>
      <c r="D231" s="167">
        <v>37.136231230612424</v>
      </c>
      <c r="E231" s="168">
        <v>12.905078359324252</v>
      </c>
      <c r="F231" s="167">
        <v>2.8776447687185516</v>
      </c>
      <c r="G231" s="171">
        <v>-14.944555555555553</v>
      </c>
      <c r="H231" s="114" t="s">
        <v>168</v>
      </c>
      <c r="I231" s="114">
        <v>9033</v>
      </c>
      <c r="J231" s="114">
        <v>9363</v>
      </c>
      <c r="K231" s="118">
        <v>9198</v>
      </c>
      <c r="L231" s="117">
        <v>6</v>
      </c>
      <c r="M231" s="117">
        <v>13</v>
      </c>
    </row>
    <row r="232" spans="1:13">
      <c r="A232" s="117" t="s">
        <v>504</v>
      </c>
      <c r="B232" s="171">
        <v>-15.62</v>
      </c>
      <c r="C232" s="172">
        <v>7.2574444444444444</v>
      </c>
      <c r="D232" s="172">
        <v>40.287635471439863</v>
      </c>
      <c r="E232" s="172">
        <v>13.739363176304304</v>
      </c>
      <c r="F232" s="171">
        <v>2.9322782253053941</v>
      </c>
      <c r="G232" s="171">
        <v>-17.119999999999997</v>
      </c>
      <c r="H232" s="114" t="s">
        <v>168</v>
      </c>
      <c r="I232" s="114">
        <v>9033</v>
      </c>
      <c r="J232" s="114">
        <v>9363</v>
      </c>
      <c r="K232" s="118">
        <v>9198</v>
      </c>
      <c r="L232" s="117">
        <v>6</v>
      </c>
      <c r="M232" s="117">
        <v>13</v>
      </c>
    </row>
    <row r="233" spans="1:13">
      <c r="A233" s="117" t="s">
        <v>521</v>
      </c>
      <c r="B233" s="171">
        <v>-14.495466666666665</v>
      </c>
      <c r="C233" s="172">
        <v>6.2594733333333332</v>
      </c>
      <c r="D233" s="171">
        <v>40.752560890034346</v>
      </c>
      <c r="E233" s="172">
        <v>13.718809672129467</v>
      </c>
      <c r="F233" s="172">
        <v>2.9705609935551087</v>
      </c>
      <c r="G233" s="171">
        <v>-15.995466666666665</v>
      </c>
      <c r="H233" s="114" t="s">
        <v>167</v>
      </c>
      <c r="I233" s="114">
        <v>9363</v>
      </c>
      <c r="J233" s="114">
        <v>9692</v>
      </c>
      <c r="K233" s="118">
        <v>9527.5</v>
      </c>
      <c r="L233" s="117">
        <v>6</v>
      </c>
      <c r="M233" s="117">
        <v>14</v>
      </c>
    </row>
    <row r="234" spans="1:13">
      <c r="A234" s="140" t="s">
        <v>516</v>
      </c>
      <c r="B234" s="171">
        <v>-17.083466666666666</v>
      </c>
      <c r="C234" s="172">
        <v>7.3730733333333331</v>
      </c>
      <c r="D234" s="171">
        <v>39.89053113405258</v>
      </c>
      <c r="E234" s="172">
        <v>13.939736204282658</v>
      </c>
      <c r="F234" s="172">
        <v>2.8616417520008124</v>
      </c>
      <c r="G234" s="171">
        <v>-18.583466666666666</v>
      </c>
      <c r="H234" s="121" t="s">
        <v>167</v>
      </c>
      <c r="I234" s="114">
        <v>9363</v>
      </c>
      <c r="J234" s="114">
        <v>9692</v>
      </c>
      <c r="K234" s="118">
        <v>9527.5</v>
      </c>
      <c r="L234" s="117">
        <v>6</v>
      </c>
      <c r="M234" s="117">
        <v>14</v>
      </c>
    </row>
    <row r="235" spans="1:13">
      <c r="A235" s="117" t="s">
        <v>520</v>
      </c>
      <c r="B235" s="171">
        <v>-16.308466666666668</v>
      </c>
      <c r="C235" s="172">
        <v>9.2732266666666661</v>
      </c>
      <c r="D235" s="171">
        <v>40.197304726579176</v>
      </c>
      <c r="E235" s="172">
        <v>13.883539739514747</v>
      </c>
      <c r="F235" s="171">
        <v>2.8953210406544447</v>
      </c>
      <c r="G235" s="171">
        <v>-17.808466666666668</v>
      </c>
      <c r="H235" s="114" t="s">
        <v>167</v>
      </c>
      <c r="I235" s="114">
        <v>9363</v>
      </c>
      <c r="J235" s="114">
        <v>9692</v>
      </c>
      <c r="K235" s="118">
        <v>9527.5</v>
      </c>
      <c r="L235" s="117">
        <v>6</v>
      </c>
      <c r="M235" s="117">
        <v>14</v>
      </c>
    </row>
    <row r="236" spans="1:13">
      <c r="A236" s="117" t="s">
        <v>518</v>
      </c>
      <c r="B236" s="171">
        <v>-16.815466666666666</v>
      </c>
      <c r="C236" s="172">
        <v>6.5712266666666661</v>
      </c>
      <c r="D236" s="171">
        <v>34.140151328101076</v>
      </c>
      <c r="E236" s="172">
        <v>11.363948931090471</v>
      </c>
      <c r="F236" s="171">
        <v>3.0042506821460195</v>
      </c>
      <c r="G236" s="171">
        <v>-18.315466666666666</v>
      </c>
      <c r="H236" s="114" t="s">
        <v>167</v>
      </c>
      <c r="I236" s="114">
        <v>9363</v>
      </c>
      <c r="J236" s="114">
        <v>9692</v>
      </c>
      <c r="K236" s="118">
        <v>9527.5</v>
      </c>
      <c r="L236" s="117">
        <v>6</v>
      </c>
      <c r="M236" s="117">
        <v>14</v>
      </c>
    </row>
    <row r="237" spans="1:13">
      <c r="A237" s="117" t="s">
        <v>515</v>
      </c>
      <c r="B237" s="171">
        <v>-17.867466666666665</v>
      </c>
      <c r="C237" s="172">
        <v>5.5962266666666656</v>
      </c>
      <c r="D237" s="171">
        <v>28.747734654775705</v>
      </c>
      <c r="E237" s="172">
        <v>9.5836236601497689</v>
      </c>
      <c r="F237" s="171">
        <v>2.9996727411483568</v>
      </c>
      <c r="G237" s="171">
        <v>-19.367466666666665</v>
      </c>
      <c r="H237" s="114" t="s">
        <v>167</v>
      </c>
      <c r="I237" s="114">
        <v>9363</v>
      </c>
      <c r="J237" s="114">
        <v>9692</v>
      </c>
      <c r="K237" s="118">
        <v>9527.5</v>
      </c>
      <c r="L237" s="117">
        <v>6</v>
      </c>
      <c r="M237" s="117">
        <v>14</v>
      </c>
    </row>
    <row r="238" spans="1:13">
      <c r="A238" s="117" t="s">
        <v>525</v>
      </c>
      <c r="B238" s="171">
        <v>-11.902466666666665</v>
      </c>
      <c r="C238" s="172">
        <v>8.8338266666666669</v>
      </c>
      <c r="D238" s="171">
        <v>32.220813003496886</v>
      </c>
      <c r="E238" s="172">
        <v>11.055822034672435</v>
      </c>
      <c r="F238" s="171">
        <v>2.9143751502555308</v>
      </c>
      <c r="G238" s="171">
        <v>-13.402466666666665</v>
      </c>
      <c r="H238" s="121" t="s">
        <v>167</v>
      </c>
      <c r="I238" s="118">
        <v>9363</v>
      </c>
      <c r="J238" s="118">
        <v>9692</v>
      </c>
      <c r="K238" s="118">
        <v>9527.5</v>
      </c>
      <c r="L238" s="117">
        <v>6</v>
      </c>
      <c r="M238" s="117">
        <v>14</v>
      </c>
    </row>
    <row r="239" spans="1:13">
      <c r="A239" s="117" t="s">
        <v>523</v>
      </c>
      <c r="B239" s="171">
        <v>-13.833466666666666</v>
      </c>
      <c r="C239" s="172">
        <v>8.5582266666666662</v>
      </c>
      <c r="D239" s="171">
        <v>16.144549926172317</v>
      </c>
      <c r="E239" s="172">
        <v>5.4185122687800069</v>
      </c>
      <c r="F239" s="171">
        <v>2.9795170935005206</v>
      </c>
      <c r="G239" s="171">
        <v>-15.333466666666666</v>
      </c>
      <c r="H239" s="121" t="s">
        <v>167</v>
      </c>
      <c r="I239" s="118">
        <v>9363</v>
      </c>
      <c r="J239" s="118">
        <v>9692</v>
      </c>
      <c r="K239" s="118">
        <v>9527.5</v>
      </c>
      <c r="L239" s="117">
        <v>6</v>
      </c>
      <c r="M239" s="117">
        <v>14</v>
      </c>
    </row>
    <row r="240" spans="1:13">
      <c r="A240" s="117" t="s">
        <v>519</v>
      </c>
      <c r="B240" s="171">
        <v>-16.443466666666666</v>
      </c>
      <c r="C240" s="172">
        <v>7.3356266666666654</v>
      </c>
      <c r="D240" s="171">
        <v>19.980547815486094</v>
      </c>
      <c r="E240" s="172">
        <v>6.5283446475484999</v>
      </c>
      <c r="F240" s="171">
        <v>3.0605840981433352</v>
      </c>
      <c r="G240" s="171">
        <v>-17.943466666666666</v>
      </c>
      <c r="H240" s="121" t="s">
        <v>167</v>
      </c>
      <c r="I240" s="118">
        <v>9363</v>
      </c>
      <c r="J240" s="118">
        <v>9692</v>
      </c>
      <c r="K240" s="118">
        <v>9527.5</v>
      </c>
      <c r="L240" s="117">
        <v>6</v>
      </c>
      <c r="M240" s="117">
        <v>14</v>
      </c>
    </row>
    <row r="241" spans="1:13">
      <c r="A241" s="117" t="s">
        <v>514</v>
      </c>
      <c r="B241" s="167">
        <v>-18.115555555555552</v>
      </c>
      <c r="C241" s="168">
        <v>4.5294444444444437</v>
      </c>
      <c r="D241" s="167">
        <v>31.002203884937025</v>
      </c>
      <c r="E241" s="168">
        <v>10.657240882579247</v>
      </c>
      <c r="F241" s="167">
        <v>2.90902722632595</v>
      </c>
      <c r="G241" s="171">
        <v>-19.615555555555552</v>
      </c>
      <c r="H241" s="114" t="s">
        <v>167</v>
      </c>
      <c r="I241" s="118">
        <v>9363</v>
      </c>
      <c r="J241" s="118">
        <v>9692</v>
      </c>
      <c r="K241" s="118">
        <v>9527.5</v>
      </c>
      <c r="L241" s="117">
        <v>6</v>
      </c>
      <c r="M241" s="117">
        <v>14</v>
      </c>
    </row>
    <row r="242" spans="1:13">
      <c r="A242" s="117" t="s">
        <v>522</v>
      </c>
      <c r="B242" s="167">
        <v>-14.113555555555552</v>
      </c>
      <c r="C242" s="168">
        <v>5.9794444444444439</v>
      </c>
      <c r="D242" s="167">
        <v>42.346213819402251</v>
      </c>
      <c r="E242" s="168">
        <v>14.798204458739166</v>
      </c>
      <c r="F242" s="167">
        <v>2.8615778311127773</v>
      </c>
      <c r="G242" s="171">
        <v>-15.613555555555552</v>
      </c>
      <c r="H242" s="114" t="s">
        <v>167</v>
      </c>
      <c r="I242" s="118">
        <v>9363</v>
      </c>
      <c r="J242" s="118">
        <v>9692</v>
      </c>
      <c r="K242" s="118">
        <v>9527.5</v>
      </c>
      <c r="L242" s="117">
        <v>6</v>
      </c>
      <c r="M242" s="117">
        <v>14</v>
      </c>
    </row>
    <row r="243" spans="1:13">
      <c r="A243" s="117" t="s">
        <v>517</v>
      </c>
      <c r="B243" s="171">
        <v>-17.032200000000003</v>
      </c>
      <c r="C243" s="172">
        <v>7.2526000000000002</v>
      </c>
      <c r="D243" s="171">
        <v>33.854685774142986</v>
      </c>
      <c r="E243" s="172">
        <v>11.376516888193477</v>
      </c>
      <c r="F243" s="171">
        <v>2.9758392754883793</v>
      </c>
      <c r="G243" s="171">
        <v>-18.532200000000003</v>
      </c>
      <c r="H243" s="114" t="s">
        <v>167</v>
      </c>
      <c r="I243" s="118">
        <v>9363</v>
      </c>
      <c r="J243" s="118">
        <v>9692</v>
      </c>
      <c r="K243" s="118">
        <v>9527.5</v>
      </c>
      <c r="L243" s="117">
        <v>6</v>
      </c>
      <c r="M243" s="117">
        <v>14</v>
      </c>
    </row>
    <row r="244" spans="1:13">
      <c r="A244" s="117" t="s">
        <v>513</v>
      </c>
      <c r="B244" s="171">
        <v>-19.967466666666667</v>
      </c>
      <c r="C244" s="172">
        <v>4.4772266666666658</v>
      </c>
      <c r="D244" s="171">
        <v>41.743873851899622</v>
      </c>
      <c r="E244" s="172">
        <v>14.44112934286586</v>
      </c>
      <c r="F244" s="171">
        <v>2.8906239159558345</v>
      </c>
      <c r="G244" s="171">
        <v>-21.467466666666667</v>
      </c>
      <c r="H244" s="114" t="s">
        <v>167</v>
      </c>
      <c r="I244" s="114">
        <v>9363</v>
      </c>
      <c r="J244" s="114">
        <v>9692</v>
      </c>
      <c r="K244" s="118">
        <v>9527.5</v>
      </c>
      <c r="L244" s="117">
        <v>6</v>
      </c>
      <c r="M244" s="117">
        <v>14</v>
      </c>
    </row>
    <row r="245" spans="1:13">
      <c r="A245" s="117" t="s">
        <v>524</v>
      </c>
      <c r="B245" s="171">
        <v>-13.418466666666665</v>
      </c>
      <c r="C245" s="172">
        <v>6.8702733333333335</v>
      </c>
      <c r="D245" s="171">
        <v>41.881631494944777</v>
      </c>
      <c r="E245" s="172">
        <v>13.973079146820609</v>
      </c>
      <c r="F245" s="172">
        <v>2.9973086858578619</v>
      </c>
      <c r="G245" s="171">
        <v>-14.918466666666665</v>
      </c>
      <c r="H245" s="114" t="s">
        <v>167</v>
      </c>
      <c r="I245" s="114">
        <v>9363</v>
      </c>
      <c r="J245" s="114">
        <v>9692</v>
      </c>
      <c r="K245" s="118">
        <v>9527.5</v>
      </c>
      <c r="L245" s="117">
        <v>6</v>
      </c>
      <c r="M245" s="117">
        <v>14</v>
      </c>
    </row>
    <row r="246" spans="1:13">
      <c r="A246" s="117" t="s">
        <v>526</v>
      </c>
      <c r="B246" s="171">
        <v>-18.274999999999999</v>
      </c>
      <c r="C246" s="172">
        <v>6.3304444444444448</v>
      </c>
      <c r="D246" s="172">
        <v>43.455786267675983</v>
      </c>
      <c r="E246" s="172">
        <v>15.160833564650774</v>
      </c>
      <c r="F246" s="171">
        <v>2.8663190636824969</v>
      </c>
      <c r="G246" s="171">
        <v>-19.774999999999999</v>
      </c>
      <c r="H246" s="114" t="s">
        <v>166</v>
      </c>
      <c r="I246" s="114">
        <v>9692</v>
      </c>
      <c r="J246" s="114">
        <v>10021</v>
      </c>
      <c r="K246" s="118">
        <v>9856.5</v>
      </c>
      <c r="L246" s="117">
        <v>7</v>
      </c>
      <c r="M246" s="117">
        <v>15</v>
      </c>
    </row>
    <row r="247" spans="1:13">
      <c r="A247" s="117" t="s">
        <v>529</v>
      </c>
      <c r="B247" s="171">
        <v>-12.205</v>
      </c>
      <c r="C247" s="172">
        <v>6.6654444444444447</v>
      </c>
      <c r="D247" s="172">
        <v>33.481904004577373</v>
      </c>
      <c r="E247" s="172">
        <v>11.265343321559573</v>
      </c>
      <c r="F247" s="171">
        <v>2.9721157224298551</v>
      </c>
      <c r="G247" s="171">
        <v>-13.705</v>
      </c>
      <c r="H247" s="114" t="s">
        <v>166</v>
      </c>
      <c r="I247" s="114">
        <v>9692</v>
      </c>
      <c r="J247" s="114">
        <v>10021</v>
      </c>
      <c r="K247" s="118">
        <v>9856.5</v>
      </c>
      <c r="L247" s="117">
        <v>7</v>
      </c>
      <c r="M247" s="117">
        <v>15</v>
      </c>
    </row>
    <row r="248" spans="1:13">
      <c r="A248" s="117" t="s">
        <v>530</v>
      </c>
      <c r="B248" s="171">
        <v>-11.926</v>
      </c>
      <c r="C248" s="172">
        <v>7.9494444444444445</v>
      </c>
      <c r="D248" s="172">
        <v>41.834693381284701</v>
      </c>
      <c r="E248" s="172">
        <v>14.520417623025596</v>
      </c>
      <c r="F248" s="171">
        <v>2.8810943643208846</v>
      </c>
      <c r="G248" s="171">
        <v>-13.426</v>
      </c>
      <c r="H248" s="114" t="s">
        <v>166</v>
      </c>
      <c r="I248" s="114">
        <v>9692</v>
      </c>
      <c r="J248" s="114">
        <v>10021</v>
      </c>
      <c r="K248" s="118">
        <v>9856.5</v>
      </c>
      <c r="L248" s="117">
        <v>7</v>
      </c>
      <c r="M248" s="117">
        <v>15</v>
      </c>
    </row>
    <row r="249" spans="1:13">
      <c r="A249" s="117" t="s">
        <v>528</v>
      </c>
      <c r="B249" s="167">
        <v>-14.624555555555553</v>
      </c>
      <c r="C249" s="168">
        <v>6.4794444444444439</v>
      </c>
      <c r="D249" s="167">
        <v>34.599019620831129</v>
      </c>
      <c r="E249" s="168">
        <v>11.923857070801606</v>
      </c>
      <c r="F249" s="167">
        <v>2.9016633976228245</v>
      </c>
      <c r="G249" s="171">
        <v>-16.124555555555553</v>
      </c>
      <c r="H249" s="114" t="s">
        <v>166</v>
      </c>
      <c r="I249" s="114">
        <v>9692</v>
      </c>
      <c r="J249" s="114">
        <v>10021</v>
      </c>
      <c r="K249" s="118">
        <v>9856.5</v>
      </c>
      <c r="L249" s="117">
        <v>7</v>
      </c>
      <c r="M249" s="117">
        <v>15</v>
      </c>
    </row>
    <row r="250" spans="1:13">
      <c r="A250" s="117" t="s">
        <v>527</v>
      </c>
      <c r="B250" s="167">
        <v>-15.896555555555551</v>
      </c>
      <c r="C250" s="168">
        <v>5.1354444444444436</v>
      </c>
      <c r="D250" s="167">
        <v>36.029968465893994</v>
      </c>
      <c r="E250" s="168">
        <v>12.368815399019745</v>
      </c>
      <c r="F250" s="167">
        <v>2.9129684051028399</v>
      </c>
      <c r="G250" s="171">
        <v>-17.396555555555551</v>
      </c>
      <c r="H250" s="114" t="s">
        <v>166</v>
      </c>
      <c r="I250" s="114">
        <v>9692</v>
      </c>
      <c r="J250" s="114">
        <v>10021</v>
      </c>
      <c r="K250" s="118">
        <v>9856.5</v>
      </c>
      <c r="L250" s="117">
        <v>7</v>
      </c>
      <c r="M250" s="117">
        <v>15</v>
      </c>
    </row>
    <row r="251" spans="1:13">
      <c r="A251" s="117" t="s">
        <v>531</v>
      </c>
      <c r="B251" s="171">
        <v>-11.577999999999999</v>
      </c>
      <c r="C251" s="172">
        <v>6.6344444444444441</v>
      </c>
      <c r="D251" s="172">
        <v>36.429569292027303</v>
      </c>
      <c r="E251" s="172">
        <v>12.51923876829826</v>
      </c>
      <c r="F251" s="171">
        <v>2.9098869321252807</v>
      </c>
      <c r="G251" s="171">
        <v>-13.077999999999999</v>
      </c>
      <c r="H251" s="114" t="s">
        <v>166</v>
      </c>
      <c r="I251" s="114">
        <v>9692</v>
      </c>
      <c r="J251" s="114">
        <v>10021</v>
      </c>
      <c r="K251" s="118">
        <v>9856.5</v>
      </c>
      <c r="L251" s="117">
        <v>7</v>
      </c>
      <c r="M251" s="117">
        <v>15</v>
      </c>
    </row>
    <row r="252" spans="1:13">
      <c r="A252" s="117" t="s">
        <v>533</v>
      </c>
      <c r="B252" s="167">
        <v>-9.3265555555555526</v>
      </c>
      <c r="C252" s="168">
        <v>8.365444444444444</v>
      </c>
      <c r="D252" s="167">
        <v>41.168911370789424</v>
      </c>
      <c r="E252" s="168">
        <v>14.442196450182983</v>
      </c>
      <c r="F252" s="167">
        <v>2.8505990423823526</v>
      </c>
      <c r="G252" s="171">
        <v>-10.826555555555553</v>
      </c>
      <c r="H252" s="114" t="s">
        <v>166</v>
      </c>
      <c r="I252" s="114">
        <v>9692</v>
      </c>
      <c r="J252" s="114">
        <v>10021</v>
      </c>
      <c r="K252" s="118">
        <v>9856.5</v>
      </c>
      <c r="L252" s="117">
        <v>7</v>
      </c>
      <c r="M252" s="117">
        <v>15</v>
      </c>
    </row>
    <row r="253" spans="1:13">
      <c r="A253" s="117" t="s">
        <v>532</v>
      </c>
      <c r="B253" s="167">
        <v>-10.271555555555553</v>
      </c>
      <c r="C253" s="168">
        <v>7.7654444444444444</v>
      </c>
      <c r="D253" s="167">
        <v>40.701092728690156</v>
      </c>
      <c r="E253" s="168">
        <v>14.045786866591888</v>
      </c>
      <c r="F253" s="167">
        <v>2.8977438654930974</v>
      </c>
      <c r="G253" s="171">
        <v>-11.771555555555553</v>
      </c>
      <c r="H253" s="114" t="s">
        <v>166</v>
      </c>
      <c r="I253" s="114">
        <v>9692</v>
      </c>
      <c r="J253" s="114">
        <v>10021</v>
      </c>
      <c r="K253" s="118">
        <v>9856.5</v>
      </c>
      <c r="L253" s="117">
        <v>7</v>
      </c>
      <c r="M253" s="117">
        <v>15</v>
      </c>
    </row>
    <row r="254" spans="1:13">
      <c r="A254" s="140" t="s">
        <v>537</v>
      </c>
      <c r="B254" s="171">
        <v>-13.605466666666665</v>
      </c>
      <c r="C254" s="172">
        <v>7.6408733333333334</v>
      </c>
      <c r="D254" s="171">
        <v>27.685301972637109</v>
      </c>
      <c r="E254" s="172">
        <v>9.0350944007385099</v>
      </c>
      <c r="F254" s="172">
        <v>3.0641962047872098</v>
      </c>
      <c r="G254" s="171">
        <v>-15.105466666666665</v>
      </c>
      <c r="H254" s="121" t="s">
        <v>165</v>
      </c>
      <c r="I254" s="114">
        <v>10021</v>
      </c>
      <c r="J254" s="114">
        <v>10351</v>
      </c>
      <c r="K254" s="118">
        <v>10186</v>
      </c>
      <c r="L254" s="117">
        <v>7</v>
      </c>
      <c r="M254" s="117">
        <v>16</v>
      </c>
    </row>
    <row r="255" spans="1:13">
      <c r="A255" s="140" t="s">
        <v>542</v>
      </c>
      <c r="B255" s="171">
        <v>-10.960466666666665</v>
      </c>
      <c r="C255" s="172">
        <v>6.4987733333333324</v>
      </c>
      <c r="D255" s="171">
        <v>32.819426797702398</v>
      </c>
      <c r="E255" s="172">
        <v>10.994916945172221</v>
      </c>
      <c r="F255" s="172">
        <v>2.9849635937553072</v>
      </c>
      <c r="G255" s="171">
        <v>-12.460466666666665</v>
      </c>
      <c r="H255" s="121" t="s">
        <v>165</v>
      </c>
      <c r="I255" s="114">
        <v>10021</v>
      </c>
      <c r="J255" s="114">
        <v>10351</v>
      </c>
      <c r="K255" s="118">
        <v>10186</v>
      </c>
      <c r="L255" s="117">
        <v>7</v>
      </c>
      <c r="M255" s="117">
        <v>16</v>
      </c>
    </row>
    <row r="256" spans="1:13">
      <c r="A256" s="140" t="s">
        <v>543</v>
      </c>
      <c r="B256" s="171">
        <v>-10.712466666666666</v>
      </c>
      <c r="C256" s="172">
        <v>8.3677733333333322</v>
      </c>
      <c r="D256" s="171">
        <v>25.191005168206736</v>
      </c>
      <c r="E256" s="172">
        <v>8.4365818632370146</v>
      </c>
      <c r="F256" s="172">
        <v>2.9859255296245357</v>
      </c>
      <c r="G256" s="171">
        <v>-12.212466666666666</v>
      </c>
      <c r="H256" s="114" t="s">
        <v>165</v>
      </c>
      <c r="I256" s="114">
        <v>10021</v>
      </c>
      <c r="J256" s="114">
        <v>10351</v>
      </c>
      <c r="K256" s="118">
        <v>10186</v>
      </c>
      <c r="L256" s="117">
        <v>7</v>
      </c>
      <c r="M256" s="117">
        <v>16</v>
      </c>
    </row>
    <row r="257" spans="1:13">
      <c r="A257" s="117" t="s">
        <v>539</v>
      </c>
      <c r="B257" s="171">
        <v>-13.203466666666666</v>
      </c>
      <c r="C257" s="172">
        <v>5.2994733333333333</v>
      </c>
      <c r="D257" s="171">
        <v>38.851852920675839</v>
      </c>
      <c r="E257" s="172">
        <v>13.425084759323537</v>
      </c>
      <c r="F257" s="172">
        <v>2.8939744975311057</v>
      </c>
      <c r="G257" s="171">
        <v>-14.703466666666666</v>
      </c>
      <c r="H257" s="117" t="s">
        <v>165</v>
      </c>
      <c r="I257" s="117">
        <v>10021</v>
      </c>
      <c r="J257" s="117">
        <v>10351</v>
      </c>
      <c r="K257" s="118">
        <v>10186</v>
      </c>
      <c r="L257" s="117">
        <v>7</v>
      </c>
      <c r="M257" s="117">
        <v>16</v>
      </c>
    </row>
    <row r="258" spans="1:13">
      <c r="A258" s="140" t="s">
        <v>535</v>
      </c>
      <c r="B258" s="171">
        <v>-18.375466666666664</v>
      </c>
      <c r="C258" s="172">
        <v>6.7451733333333337</v>
      </c>
      <c r="D258" s="171">
        <v>20.902445046108991</v>
      </c>
      <c r="E258" s="172">
        <v>7.0753142658861243</v>
      </c>
      <c r="F258" s="172">
        <v>2.9542779671131871</v>
      </c>
      <c r="G258" s="171">
        <v>-19.875466666666664</v>
      </c>
      <c r="H258" s="114" t="s">
        <v>165</v>
      </c>
      <c r="I258" s="114">
        <v>10021</v>
      </c>
      <c r="J258" s="114">
        <v>10351</v>
      </c>
      <c r="K258" s="118">
        <v>10186</v>
      </c>
      <c r="L258" s="117">
        <v>7</v>
      </c>
      <c r="M258" s="117">
        <v>16</v>
      </c>
    </row>
    <row r="259" spans="1:13">
      <c r="A259" s="140" t="s">
        <v>540</v>
      </c>
      <c r="B259" s="171">
        <v>-12.665466666666665</v>
      </c>
      <c r="C259" s="172">
        <v>7.1700733333333329</v>
      </c>
      <c r="D259" s="171">
        <v>40.607676126919067</v>
      </c>
      <c r="E259" s="172">
        <v>14.397456223935626</v>
      </c>
      <c r="F259" s="172">
        <v>2.8204757490013561</v>
      </c>
      <c r="G259" s="171">
        <v>-14.165466666666665</v>
      </c>
      <c r="H259" s="114" t="s">
        <v>165</v>
      </c>
      <c r="I259" s="114">
        <v>10021</v>
      </c>
      <c r="J259" s="114">
        <v>10351</v>
      </c>
      <c r="K259" s="118">
        <v>10186</v>
      </c>
      <c r="L259" s="117">
        <v>7</v>
      </c>
      <c r="M259" s="117">
        <v>16</v>
      </c>
    </row>
    <row r="260" spans="1:13">
      <c r="A260" s="117" t="s">
        <v>536</v>
      </c>
      <c r="B260" s="171">
        <v>-15.460466666666665</v>
      </c>
      <c r="C260" s="172">
        <v>7.1440733333333339</v>
      </c>
      <c r="D260" s="171">
        <v>32.43453148988683</v>
      </c>
      <c r="E260" s="172">
        <v>10.617399807629454</v>
      </c>
      <c r="F260" s="172">
        <v>3.0548469566512901</v>
      </c>
      <c r="G260" s="171">
        <v>-16.960466666666665</v>
      </c>
      <c r="H260" s="114" t="s">
        <v>165</v>
      </c>
      <c r="I260" s="114">
        <v>10021</v>
      </c>
      <c r="J260" s="114">
        <v>10351</v>
      </c>
      <c r="K260" s="118">
        <v>10186</v>
      </c>
      <c r="L260" s="117">
        <v>7</v>
      </c>
      <c r="M260" s="117">
        <v>16</v>
      </c>
    </row>
    <row r="261" spans="1:13">
      <c r="A261" s="117" t="s">
        <v>544</v>
      </c>
      <c r="B261" s="171">
        <v>-9.8264666666666649</v>
      </c>
      <c r="C261" s="172">
        <v>7.2802266666666657</v>
      </c>
      <c r="D261" s="171">
        <v>42.951650104521576</v>
      </c>
      <c r="E261" s="172">
        <v>15.105767088614982</v>
      </c>
      <c r="F261" s="171">
        <v>2.8433941720770783</v>
      </c>
      <c r="G261" s="171">
        <v>-11.326466666666665</v>
      </c>
      <c r="H261" s="114" t="s">
        <v>165</v>
      </c>
      <c r="I261" s="114">
        <v>10021</v>
      </c>
      <c r="J261" s="114">
        <v>10351</v>
      </c>
      <c r="K261" s="118">
        <v>10186</v>
      </c>
      <c r="L261" s="117">
        <v>7</v>
      </c>
      <c r="M261" s="117">
        <v>16</v>
      </c>
    </row>
    <row r="262" spans="1:13">
      <c r="A262" s="117" t="s">
        <v>538</v>
      </c>
      <c r="B262" s="171">
        <v>-13.428466666666665</v>
      </c>
      <c r="C262" s="172">
        <v>6.3863733333333332</v>
      </c>
      <c r="D262" s="171">
        <v>40.478051904453288</v>
      </c>
      <c r="E262" s="172">
        <v>14.186783840625612</v>
      </c>
      <c r="F262" s="172">
        <v>2.8532225738535169</v>
      </c>
      <c r="G262" s="171">
        <v>-14.928466666666665</v>
      </c>
      <c r="H262" s="114" t="s">
        <v>165</v>
      </c>
      <c r="I262" s="114">
        <v>10021</v>
      </c>
      <c r="J262" s="114">
        <v>10351</v>
      </c>
      <c r="K262" s="118">
        <v>10186</v>
      </c>
      <c r="L262" s="117">
        <v>7</v>
      </c>
      <c r="M262" s="117">
        <v>16</v>
      </c>
    </row>
    <row r="263" spans="1:13">
      <c r="A263" s="117" t="s">
        <v>534</v>
      </c>
      <c r="B263" s="171">
        <v>-18.722466666666666</v>
      </c>
      <c r="C263" s="172">
        <v>6.4806733333333328</v>
      </c>
      <c r="D263" s="171">
        <v>32.598398334722454</v>
      </c>
      <c r="E263" s="172">
        <v>11.09914394068589</v>
      </c>
      <c r="F263" s="172">
        <v>2.9370191529120744</v>
      </c>
      <c r="G263" s="171">
        <v>-20.222466666666666</v>
      </c>
      <c r="H263" s="114" t="s">
        <v>165</v>
      </c>
      <c r="I263" s="114">
        <v>10021</v>
      </c>
      <c r="J263" s="114">
        <v>10351</v>
      </c>
      <c r="K263" s="118">
        <v>10186</v>
      </c>
      <c r="L263" s="117">
        <v>7</v>
      </c>
      <c r="M263" s="117">
        <v>16</v>
      </c>
    </row>
    <row r="264" spans="1:13">
      <c r="A264" s="117" t="s">
        <v>541</v>
      </c>
      <c r="B264" s="171">
        <v>-12.457466666666665</v>
      </c>
      <c r="C264" s="172">
        <v>7.5012266666666658</v>
      </c>
      <c r="D264" s="171">
        <v>34.274203943736815</v>
      </c>
      <c r="E264" s="172">
        <v>11.784163646370139</v>
      </c>
      <c r="F264" s="171">
        <v>2.9084969432085455</v>
      </c>
      <c r="G264" s="171">
        <v>-13.957466666666665</v>
      </c>
      <c r="H264" s="114" t="s">
        <v>165</v>
      </c>
      <c r="I264" s="114">
        <v>10021</v>
      </c>
      <c r="J264" s="114">
        <v>10351</v>
      </c>
      <c r="K264" s="118">
        <v>10186</v>
      </c>
      <c r="L264" s="117">
        <v>7</v>
      </c>
      <c r="M264" s="117">
        <v>16</v>
      </c>
    </row>
    <row r="265" spans="1:13">
      <c r="A265" s="117" t="s">
        <v>548</v>
      </c>
      <c r="B265" s="171">
        <v>-19.428466666666665</v>
      </c>
      <c r="C265" s="172">
        <v>4.3996733333333333</v>
      </c>
      <c r="D265" s="171">
        <v>37.550121879176253</v>
      </c>
      <c r="E265" s="172">
        <v>13.040911907224299</v>
      </c>
      <c r="F265" s="172">
        <v>2.8794092120486252</v>
      </c>
      <c r="G265" s="171">
        <v>-20.928466666666665</v>
      </c>
      <c r="H265" s="114" t="s">
        <v>546</v>
      </c>
      <c r="I265" s="114">
        <v>10351</v>
      </c>
      <c r="J265" s="114">
        <v>10680</v>
      </c>
      <c r="K265" s="118">
        <v>10515.5</v>
      </c>
      <c r="L265" s="117">
        <v>7</v>
      </c>
      <c r="M265" s="117">
        <v>17</v>
      </c>
    </row>
    <row r="266" spans="1:13">
      <c r="A266" s="117" t="s">
        <v>550</v>
      </c>
      <c r="B266" s="171">
        <v>-18.773466666666664</v>
      </c>
      <c r="C266" s="172">
        <v>6.7560266666666662</v>
      </c>
      <c r="D266" s="171">
        <v>35.678525311562382</v>
      </c>
      <c r="E266" s="172">
        <v>11.679313541522708</v>
      </c>
      <c r="F266" s="171">
        <v>3.0548478028881432</v>
      </c>
      <c r="G266" s="171">
        <v>-20.273466666666664</v>
      </c>
      <c r="H266" s="114" t="s">
        <v>546</v>
      </c>
      <c r="I266" s="114">
        <v>10351</v>
      </c>
      <c r="J266" s="114">
        <v>10680</v>
      </c>
      <c r="K266" s="118">
        <v>10515.5</v>
      </c>
      <c r="L266" s="117">
        <v>7</v>
      </c>
      <c r="M266" s="117">
        <v>17</v>
      </c>
    </row>
    <row r="267" spans="1:13">
      <c r="A267" s="117" t="s">
        <v>547</v>
      </c>
      <c r="B267" s="171">
        <v>-21.699466666666666</v>
      </c>
      <c r="C267" s="172">
        <v>4.9716266666666664</v>
      </c>
      <c r="D267" s="171">
        <v>28.791180753537446</v>
      </c>
      <c r="E267" s="172">
        <v>9.6362872538892361</v>
      </c>
      <c r="F267" s="171">
        <v>2.9877877231106029</v>
      </c>
      <c r="G267" s="171">
        <v>-23.199466666666666</v>
      </c>
      <c r="H267" s="114" t="s">
        <v>546</v>
      </c>
      <c r="I267" s="114">
        <v>10351</v>
      </c>
      <c r="J267" s="114">
        <v>10680</v>
      </c>
      <c r="K267" s="118">
        <v>10515.5</v>
      </c>
      <c r="L267" s="117">
        <v>7</v>
      </c>
      <c r="M267" s="117">
        <v>17</v>
      </c>
    </row>
    <row r="268" spans="1:13">
      <c r="A268" s="117" t="s">
        <v>557</v>
      </c>
      <c r="B268" s="171">
        <v>-14.252466666666665</v>
      </c>
      <c r="C268" s="172">
        <v>6.8400266666666658</v>
      </c>
      <c r="D268" s="171">
        <v>33.900303537077875</v>
      </c>
      <c r="E268" s="172">
        <v>11.144596284895732</v>
      </c>
      <c r="F268" s="171">
        <v>3.0418601688625495</v>
      </c>
      <c r="G268" s="171">
        <v>-15.752466666666665</v>
      </c>
      <c r="H268" s="114" t="s">
        <v>546</v>
      </c>
      <c r="I268" s="114">
        <v>10351</v>
      </c>
      <c r="J268" s="114">
        <v>10680</v>
      </c>
      <c r="K268" s="118">
        <v>10515.5</v>
      </c>
      <c r="L268" s="117">
        <v>7</v>
      </c>
      <c r="M268" s="117">
        <v>17</v>
      </c>
    </row>
    <row r="269" spans="1:13">
      <c r="A269" s="117" t="s">
        <v>549</v>
      </c>
      <c r="B269" s="171">
        <v>-18.797000000000001</v>
      </c>
      <c r="C269" s="172">
        <v>7.9474444444444448</v>
      </c>
      <c r="D269" s="172">
        <v>38.429468914493754</v>
      </c>
      <c r="E269" s="172">
        <v>13.111327170526785</v>
      </c>
      <c r="F269" s="171">
        <v>2.9310128879157351</v>
      </c>
      <c r="G269" s="171">
        <v>-20.297000000000001</v>
      </c>
      <c r="H269" s="114" t="s">
        <v>546</v>
      </c>
      <c r="I269" s="114">
        <v>10351</v>
      </c>
      <c r="J269" s="114">
        <v>10680</v>
      </c>
      <c r="K269" s="118">
        <v>10515.5</v>
      </c>
      <c r="L269" s="117">
        <v>7</v>
      </c>
      <c r="M269" s="117">
        <v>17</v>
      </c>
    </row>
    <row r="270" spans="1:13">
      <c r="A270" s="117" t="s">
        <v>545</v>
      </c>
      <c r="B270" s="171">
        <v>-22.059000000000001</v>
      </c>
      <c r="C270" s="172">
        <v>5.7434444444444441</v>
      </c>
      <c r="D270" s="172">
        <v>43.144880673647137</v>
      </c>
      <c r="E270" s="172">
        <v>14.440314207152756</v>
      </c>
      <c r="F270" s="171">
        <v>2.9878076096347042</v>
      </c>
      <c r="G270" s="171">
        <v>-23.559000000000001</v>
      </c>
      <c r="H270" s="114" t="s">
        <v>546</v>
      </c>
      <c r="I270" s="114">
        <v>10351</v>
      </c>
      <c r="J270" s="114">
        <v>10680</v>
      </c>
      <c r="K270" s="118">
        <v>10515.5</v>
      </c>
      <c r="L270" s="117">
        <v>7</v>
      </c>
      <c r="M270" s="117">
        <v>17</v>
      </c>
    </row>
    <row r="271" spans="1:13">
      <c r="A271" s="117" t="s">
        <v>556</v>
      </c>
      <c r="B271" s="167">
        <v>-14.495555555555551</v>
      </c>
      <c r="C271" s="168">
        <v>6.5104444444444436</v>
      </c>
      <c r="D271" s="167">
        <v>33.947631643686236</v>
      </c>
      <c r="E271" s="168">
        <v>11.498719021819204</v>
      </c>
      <c r="F271" s="167">
        <v>2.9522968236087404</v>
      </c>
      <c r="G271" s="171">
        <v>-15.995555555555551</v>
      </c>
      <c r="H271" s="114" t="s">
        <v>546</v>
      </c>
      <c r="I271" s="114">
        <v>10351</v>
      </c>
      <c r="J271" s="114">
        <v>10680</v>
      </c>
      <c r="K271" s="118">
        <v>10515.5</v>
      </c>
      <c r="L271" s="117">
        <v>7</v>
      </c>
      <c r="M271" s="117">
        <v>17</v>
      </c>
    </row>
    <row r="272" spans="1:13">
      <c r="A272" s="117" t="s">
        <v>555</v>
      </c>
      <c r="B272" s="171">
        <v>-14.678999999999998</v>
      </c>
      <c r="C272" s="172">
        <v>6.5854444444444447</v>
      </c>
      <c r="D272" s="172">
        <v>41.261688878814212</v>
      </c>
      <c r="E272" s="172">
        <v>14.30561334220975</v>
      </c>
      <c r="F272" s="171">
        <v>2.884300581301789</v>
      </c>
      <c r="G272" s="171">
        <v>-16.178999999999998</v>
      </c>
      <c r="H272" s="114" t="s">
        <v>546</v>
      </c>
      <c r="I272" s="114">
        <v>10351</v>
      </c>
      <c r="J272" s="114">
        <v>10680</v>
      </c>
      <c r="K272" s="118">
        <v>10515.5</v>
      </c>
      <c r="L272" s="117">
        <v>7</v>
      </c>
      <c r="M272" s="117">
        <v>17</v>
      </c>
    </row>
    <row r="273" spans="1:13">
      <c r="A273" s="117" t="s">
        <v>553</v>
      </c>
      <c r="B273" s="167">
        <v>-15.746555555555553</v>
      </c>
      <c r="C273" s="168">
        <v>7.2224444444444442</v>
      </c>
      <c r="D273" s="167">
        <v>40.491557025685871</v>
      </c>
      <c r="E273" s="168">
        <v>14.099052300479592</v>
      </c>
      <c r="F273" s="167">
        <v>2.8719346636020715</v>
      </c>
      <c r="G273" s="171">
        <v>-17.246555555555553</v>
      </c>
      <c r="H273" s="114" t="s">
        <v>546</v>
      </c>
      <c r="I273" s="114">
        <v>10351</v>
      </c>
      <c r="J273" s="114">
        <v>10680</v>
      </c>
      <c r="K273" s="118">
        <v>10515.5</v>
      </c>
      <c r="L273" s="117">
        <v>7</v>
      </c>
      <c r="M273" s="117">
        <v>17</v>
      </c>
    </row>
    <row r="274" spans="1:13">
      <c r="A274" s="117" t="s">
        <v>554</v>
      </c>
      <c r="B274" s="171">
        <v>-15.348466666666665</v>
      </c>
      <c r="C274" s="172">
        <v>6.790073333333333</v>
      </c>
      <c r="D274" s="171">
        <v>33.893879730183393</v>
      </c>
      <c r="E274" s="172">
        <v>11.500562742804012</v>
      </c>
      <c r="F274" s="172">
        <v>2.9471496732967304</v>
      </c>
      <c r="G274" s="171">
        <v>-16.848466666666667</v>
      </c>
      <c r="H274" s="114" t="s">
        <v>546</v>
      </c>
      <c r="I274" s="114">
        <v>10351</v>
      </c>
      <c r="J274" s="114">
        <v>10680</v>
      </c>
      <c r="K274" s="118">
        <v>10515.5</v>
      </c>
      <c r="L274" s="117">
        <v>7</v>
      </c>
      <c r="M274" s="117">
        <v>17</v>
      </c>
    </row>
    <row r="275" spans="1:13">
      <c r="A275" s="117" t="s">
        <v>552</v>
      </c>
      <c r="B275" s="171">
        <v>-15.880466666666665</v>
      </c>
      <c r="C275" s="172">
        <v>5.4002733333333337</v>
      </c>
      <c r="D275" s="171">
        <v>39.594131674648523</v>
      </c>
      <c r="E275" s="172">
        <v>13.699988988975104</v>
      </c>
      <c r="F275" s="172">
        <v>2.8900849268208471</v>
      </c>
      <c r="G275" s="171">
        <v>-17.380466666666663</v>
      </c>
      <c r="H275" s="114" t="s">
        <v>546</v>
      </c>
      <c r="I275" s="114">
        <v>10351</v>
      </c>
      <c r="J275" s="114">
        <v>10680</v>
      </c>
      <c r="K275" s="118">
        <v>10515.5</v>
      </c>
      <c r="L275" s="117">
        <v>7</v>
      </c>
      <c r="M275" s="117">
        <v>17</v>
      </c>
    </row>
    <row r="276" spans="1:13">
      <c r="A276" s="117" t="s">
        <v>551</v>
      </c>
      <c r="B276" s="171">
        <v>-16.544466666666665</v>
      </c>
      <c r="C276" s="172">
        <v>6.5631733333333333</v>
      </c>
      <c r="D276" s="171">
        <v>41.354636037069994</v>
      </c>
      <c r="E276" s="172">
        <v>14.435015521135199</v>
      </c>
      <c r="F276" s="172">
        <v>2.8648833786510388</v>
      </c>
      <c r="G276" s="171">
        <v>-18.044466666666665</v>
      </c>
      <c r="H276" s="114" t="s">
        <v>546</v>
      </c>
      <c r="I276" s="114">
        <v>10351</v>
      </c>
      <c r="J276" s="114">
        <v>10680</v>
      </c>
      <c r="K276" s="118">
        <v>10515.5</v>
      </c>
      <c r="L276" s="117">
        <v>7</v>
      </c>
      <c r="M276" s="117">
        <v>17</v>
      </c>
    </row>
    <row r="277" spans="1:13">
      <c r="A277" s="117" t="s">
        <v>558</v>
      </c>
      <c r="B277" s="171">
        <v>-9.8534666666666659</v>
      </c>
      <c r="C277" s="172">
        <v>8.2954733333333337</v>
      </c>
      <c r="D277" s="171">
        <v>40.299541808738773</v>
      </c>
      <c r="E277" s="172">
        <v>13.715762098545783</v>
      </c>
      <c r="F277" s="172">
        <v>2.9381919516533128</v>
      </c>
      <c r="G277" s="171">
        <v>-11.353466666666666</v>
      </c>
      <c r="H277" s="114" t="s">
        <v>546</v>
      </c>
      <c r="I277" s="114">
        <v>10351</v>
      </c>
      <c r="J277" s="114">
        <v>10680</v>
      </c>
      <c r="K277" s="118">
        <v>10515.5</v>
      </c>
      <c r="L277" s="117">
        <v>7</v>
      </c>
      <c r="M277" s="117">
        <v>17</v>
      </c>
    </row>
    <row r="278" spans="1:13">
      <c r="A278" s="117" t="s">
        <v>559</v>
      </c>
      <c r="B278" s="171">
        <v>-19.205466666666666</v>
      </c>
      <c r="C278" s="172">
        <v>6.5312266666666661</v>
      </c>
      <c r="D278" s="171">
        <v>40.443472919904643</v>
      </c>
      <c r="E278" s="172">
        <v>13.963365716245875</v>
      </c>
      <c r="F278" s="171">
        <v>2.8963986005788072</v>
      </c>
      <c r="G278" s="171">
        <v>-20.705466666666666</v>
      </c>
      <c r="H278" s="114" t="s">
        <v>560</v>
      </c>
      <c r="I278" s="114">
        <v>10351</v>
      </c>
      <c r="J278" s="114">
        <v>11010</v>
      </c>
      <c r="K278" s="118">
        <v>10680.5</v>
      </c>
      <c r="L278" s="117">
        <v>7</v>
      </c>
      <c r="M278" s="117">
        <v>17</v>
      </c>
    </row>
    <row r="279" spans="1:13">
      <c r="A279" s="117" t="s">
        <v>566</v>
      </c>
      <c r="B279" s="171">
        <v>-11.945466666666665</v>
      </c>
      <c r="C279" s="172">
        <v>8.4864733333333326</v>
      </c>
      <c r="D279" s="171">
        <v>30.505007702187349</v>
      </c>
      <c r="E279" s="172">
        <v>10.188154833944196</v>
      </c>
      <c r="F279" s="172">
        <v>2.9941641248474999</v>
      </c>
      <c r="G279" s="171">
        <v>-13.445466666666665</v>
      </c>
      <c r="H279" s="114" t="s">
        <v>562</v>
      </c>
      <c r="I279" s="114">
        <v>10680</v>
      </c>
      <c r="J279" s="114">
        <v>11010</v>
      </c>
      <c r="K279" s="118">
        <v>10845</v>
      </c>
      <c r="L279" s="117">
        <v>7</v>
      </c>
      <c r="M279" s="117">
        <v>17</v>
      </c>
    </row>
    <row r="280" spans="1:13">
      <c r="A280" s="140" t="s">
        <v>565</v>
      </c>
      <c r="B280" s="171">
        <v>-13.453466666666666</v>
      </c>
      <c r="C280" s="172">
        <v>7.1479733333333328</v>
      </c>
      <c r="D280" s="171">
        <v>38.809377900838285</v>
      </c>
      <c r="E280" s="172">
        <v>12.98126555554726</v>
      </c>
      <c r="F280" s="172">
        <v>2.989645172481195</v>
      </c>
      <c r="G280" s="171">
        <v>-14.953466666666666</v>
      </c>
      <c r="H280" s="121" t="s">
        <v>562</v>
      </c>
      <c r="I280" s="114">
        <v>10680</v>
      </c>
      <c r="J280" s="114">
        <v>11010</v>
      </c>
      <c r="K280" s="118">
        <v>10845</v>
      </c>
      <c r="L280" s="117">
        <v>7</v>
      </c>
      <c r="M280" s="117">
        <v>17</v>
      </c>
    </row>
    <row r="281" spans="1:13">
      <c r="A281" s="140" t="s">
        <v>563</v>
      </c>
      <c r="B281" s="171">
        <v>-18.202466666666666</v>
      </c>
      <c r="C281" s="172">
        <v>6.9328733333333332</v>
      </c>
      <c r="D281" s="171">
        <v>41.641707673089648</v>
      </c>
      <c r="E281" s="172">
        <v>14.106435362727069</v>
      </c>
      <c r="F281" s="172">
        <v>2.9519652982721665</v>
      </c>
      <c r="G281" s="171">
        <v>-19.702466666666666</v>
      </c>
      <c r="H281" s="121" t="s">
        <v>562</v>
      </c>
      <c r="I281" s="114">
        <v>10680</v>
      </c>
      <c r="J281" s="114">
        <v>11010</v>
      </c>
      <c r="K281" s="118">
        <v>10845</v>
      </c>
      <c r="L281" s="117">
        <v>7</v>
      </c>
      <c r="M281" s="117">
        <v>17</v>
      </c>
    </row>
    <row r="282" spans="1:13">
      <c r="A282" s="140" t="s">
        <v>564</v>
      </c>
      <c r="B282" s="171">
        <v>-16.085466666666665</v>
      </c>
      <c r="C282" s="172">
        <v>7.4420266666666661</v>
      </c>
      <c r="D282" s="171">
        <v>32.67238270198537</v>
      </c>
      <c r="E282" s="172">
        <v>10.923714315755442</v>
      </c>
      <c r="F282" s="171">
        <v>2.9909590966564816</v>
      </c>
      <c r="G282" s="171">
        <v>-17.585466666666665</v>
      </c>
      <c r="H282" s="114" t="s">
        <v>562</v>
      </c>
      <c r="I282" s="114">
        <v>10680</v>
      </c>
      <c r="J282" s="114">
        <v>11010</v>
      </c>
      <c r="K282" s="118">
        <v>10845</v>
      </c>
      <c r="L282" s="117">
        <v>7</v>
      </c>
      <c r="M282" s="117">
        <v>17</v>
      </c>
    </row>
    <row r="283" spans="1:13">
      <c r="A283" s="117" t="s">
        <v>568</v>
      </c>
      <c r="B283" s="171">
        <v>-9.776466666666666</v>
      </c>
      <c r="C283" s="172">
        <v>7.5722266666666664</v>
      </c>
      <c r="D283" s="171">
        <v>43.564505982938755</v>
      </c>
      <c r="E283" s="172">
        <v>14.707661220419936</v>
      </c>
      <c r="F283" s="171">
        <v>2.9620281110673345</v>
      </c>
      <c r="G283" s="171">
        <v>-11.276466666666666</v>
      </c>
      <c r="H283" s="114" t="s">
        <v>562</v>
      </c>
      <c r="I283" s="114">
        <v>10680</v>
      </c>
      <c r="J283" s="114">
        <v>11010</v>
      </c>
      <c r="K283" s="118">
        <v>10845</v>
      </c>
      <c r="L283" s="117">
        <v>7</v>
      </c>
      <c r="M283" s="117">
        <v>17</v>
      </c>
    </row>
    <row r="284" spans="1:13">
      <c r="A284" s="117" t="s">
        <v>561</v>
      </c>
      <c r="B284" s="171">
        <v>-19.615466666666666</v>
      </c>
      <c r="C284" s="172">
        <v>4.5751733333333329</v>
      </c>
      <c r="D284" s="171">
        <v>40.744883157111012</v>
      </c>
      <c r="E284" s="172">
        <v>14.248331929049883</v>
      </c>
      <c r="F284" s="172">
        <v>2.8596247869576401</v>
      </c>
      <c r="G284" s="171">
        <v>-21.115466666666666</v>
      </c>
      <c r="H284" s="114" t="s">
        <v>562</v>
      </c>
      <c r="I284" s="114">
        <v>10680</v>
      </c>
      <c r="J284" s="114">
        <v>11010</v>
      </c>
      <c r="K284" s="118">
        <v>10845</v>
      </c>
      <c r="L284" s="117">
        <v>7</v>
      </c>
      <c r="M284" s="117">
        <v>17</v>
      </c>
    </row>
    <row r="285" spans="1:13">
      <c r="A285" s="117" t="s">
        <v>567</v>
      </c>
      <c r="B285" s="171">
        <v>-11.105466666666665</v>
      </c>
      <c r="C285" s="172">
        <v>9.2517733333333325</v>
      </c>
      <c r="D285" s="171">
        <v>38.834188970567325</v>
      </c>
      <c r="E285" s="172">
        <v>13.120170403082572</v>
      </c>
      <c r="F285" s="172">
        <v>2.9598844967320903</v>
      </c>
      <c r="G285" s="171">
        <v>-12.605466666666665</v>
      </c>
      <c r="H285" s="114" t="s">
        <v>562</v>
      </c>
      <c r="I285" s="114">
        <v>10680</v>
      </c>
      <c r="J285" s="114">
        <v>11010</v>
      </c>
      <c r="K285" s="118">
        <v>10845</v>
      </c>
      <c r="L285" s="117">
        <v>7</v>
      </c>
      <c r="M285" s="117">
        <v>17</v>
      </c>
    </row>
    <row r="286" spans="1:13">
      <c r="A286" s="117" t="s">
        <v>569</v>
      </c>
      <c r="B286" s="171">
        <v>-21.130466666666667</v>
      </c>
      <c r="C286" s="172">
        <v>6.8482266666666662</v>
      </c>
      <c r="D286" s="171">
        <v>42.853606882739967</v>
      </c>
      <c r="E286" s="172">
        <v>14.766607842118974</v>
      </c>
      <c r="F286" s="171">
        <v>2.9020616881629446</v>
      </c>
      <c r="G286" s="171">
        <v>-22.630466666666667</v>
      </c>
      <c r="H286" s="114" t="s">
        <v>570</v>
      </c>
      <c r="I286" s="114">
        <v>11010</v>
      </c>
      <c r="J286" s="114">
        <v>11339</v>
      </c>
      <c r="K286" s="118">
        <v>11174.5</v>
      </c>
      <c r="L286" s="117">
        <v>7</v>
      </c>
      <c r="M286" s="117">
        <v>17</v>
      </c>
    </row>
    <row r="287" spans="1:13">
      <c r="A287" s="117" t="s">
        <v>577</v>
      </c>
      <c r="B287" s="171">
        <v>-9.9484666666666648</v>
      </c>
      <c r="C287" s="172">
        <v>7.0552266666666661</v>
      </c>
      <c r="D287" s="171">
        <v>28.404817788974707</v>
      </c>
      <c r="E287" s="172">
        <v>9.5072246900957325</v>
      </c>
      <c r="F287" s="171">
        <v>2.9877086862757936</v>
      </c>
      <c r="G287" s="171">
        <v>-11.148466666666664</v>
      </c>
      <c r="H287" s="114" t="s">
        <v>164</v>
      </c>
      <c r="I287" s="114">
        <v>11668</v>
      </c>
      <c r="J287" s="114">
        <v>12656</v>
      </c>
      <c r="K287" s="118">
        <v>12162</v>
      </c>
      <c r="L287" s="117">
        <v>8</v>
      </c>
      <c r="M287" s="117">
        <v>18</v>
      </c>
    </row>
    <row r="288" spans="1:13">
      <c r="A288" s="117" t="s">
        <v>575</v>
      </c>
      <c r="B288" s="171">
        <v>-11.875466666666666</v>
      </c>
      <c r="C288" s="172">
        <v>6.3282266666666658</v>
      </c>
      <c r="D288" s="171">
        <v>43.200120367406427</v>
      </c>
      <c r="E288" s="172">
        <v>14.58891964662689</v>
      </c>
      <c r="F288" s="171">
        <v>2.9611596618393019</v>
      </c>
      <c r="G288" s="171">
        <v>-13.075466666666665</v>
      </c>
      <c r="H288" s="114" t="s">
        <v>164</v>
      </c>
      <c r="I288" s="114">
        <v>11668</v>
      </c>
      <c r="J288" s="114">
        <v>12656</v>
      </c>
      <c r="K288" s="118">
        <v>12162</v>
      </c>
      <c r="L288" s="117">
        <v>8</v>
      </c>
      <c r="M288" s="117">
        <v>18</v>
      </c>
    </row>
    <row r="289" spans="1:13">
      <c r="A289" s="117" t="s">
        <v>572</v>
      </c>
      <c r="B289" s="171">
        <v>-13.939466666666666</v>
      </c>
      <c r="C289" s="172">
        <v>6.1412266666666664</v>
      </c>
      <c r="D289" s="171">
        <v>42.457034405609399</v>
      </c>
      <c r="E289" s="172">
        <v>14.769067393213549</v>
      </c>
      <c r="F289" s="171">
        <v>2.8747268378718749</v>
      </c>
      <c r="G289" s="171">
        <v>-15.139466666666666</v>
      </c>
      <c r="H289" s="114" t="s">
        <v>164</v>
      </c>
      <c r="I289" s="114">
        <v>11668</v>
      </c>
      <c r="J289" s="114">
        <v>12656</v>
      </c>
      <c r="K289" s="118">
        <v>12162</v>
      </c>
      <c r="L289" s="117">
        <v>8</v>
      </c>
      <c r="M289" s="117">
        <v>18</v>
      </c>
    </row>
    <row r="290" spans="1:13">
      <c r="A290" s="117" t="s">
        <v>576</v>
      </c>
      <c r="B290" s="171">
        <v>-10.629466666666666</v>
      </c>
      <c r="C290" s="172">
        <v>8.0070266666666647</v>
      </c>
      <c r="D290" s="171">
        <v>15.468512122513987</v>
      </c>
      <c r="E290" s="172">
        <v>5.1027577589428006</v>
      </c>
      <c r="F290" s="171">
        <v>3.0314024010653378</v>
      </c>
      <c r="G290" s="171">
        <v>-11.829466666666665</v>
      </c>
      <c r="H290" s="114" t="s">
        <v>164</v>
      </c>
      <c r="I290" s="114">
        <v>11668</v>
      </c>
      <c r="J290" s="114">
        <v>12656</v>
      </c>
      <c r="K290" s="118">
        <v>12162</v>
      </c>
      <c r="L290" s="117">
        <v>8</v>
      </c>
      <c r="M290" s="117">
        <v>18</v>
      </c>
    </row>
    <row r="291" spans="1:13">
      <c r="A291" s="117" t="s">
        <v>571</v>
      </c>
      <c r="B291" s="171">
        <v>-17.230466666666665</v>
      </c>
      <c r="C291" s="172">
        <v>7.7211733333333328</v>
      </c>
      <c r="D291" s="171">
        <v>40.516468364888212</v>
      </c>
      <c r="E291" s="172">
        <v>13.985439217106938</v>
      </c>
      <c r="F291" s="172">
        <v>2.8970465450472673</v>
      </c>
      <c r="G291" s="171">
        <v>-18.430466666666664</v>
      </c>
      <c r="H291" s="114" t="s">
        <v>164</v>
      </c>
      <c r="I291" s="114">
        <v>11668</v>
      </c>
      <c r="J291" s="114">
        <v>12656</v>
      </c>
      <c r="K291" s="118">
        <v>12162</v>
      </c>
      <c r="L291" s="117">
        <v>8</v>
      </c>
      <c r="M291" s="117">
        <v>18</v>
      </c>
    </row>
    <row r="292" spans="1:13">
      <c r="A292" s="117" t="s">
        <v>574</v>
      </c>
      <c r="B292" s="171">
        <v>-12.739466666666665</v>
      </c>
      <c r="C292" s="172">
        <v>8.2964733333333331</v>
      </c>
      <c r="D292" s="171">
        <v>39.665835504334432</v>
      </c>
      <c r="E292" s="172">
        <v>13.648121629928056</v>
      </c>
      <c r="F292" s="172">
        <v>2.9063219525648032</v>
      </c>
      <c r="G292" s="171">
        <v>-13.939466666666664</v>
      </c>
      <c r="H292" s="114" t="s">
        <v>164</v>
      </c>
      <c r="I292" s="114">
        <v>11668</v>
      </c>
      <c r="J292" s="114">
        <v>12656</v>
      </c>
      <c r="K292" s="118">
        <v>12162</v>
      </c>
      <c r="L292" s="117">
        <v>8</v>
      </c>
      <c r="M292" s="117">
        <v>18</v>
      </c>
    </row>
    <row r="293" spans="1:13">
      <c r="A293" s="117" t="s">
        <v>573</v>
      </c>
      <c r="B293" s="171">
        <v>-13.111466666666665</v>
      </c>
      <c r="C293" s="172">
        <v>7.2321733333333329</v>
      </c>
      <c r="D293" s="171">
        <v>41.120437832844594</v>
      </c>
      <c r="E293" s="172">
        <v>14.209045483457782</v>
      </c>
      <c r="F293" s="172">
        <v>2.8939620103769212</v>
      </c>
      <c r="G293" s="171">
        <v>-14.311466666666664</v>
      </c>
      <c r="H293" s="114" t="s">
        <v>164</v>
      </c>
      <c r="I293" s="114">
        <v>11668</v>
      </c>
      <c r="J293" s="114">
        <v>12656</v>
      </c>
      <c r="K293" s="118">
        <v>12162</v>
      </c>
      <c r="L293" s="117">
        <v>8</v>
      </c>
      <c r="M293" s="117">
        <v>18</v>
      </c>
    </row>
    <row r="294" spans="1:13">
      <c r="A294" s="139" t="s">
        <v>751</v>
      </c>
      <c r="B294" s="169">
        <v>-16.433</v>
      </c>
      <c r="C294" s="170">
        <v>6.0018333333333347</v>
      </c>
      <c r="D294" s="169">
        <v>43.766718764458716</v>
      </c>
      <c r="E294" s="170">
        <v>15.231526798815173</v>
      </c>
      <c r="F294" s="169">
        <v>2.8734295217117194</v>
      </c>
      <c r="G294" s="169">
        <v>-17.632999999999999</v>
      </c>
      <c r="H294" s="117" t="s">
        <v>220</v>
      </c>
      <c r="I294" s="114">
        <v>11668</v>
      </c>
      <c r="J294" s="114">
        <v>15330</v>
      </c>
      <c r="K294" s="118">
        <v>13499</v>
      </c>
      <c r="L294" s="117">
        <v>9</v>
      </c>
      <c r="M294" s="107"/>
    </row>
    <row r="295" spans="1:13">
      <c r="A295" s="139" t="s">
        <v>752</v>
      </c>
      <c r="B295" s="169">
        <v>-10.139999999999999</v>
      </c>
      <c r="C295" s="170">
        <v>6.3518333333333343</v>
      </c>
      <c r="D295" s="169">
        <v>41.209210110988245</v>
      </c>
      <c r="E295" s="170">
        <v>14.85150819719629</v>
      </c>
      <c r="F295" s="169">
        <v>2.7747491745496822</v>
      </c>
      <c r="G295" s="169">
        <v>-11.339999999999998</v>
      </c>
      <c r="H295" s="117" t="s">
        <v>220</v>
      </c>
      <c r="I295" s="114">
        <v>11668</v>
      </c>
      <c r="J295" s="114">
        <v>15330</v>
      </c>
      <c r="K295" s="118">
        <v>13499</v>
      </c>
      <c r="L295" s="117">
        <v>9</v>
      </c>
      <c r="M295" s="107"/>
    </row>
    <row r="296" spans="1:13">
      <c r="A296" s="139" t="s">
        <v>753</v>
      </c>
      <c r="B296" s="169">
        <v>-10.949</v>
      </c>
      <c r="C296" s="170">
        <v>5.821833333333335</v>
      </c>
      <c r="D296" s="169">
        <v>43.743334179258945</v>
      </c>
      <c r="E296" s="170">
        <v>15.882297062852428</v>
      </c>
      <c r="F296" s="169">
        <v>2.7542196198792626</v>
      </c>
      <c r="G296" s="169">
        <v>-12.148999999999999</v>
      </c>
      <c r="H296" s="117" t="s">
        <v>220</v>
      </c>
      <c r="I296" s="114">
        <v>11668</v>
      </c>
      <c r="J296" s="114">
        <v>15330</v>
      </c>
      <c r="K296" s="118">
        <v>13499</v>
      </c>
      <c r="L296" s="117">
        <v>9</v>
      </c>
      <c r="M296" s="107"/>
    </row>
    <row r="297" spans="1:13">
      <c r="A297" s="139" t="s">
        <v>754</v>
      </c>
      <c r="B297" s="169">
        <v>-18.215</v>
      </c>
      <c r="C297" s="170">
        <v>6.3528333333333347</v>
      </c>
      <c r="D297" s="169">
        <v>36.037342347923776</v>
      </c>
      <c r="E297" s="170">
        <v>12.837975006753533</v>
      </c>
      <c r="F297" s="169">
        <v>2.8070893056705599</v>
      </c>
      <c r="G297" s="169">
        <v>-19.414999999999999</v>
      </c>
      <c r="H297" s="117" t="s">
        <v>220</v>
      </c>
      <c r="I297" s="114">
        <v>11668</v>
      </c>
      <c r="J297" s="114">
        <v>15330</v>
      </c>
      <c r="K297" s="118">
        <v>13499</v>
      </c>
      <c r="L297" s="117">
        <v>9</v>
      </c>
      <c r="M297" s="107"/>
    </row>
    <row r="298" spans="1:13">
      <c r="A298" s="117" t="s">
        <v>578</v>
      </c>
      <c r="B298" s="167">
        <v>-16.013300000000001</v>
      </c>
      <c r="C298" s="168">
        <v>5.8302999999999994</v>
      </c>
      <c r="D298" s="167">
        <v>39.421338114051856</v>
      </c>
      <c r="E298" s="168">
        <v>13.726855835852875</v>
      </c>
      <c r="F298" s="167">
        <v>2.871840324212346</v>
      </c>
      <c r="G298" s="171">
        <v>-17.2133</v>
      </c>
      <c r="H298" s="114" t="s">
        <v>220</v>
      </c>
      <c r="I298" s="114">
        <v>11668</v>
      </c>
      <c r="J298" s="114">
        <v>15330</v>
      </c>
      <c r="K298" s="118">
        <v>13499</v>
      </c>
      <c r="L298" s="117">
        <v>9</v>
      </c>
      <c r="M298" s="117"/>
    </row>
    <row r="299" spans="1:13">
      <c r="A299" s="139" t="s">
        <v>755</v>
      </c>
      <c r="B299" s="169">
        <v>-11.215</v>
      </c>
      <c r="C299" s="170">
        <v>8.2328333333333354</v>
      </c>
      <c r="D299" s="169">
        <v>41.963622179970017</v>
      </c>
      <c r="E299" s="170">
        <v>14.809519541693867</v>
      </c>
      <c r="F299" s="169">
        <v>2.8335572981843238</v>
      </c>
      <c r="G299" s="169">
        <v>-12.414999999999999</v>
      </c>
      <c r="H299" s="117" t="s">
        <v>220</v>
      </c>
      <c r="I299" s="114">
        <v>11668</v>
      </c>
      <c r="J299" s="114">
        <v>15330</v>
      </c>
      <c r="K299" s="118">
        <v>13499</v>
      </c>
      <c r="L299" s="117">
        <v>9</v>
      </c>
      <c r="M299" s="107"/>
    </row>
    <row r="300" spans="1:13">
      <c r="A300" s="139" t="s">
        <v>756</v>
      </c>
      <c r="B300" s="169">
        <v>-11.417</v>
      </c>
      <c r="C300" s="170">
        <v>6.901833333333335</v>
      </c>
      <c r="D300" s="169">
        <v>44.818147048573756</v>
      </c>
      <c r="E300" s="170">
        <v>15.544585161289588</v>
      </c>
      <c r="F300" s="169">
        <v>2.8831999428446387</v>
      </c>
      <c r="G300" s="169">
        <v>-12.616999999999999</v>
      </c>
      <c r="H300" s="117" t="s">
        <v>220</v>
      </c>
      <c r="I300" s="114">
        <v>11668</v>
      </c>
      <c r="J300" s="114">
        <v>15330</v>
      </c>
      <c r="K300" s="118">
        <v>13499</v>
      </c>
      <c r="L300" s="117">
        <v>9</v>
      </c>
      <c r="M300" s="107"/>
    </row>
    <row r="301" spans="1:13">
      <c r="A301" s="139" t="s">
        <v>773</v>
      </c>
      <c r="B301" s="169">
        <v>-11.417999999999999</v>
      </c>
      <c r="C301" s="170">
        <v>5.8228333333333344</v>
      </c>
      <c r="D301" s="169">
        <v>42.436004218702088</v>
      </c>
      <c r="E301" s="170">
        <v>15.291098039670379</v>
      </c>
      <c r="F301" s="169">
        <v>2.7752097402428828</v>
      </c>
      <c r="G301" s="169">
        <v>-12.617999999999999</v>
      </c>
      <c r="H301" s="117" t="s">
        <v>220</v>
      </c>
      <c r="I301" s="114">
        <v>11668</v>
      </c>
      <c r="J301" s="114">
        <v>15330</v>
      </c>
      <c r="K301" s="118">
        <v>13499</v>
      </c>
      <c r="L301" s="117">
        <v>9</v>
      </c>
      <c r="M301" s="107"/>
    </row>
    <row r="302" spans="1:13">
      <c r="A302" s="139" t="s">
        <v>782</v>
      </c>
      <c r="B302" s="169">
        <v>-14.953999999999999</v>
      </c>
      <c r="C302" s="170">
        <v>6.5198333333333345</v>
      </c>
      <c r="D302" s="169">
        <v>41.827410855222276</v>
      </c>
      <c r="E302" s="170">
        <v>14.691919151341615</v>
      </c>
      <c r="F302" s="169">
        <v>2.8469671269190684</v>
      </c>
      <c r="G302" s="169">
        <v>-16.154</v>
      </c>
      <c r="H302" s="117" t="s">
        <v>220</v>
      </c>
      <c r="I302" s="114">
        <v>11668</v>
      </c>
      <c r="J302" s="114">
        <v>15330</v>
      </c>
      <c r="K302" s="118">
        <v>13499</v>
      </c>
      <c r="L302" s="117">
        <v>9</v>
      </c>
      <c r="M302" s="107"/>
    </row>
    <row r="303" spans="1:13">
      <c r="A303" s="139" t="s">
        <v>757</v>
      </c>
      <c r="B303" s="169">
        <v>-13.747</v>
      </c>
      <c r="C303" s="170">
        <v>6.627833333333335</v>
      </c>
      <c r="D303" s="169">
        <v>41.301621639221864</v>
      </c>
      <c r="E303" s="170">
        <v>13.972083453196806</v>
      </c>
      <c r="F303" s="169">
        <v>2.9560102312280474</v>
      </c>
      <c r="G303" s="169">
        <v>-14.946999999999999</v>
      </c>
      <c r="H303" s="117" t="s">
        <v>220</v>
      </c>
      <c r="I303" s="114">
        <v>11668</v>
      </c>
      <c r="J303" s="114">
        <v>15330</v>
      </c>
      <c r="K303" s="118">
        <v>13499</v>
      </c>
      <c r="L303" s="117">
        <v>9</v>
      </c>
      <c r="M303" s="107"/>
    </row>
    <row r="304" spans="1:13">
      <c r="A304" s="139" t="s">
        <v>785</v>
      </c>
      <c r="B304" s="169">
        <v>-12.228999999999999</v>
      </c>
      <c r="C304" s="170">
        <v>7.0018333333333347</v>
      </c>
      <c r="D304" s="169">
        <v>41.313625666075502</v>
      </c>
      <c r="E304" s="170">
        <v>14.124716678453792</v>
      </c>
      <c r="F304" s="169">
        <v>2.9249171226985653</v>
      </c>
      <c r="G304" s="169">
        <v>-13.428999999999998</v>
      </c>
      <c r="H304" s="117" t="s">
        <v>580</v>
      </c>
      <c r="I304" s="114">
        <v>11998</v>
      </c>
      <c r="J304" s="114">
        <v>15330</v>
      </c>
      <c r="K304" s="118">
        <v>13664</v>
      </c>
      <c r="L304" s="117">
        <v>9</v>
      </c>
      <c r="M304" s="107"/>
    </row>
    <row r="305" spans="1:13">
      <c r="A305" s="117" t="s">
        <v>581</v>
      </c>
      <c r="B305" s="171">
        <v>-13.299466666666666</v>
      </c>
      <c r="C305" s="172">
        <v>7.2232266666666662</v>
      </c>
      <c r="D305" s="171">
        <v>40.421673054238624</v>
      </c>
      <c r="E305" s="172">
        <v>14.310177956495258</v>
      </c>
      <c r="F305" s="171">
        <v>2.8246799709357631</v>
      </c>
      <c r="G305" s="169">
        <v>-14.499466666666665</v>
      </c>
      <c r="H305" s="114" t="s">
        <v>580</v>
      </c>
      <c r="I305" s="114">
        <v>11998</v>
      </c>
      <c r="J305" s="114">
        <v>15330</v>
      </c>
      <c r="K305" s="118">
        <v>13664</v>
      </c>
      <c r="L305" s="117">
        <v>9</v>
      </c>
      <c r="M305" s="117"/>
    </row>
    <row r="306" spans="1:13">
      <c r="A306" s="117" t="s">
        <v>583</v>
      </c>
      <c r="B306" s="171">
        <v>-11.633466666666665</v>
      </c>
      <c r="C306" s="172">
        <v>7.310226666666666</v>
      </c>
      <c r="D306" s="171">
        <v>42.255716342674489</v>
      </c>
      <c r="E306" s="172">
        <v>14.95919719437361</v>
      </c>
      <c r="F306" s="171">
        <v>2.824731554348888</v>
      </c>
      <c r="G306" s="169">
        <v>-12.833466666666665</v>
      </c>
      <c r="H306" s="114" t="s">
        <v>580</v>
      </c>
      <c r="I306" s="114">
        <v>11998</v>
      </c>
      <c r="J306" s="114">
        <v>15330</v>
      </c>
      <c r="K306" s="118">
        <v>13664</v>
      </c>
      <c r="L306" s="117">
        <v>9</v>
      </c>
      <c r="M306" s="117"/>
    </row>
    <row r="307" spans="1:13">
      <c r="A307" s="117" t="s">
        <v>579</v>
      </c>
      <c r="B307" s="171">
        <v>-17.407466666666664</v>
      </c>
      <c r="C307" s="172">
        <v>5.8432266666666663</v>
      </c>
      <c r="D307" s="171">
        <v>39.037350879686507</v>
      </c>
      <c r="E307" s="172">
        <v>13.495628464772508</v>
      </c>
      <c r="F307" s="171">
        <v>2.8925922925031076</v>
      </c>
      <c r="G307" s="169">
        <v>-18.607466666666664</v>
      </c>
      <c r="H307" s="114" t="s">
        <v>580</v>
      </c>
      <c r="I307" s="114">
        <v>11998</v>
      </c>
      <c r="J307" s="114">
        <v>15330</v>
      </c>
      <c r="K307" s="118">
        <v>13664</v>
      </c>
      <c r="L307" s="117">
        <v>9</v>
      </c>
      <c r="M307" s="117"/>
    </row>
    <row r="308" spans="1:13">
      <c r="A308" s="117" t="s">
        <v>582</v>
      </c>
      <c r="B308" s="171">
        <v>-12.630466666666665</v>
      </c>
      <c r="C308" s="172">
        <v>9.2722266666666648</v>
      </c>
      <c r="D308" s="171">
        <v>40.192381746957061</v>
      </c>
      <c r="E308" s="172">
        <v>13.943805330504931</v>
      </c>
      <c r="F308" s="171">
        <v>2.8824543081527385</v>
      </c>
      <c r="G308" s="169">
        <v>-13.830466666666664</v>
      </c>
      <c r="H308" s="114" t="s">
        <v>580</v>
      </c>
      <c r="I308" s="114">
        <v>11998</v>
      </c>
      <c r="J308" s="114">
        <v>15330</v>
      </c>
      <c r="K308" s="118">
        <v>13664</v>
      </c>
      <c r="L308" s="117">
        <v>9</v>
      </c>
      <c r="M308" s="117"/>
    </row>
    <row r="309" spans="1:13">
      <c r="A309" s="140" t="s">
        <v>584</v>
      </c>
      <c r="B309" s="171">
        <v>-16.413466666666665</v>
      </c>
      <c r="C309" s="172">
        <v>6.4983733333333333</v>
      </c>
      <c r="D309" s="171">
        <v>40.912099864562585</v>
      </c>
      <c r="E309" s="172">
        <v>14.189652201616399</v>
      </c>
      <c r="F309" s="172">
        <v>2.8832348589842201</v>
      </c>
      <c r="G309" s="169">
        <v>-17.613466666666664</v>
      </c>
      <c r="H309" s="120" t="s">
        <v>585</v>
      </c>
      <c r="I309" s="114">
        <v>12656</v>
      </c>
      <c r="J309" s="114">
        <v>14152</v>
      </c>
      <c r="K309" s="118">
        <v>13404</v>
      </c>
      <c r="L309" s="117">
        <v>9</v>
      </c>
      <c r="M309" s="117">
        <v>19</v>
      </c>
    </row>
    <row r="310" spans="1:13">
      <c r="A310" s="140" t="s">
        <v>586</v>
      </c>
      <c r="B310" s="171">
        <v>-14.727466666666665</v>
      </c>
      <c r="C310" s="172">
        <v>8.2889733333333329</v>
      </c>
      <c r="D310" s="171">
        <v>40.965462181995605</v>
      </c>
      <c r="E310" s="172">
        <v>14.233474874058855</v>
      </c>
      <c r="F310" s="172">
        <v>2.8781068955028681</v>
      </c>
      <c r="G310" s="169">
        <v>-15.927466666666664</v>
      </c>
      <c r="H310" s="120" t="s">
        <v>585</v>
      </c>
      <c r="I310" s="114">
        <v>12656</v>
      </c>
      <c r="J310" s="114">
        <v>14152</v>
      </c>
      <c r="K310" s="118">
        <v>13404</v>
      </c>
      <c r="L310" s="117">
        <v>9</v>
      </c>
      <c r="M310" s="117">
        <v>19</v>
      </c>
    </row>
    <row r="311" spans="1:13">
      <c r="A311" s="117" t="s">
        <v>587</v>
      </c>
      <c r="B311" s="167">
        <v>-21.9253</v>
      </c>
      <c r="C311" s="168">
        <v>7.1012999999999993</v>
      </c>
      <c r="D311" s="167">
        <v>46.254140135233811</v>
      </c>
      <c r="E311" s="168">
        <v>15.840338926378017</v>
      </c>
      <c r="F311" s="167">
        <v>2.9200221251711613</v>
      </c>
      <c r="G311" s="169">
        <v>-23.125299999999999</v>
      </c>
      <c r="H311" s="114" t="s">
        <v>588</v>
      </c>
      <c r="I311" s="114">
        <v>12656</v>
      </c>
      <c r="J311" s="114">
        <v>15330</v>
      </c>
      <c r="K311" s="118">
        <v>13993</v>
      </c>
      <c r="L311" s="117">
        <v>9</v>
      </c>
      <c r="M311" s="117"/>
    </row>
    <row r="312" spans="1:13">
      <c r="A312" s="140" t="s">
        <v>589</v>
      </c>
      <c r="B312" s="171">
        <v>-16.119466666666668</v>
      </c>
      <c r="C312" s="172">
        <v>6.4881733333333331</v>
      </c>
      <c r="D312" s="171">
        <v>40.727987443078923</v>
      </c>
      <c r="E312" s="172">
        <v>14.047810245076612</v>
      </c>
      <c r="F312" s="172">
        <v>2.8992410014473973</v>
      </c>
      <c r="G312" s="169">
        <v>-17.319466666666667</v>
      </c>
      <c r="H312" s="121" t="s">
        <v>590</v>
      </c>
      <c r="I312" s="114">
        <v>13916</v>
      </c>
      <c r="J312" s="120">
        <v>14152</v>
      </c>
      <c r="K312" s="118">
        <v>14034</v>
      </c>
      <c r="L312" s="117">
        <v>9</v>
      </c>
      <c r="M312" s="117">
        <v>19</v>
      </c>
    </row>
    <row r="313" spans="1:13">
      <c r="A313" s="117" t="s">
        <v>593</v>
      </c>
      <c r="B313" s="171">
        <v>-15.719466666666666</v>
      </c>
      <c r="C313" s="172">
        <v>7.2273733333333334</v>
      </c>
      <c r="D313" s="171">
        <v>31.867442417988467</v>
      </c>
      <c r="E313" s="172">
        <v>10.996938938441046</v>
      </c>
      <c r="F313" s="172">
        <v>2.8978466277185748</v>
      </c>
      <c r="G313" s="169">
        <v>-16.919466666666665</v>
      </c>
      <c r="H313" s="114" t="s">
        <v>592</v>
      </c>
      <c r="I313" s="114">
        <v>13916</v>
      </c>
      <c r="J313" s="114">
        <v>15330</v>
      </c>
      <c r="K313" s="118">
        <v>14623</v>
      </c>
      <c r="L313" s="117">
        <v>9</v>
      </c>
      <c r="M313" s="117">
        <v>19</v>
      </c>
    </row>
    <row r="314" spans="1:13">
      <c r="A314" s="117" t="s">
        <v>596</v>
      </c>
      <c r="B314" s="171">
        <v>-10.135466666666666</v>
      </c>
      <c r="C314" s="172">
        <v>7.3607733333333334</v>
      </c>
      <c r="D314" s="171">
        <v>41.334730745809317</v>
      </c>
      <c r="E314" s="172">
        <v>14.622475295081973</v>
      </c>
      <c r="F314" s="172">
        <v>2.8267943635857309</v>
      </c>
      <c r="G314" s="169">
        <v>-11.335466666666665</v>
      </c>
      <c r="H314" s="114" t="s">
        <v>592</v>
      </c>
      <c r="I314" s="114">
        <v>13916</v>
      </c>
      <c r="J314" s="114">
        <v>15330</v>
      </c>
      <c r="K314" s="118">
        <v>14623</v>
      </c>
      <c r="L314" s="117">
        <v>9</v>
      </c>
      <c r="M314" s="117">
        <v>19</v>
      </c>
    </row>
    <row r="315" spans="1:13">
      <c r="A315" s="140" t="s">
        <v>595</v>
      </c>
      <c r="B315" s="171">
        <v>-13.801466666666666</v>
      </c>
      <c r="C315" s="172">
        <v>7.0347733333333329</v>
      </c>
      <c r="D315" s="171">
        <v>41.833429625303253</v>
      </c>
      <c r="E315" s="172">
        <v>15.020852948418396</v>
      </c>
      <c r="F315" s="172">
        <v>2.7850235781522685</v>
      </c>
      <c r="G315" s="169">
        <v>-15.001466666666666</v>
      </c>
      <c r="H315" s="114" t="s">
        <v>592</v>
      </c>
      <c r="I315" s="114">
        <v>13916</v>
      </c>
      <c r="J315" s="114">
        <v>15330</v>
      </c>
      <c r="K315" s="118">
        <v>14623</v>
      </c>
      <c r="L315" s="117">
        <v>9</v>
      </c>
      <c r="M315" s="117">
        <v>19</v>
      </c>
    </row>
    <row r="316" spans="1:13">
      <c r="A316" s="117" t="s">
        <v>594</v>
      </c>
      <c r="B316" s="171">
        <v>-14.669466666666665</v>
      </c>
      <c r="C316" s="172">
        <v>5.1794733333333332</v>
      </c>
      <c r="D316" s="171">
        <v>32.683504205775087</v>
      </c>
      <c r="E316" s="172">
        <v>11.174340631920295</v>
      </c>
      <c r="F316" s="172">
        <v>2.9248709415938463</v>
      </c>
      <c r="G316" s="169">
        <v>-15.869466666666664</v>
      </c>
      <c r="H316" s="114" t="s">
        <v>592</v>
      </c>
      <c r="I316" s="114">
        <v>13916</v>
      </c>
      <c r="J316" s="114">
        <v>15330</v>
      </c>
      <c r="K316" s="118">
        <v>14623</v>
      </c>
      <c r="L316" s="117">
        <v>9</v>
      </c>
      <c r="M316" s="117">
        <v>19</v>
      </c>
    </row>
    <row r="317" spans="1:13">
      <c r="A317" s="117" t="s">
        <v>591</v>
      </c>
      <c r="B317" s="167">
        <v>-20.2913</v>
      </c>
      <c r="C317" s="168">
        <v>5.8592999999999993</v>
      </c>
      <c r="D317" s="167">
        <v>41.874816110080779</v>
      </c>
      <c r="E317" s="168">
        <v>14.52287074765489</v>
      </c>
      <c r="F317" s="167">
        <v>2.8833704325876894</v>
      </c>
      <c r="G317" s="169">
        <v>-21.491299999999999</v>
      </c>
      <c r="H317" s="114" t="s">
        <v>592</v>
      </c>
      <c r="I317" s="114">
        <v>13916</v>
      </c>
      <c r="J317" s="114">
        <v>15330</v>
      </c>
      <c r="K317" s="118">
        <v>14623</v>
      </c>
      <c r="L317" s="117">
        <v>9</v>
      </c>
      <c r="M317" s="117">
        <v>19</v>
      </c>
    </row>
    <row r="318" spans="1:13">
      <c r="A318" s="139" t="s">
        <v>762</v>
      </c>
      <c r="B318" s="169">
        <v>-12.594999999999999</v>
      </c>
      <c r="C318" s="170">
        <v>7.7918333333333347</v>
      </c>
      <c r="D318" s="169">
        <v>44.289258421347867</v>
      </c>
      <c r="E318" s="170">
        <v>15.705527621289923</v>
      </c>
      <c r="F318" s="169">
        <v>2.8199790219916414</v>
      </c>
      <c r="G318" s="169">
        <v>-13.794999999999998</v>
      </c>
      <c r="H318" s="117" t="s">
        <v>592</v>
      </c>
      <c r="I318" s="114">
        <v>13916</v>
      </c>
      <c r="J318" s="114">
        <v>15330</v>
      </c>
      <c r="K318" s="118">
        <v>14623</v>
      </c>
      <c r="L318" s="117">
        <v>9</v>
      </c>
      <c r="M318" s="117">
        <v>19</v>
      </c>
    </row>
    <row r="319" spans="1:13">
      <c r="A319" s="117" t="s">
        <v>601</v>
      </c>
      <c r="B319" s="171">
        <v>-12.744466666666666</v>
      </c>
      <c r="C319" s="172">
        <v>7.1046733333333334</v>
      </c>
      <c r="D319" s="171">
        <v>41.759882943494048</v>
      </c>
      <c r="E319" s="172">
        <v>14.629487763077723</v>
      </c>
      <c r="F319" s="172">
        <v>2.8545006920125195</v>
      </c>
      <c r="G319" s="169">
        <v>-13.944466666666665</v>
      </c>
      <c r="H319" s="114" t="s">
        <v>598</v>
      </c>
      <c r="I319" s="114">
        <v>14152</v>
      </c>
      <c r="J319" s="114">
        <v>14387</v>
      </c>
      <c r="K319" s="118">
        <v>14269.5</v>
      </c>
      <c r="L319" s="117">
        <v>9</v>
      </c>
      <c r="M319" s="117">
        <v>19</v>
      </c>
    </row>
    <row r="320" spans="1:13">
      <c r="A320" s="117" t="s">
        <v>600</v>
      </c>
      <c r="B320" s="171">
        <v>-12.906466666666665</v>
      </c>
      <c r="C320" s="172">
        <v>7.3621733333333328</v>
      </c>
      <c r="D320" s="171">
        <v>36.14507964394484</v>
      </c>
      <c r="E320" s="172">
        <v>12.500988457946793</v>
      </c>
      <c r="F320" s="172">
        <v>2.8913777310919491</v>
      </c>
      <c r="G320" s="169">
        <v>-14.106466666666664</v>
      </c>
      <c r="H320" s="114" t="s">
        <v>598</v>
      </c>
      <c r="I320" s="114">
        <v>14152</v>
      </c>
      <c r="J320" s="114">
        <v>14387</v>
      </c>
      <c r="K320" s="118">
        <v>14269.5</v>
      </c>
      <c r="L320" s="117">
        <v>9</v>
      </c>
      <c r="M320" s="117">
        <v>19</v>
      </c>
    </row>
    <row r="321" spans="1:13">
      <c r="A321" s="117" t="s">
        <v>599</v>
      </c>
      <c r="B321" s="171">
        <v>-14.525466666666665</v>
      </c>
      <c r="C321" s="172">
        <v>7.2308733333333324</v>
      </c>
      <c r="D321" s="171">
        <v>40.779822670064313</v>
      </c>
      <c r="E321" s="172">
        <v>14.365076787384321</v>
      </c>
      <c r="F321" s="172">
        <v>2.838816894169192</v>
      </c>
      <c r="G321" s="169">
        <v>-15.725466666666664</v>
      </c>
      <c r="H321" s="114" t="s">
        <v>598</v>
      </c>
      <c r="I321" s="114">
        <v>14152</v>
      </c>
      <c r="J321" s="114">
        <v>14387</v>
      </c>
      <c r="K321" s="118">
        <v>14269.5</v>
      </c>
      <c r="L321" s="117">
        <v>9</v>
      </c>
      <c r="M321" s="117">
        <v>19</v>
      </c>
    </row>
    <row r="322" spans="1:13">
      <c r="A322" s="140" t="s">
        <v>597</v>
      </c>
      <c r="B322" s="171">
        <v>-18.348466666666667</v>
      </c>
      <c r="C322" s="172">
        <v>6.2476733333333332</v>
      </c>
      <c r="D322" s="171">
        <v>39.293163234354729</v>
      </c>
      <c r="E322" s="172">
        <v>13.869462350622134</v>
      </c>
      <c r="F322" s="172">
        <v>2.8330703989107535</v>
      </c>
      <c r="G322" s="169">
        <v>-19.548466666666666</v>
      </c>
      <c r="H322" s="121" t="s">
        <v>598</v>
      </c>
      <c r="I322" s="114">
        <v>14152</v>
      </c>
      <c r="J322" s="114">
        <v>14387</v>
      </c>
      <c r="K322" s="118">
        <v>14269.5</v>
      </c>
      <c r="L322" s="117">
        <v>9</v>
      </c>
      <c r="M322" s="117">
        <v>19</v>
      </c>
    </row>
    <row r="323" spans="1:13">
      <c r="A323" s="117" t="s">
        <v>602</v>
      </c>
      <c r="B323" s="167">
        <v>-17.097300000000001</v>
      </c>
      <c r="C323" s="168">
        <v>4.7882999999999996</v>
      </c>
      <c r="D323" s="167">
        <v>35.788867942656907</v>
      </c>
      <c r="E323" s="168">
        <v>12.600341524296494</v>
      </c>
      <c r="F323" s="167">
        <v>2.8403093577779099</v>
      </c>
      <c r="G323" s="169">
        <v>-18.2973</v>
      </c>
      <c r="H323" s="114" t="s">
        <v>603</v>
      </c>
      <c r="I323" s="114">
        <v>15330</v>
      </c>
      <c r="J323" s="108">
        <v>15802</v>
      </c>
      <c r="K323" s="118">
        <v>15566</v>
      </c>
      <c r="L323" s="117">
        <v>10</v>
      </c>
      <c r="M323" s="117">
        <v>19</v>
      </c>
    </row>
    <row r="324" spans="1:13">
      <c r="A324" s="139" t="s">
        <v>780</v>
      </c>
      <c r="B324" s="169">
        <v>-17.262</v>
      </c>
      <c r="C324" s="170">
        <v>4.9848333333333343</v>
      </c>
      <c r="D324" s="169">
        <v>35.584469113770744</v>
      </c>
      <c r="E324" s="170">
        <v>12.660326015432423</v>
      </c>
      <c r="F324" s="169">
        <v>2.8107071706048266</v>
      </c>
      <c r="G324" s="169">
        <v>-18.462</v>
      </c>
      <c r="H324" s="117" t="s">
        <v>603</v>
      </c>
      <c r="I324" s="114">
        <v>15330</v>
      </c>
      <c r="J324" s="108">
        <v>15802</v>
      </c>
      <c r="K324" s="118">
        <v>15566</v>
      </c>
      <c r="L324" s="117">
        <v>10</v>
      </c>
      <c r="M324" s="117">
        <v>19</v>
      </c>
    </row>
  </sheetData>
  <sortState ref="A2:M324">
    <sortCondition ref="H2:H32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6"/>
  <sheetViews>
    <sheetView topLeftCell="A337" workbookViewId="0">
      <selection activeCell="N376" sqref="A1:N376"/>
    </sheetView>
  </sheetViews>
  <sheetFormatPr defaultRowHeight="15.75"/>
  <cols>
    <col min="1" max="1" width="15.625" customWidth="1"/>
    <col min="2" max="2" width="11.375" customWidth="1"/>
    <col min="4" max="4" width="9.375" bestFit="1" customWidth="1"/>
    <col min="5" max="5" width="9.125" bestFit="1" customWidth="1"/>
    <col min="13" max="13" width="22.125" customWidth="1"/>
  </cols>
  <sheetData>
    <row r="1" spans="1:14" ht="31.5">
      <c r="A1" s="232" t="s">
        <v>293</v>
      </c>
      <c r="B1" s="232" t="s">
        <v>300</v>
      </c>
      <c r="C1" s="232" t="s">
        <v>604</v>
      </c>
      <c r="D1" s="232" t="s">
        <v>605</v>
      </c>
      <c r="E1" s="232" t="s">
        <v>606</v>
      </c>
      <c r="F1" s="232" t="s">
        <v>607</v>
      </c>
      <c r="G1" s="232" t="s">
        <v>608</v>
      </c>
      <c r="H1" s="232" t="s">
        <v>609</v>
      </c>
      <c r="I1" s="232" t="s">
        <v>610</v>
      </c>
      <c r="J1" s="232" t="s">
        <v>611</v>
      </c>
      <c r="K1" s="232" t="s">
        <v>304</v>
      </c>
      <c r="L1" s="232" t="s">
        <v>305</v>
      </c>
      <c r="M1" s="232" t="s">
        <v>876</v>
      </c>
      <c r="N1" s="233"/>
    </row>
    <row r="2" spans="1:14">
      <c r="A2" s="233" t="s">
        <v>612</v>
      </c>
      <c r="B2" s="233" t="s">
        <v>307</v>
      </c>
      <c r="C2" s="233">
        <v>0</v>
      </c>
      <c r="D2" s="235">
        <v>1128.129117259552</v>
      </c>
      <c r="E2" s="235">
        <v>564.064558629776</v>
      </c>
      <c r="F2" s="234">
        <v>2.665</v>
      </c>
      <c r="G2" s="234">
        <v>7.0710678118653244E-3</v>
      </c>
      <c r="H2" s="233">
        <v>2.63</v>
      </c>
      <c r="I2" s="234">
        <v>104.72678617354116</v>
      </c>
      <c r="J2" s="234">
        <v>104.72678617354116</v>
      </c>
      <c r="K2" s="233">
        <v>1</v>
      </c>
      <c r="L2" s="233">
        <v>1</v>
      </c>
      <c r="M2" s="233"/>
      <c r="N2" s="233"/>
    </row>
    <row r="3" spans="1:14">
      <c r="A3" s="233" t="s">
        <v>306</v>
      </c>
      <c r="B3" s="233" t="s">
        <v>307</v>
      </c>
      <c r="C3" s="233">
        <v>0</v>
      </c>
      <c r="D3" s="235">
        <v>1128.129117259552</v>
      </c>
      <c r="E3" s="235">
        <v>564.064558629776</v>
      </c>
      <c r="F3" s="234">
        <v>2.7450000000000001</v>
      </c>
      <c r="G3" s="234">
        <v>6.3639610306789177E-2</v>
      </c>
      <c r="H3" s="233">
        <v>2.56</v>
      </c>
      <c r="I3" s="234">
        <v>115.49818897189537</v>
      </c>
      <c r="J3" s="234">
        <v>115.49818897189537</v>
      </c>
      <c r="K3" s="233">
        <v>1</v>
      </c>
      <c r="L3" s="233">
        <v>1</v>
      </c>
      <c r="M3" s="233"/>
      <c r="N3" s="233"/>
    </row>
    <row r="4" spans="1:14">
      <c r="A4" s="233" t="s">
        <v>613</v>
      </c>
      <c r="B4" s="233" t="s">
        <v>307</v>
      </c>
      <c r="C4" s="233">
        <v>0</v>
      </c>
      <c r="D4" s="235">
        <v>1128.129117259552</v>
      </c>
      <c r="E4" s="235">
        <v>564.064558629776</v>
      </c>
      <c r="F4" s="234">
        <v>2.29</v>
      </c>
      <c r="G4" s="234">
        <v>2.8284271247461926E-2</v>
      </c>
      <c r="H4" s="233">
        <v>2.21</v>
      </c>
      <c r="I4" s="234">
        <v>63.395064281510365</v>
      </c>
      <c r="J4" s="234">
        <v>70.717194206024814</v>
      </c>
      <c r="K4" s="233">
        <v>1</v>
      </c>
      <c r="L4" s="233">
        <v>1</v>
      </c>
      <c r="M4" s="233"/>
      <c r="N4" s="233"/>
    </row>
    <row r="5" spans="1:14">
      <c r="A5" s="233" t="s">
        <v>614</v>
      </c>
      <c r="B5" s="233" t="s">
        <v>307</v>
      </c>
      <c r="C5" s="233">
        <v>0</v>
      </c>
      <c r="D5" s="235">
        <v>1128.129117259552</v>
      </c>
      <c r="E5" s="235">
        <v>564.064558629776</v>
      </c>
      <c r="F5" s="234">
        <v>2.7850000000000001</v>
      </c>
      <c r="G5" s="234">
        <v>7.0710678118656384E-3</v>
      </c>
      <c r="H5" s="233">
        <v>2.75</v>
      </c>
      <c r="I5" s="234">
        <v>121.16338847405083</v>
      </c>
      <c r="J5" s="234">
        <v>121.16338847405083</v>
      </c>
      <c r="K5" s="233">
        <v>1</v>
      </c>
      <c r="L5" s="233">
        <v>1</v>
      </c>
      <c r="M5" s="233"/>
      <c r="N5" s="233"/>
    </row>
    <row r="6" spans="1:14">
      <c r="A6" s="233" t="s">
        <v>615</v>
      </c>
      <c r="B6" s="233" t="s">
        <v>307</v>
      </c>
      <c r="C6" s="233">
        <v>0</v>
      </c>
      <c r="D6" s="235">
        <v>1128.129117259552</v>
      </c>
      <c r="E6" s="235">
        <v>564.064558629776</v>
      </c>
      <c r="F6" s="234">
        <v>2.5099999999999998</v>
      </c>
      <c r="G6" s="234">
        <v>7.0710678118654821E-2</v>
      </c>
      <c r="H6" s="233">
        <v>2.3199999999999998</v>
      </c>
      <c r="I6" s="234">
        <v>85.885533573899892</v>
      </c>
      <c r="J6" s="234">
        <v>85.885533573899892</v>
      </c>
      <c r="K6" s="233">
        <v>1</v>
      </c>
      <c r="L6" s="233">
        <v>1</v>
      </c>
      <c r="M6" s="233"/>
      <c r="N6" s="233"/>
    </row>
    <row r="7" spans="1:14">
      <c r="A7" s="233" t="s">
        <v>879</v>
      </c>
      <c r="B7" s="233" t="s">
        <v>307</v>
      </c>
      <c r="C7" s="233">
        <v>0</v>
      </c>
      <c r="D7" s="235">
        <v>1128.129117259552</v>
      </c>
      <c r="E7" s="235">
        <v>564.064558629776</v>
      </c>
      <c r="F7" s="234">
        <v>2.4350000000000001</v>
      </c>
      <c r="G7" s="234">
        <v>3.5355339059327251E-2</v>
      </c>
      <c r="H7" s="233">
        <v>2.54</v>
      </c>
      <c r="I7" s="234">
        <v>77.680421956238803</v>
      </c>
      <c r="J7" s="234">
        <v>77.680421956238803</v>
      </c>
      <c r="K7" s="233">
        <v>1</v>
      </c>
      <c r="L7" s="233">
        <v>1</v>
      </c>
      <c r="M7" s="233" t="s">
        <v>822</v>
      </c>
      <c r="N7" s="233"/>
    </row>
    <row r="8" spans="1:14">
      <c r="A8" s="233" t="s">
        <v>880</v>
      </c>
      <c r="B8" s="233" t="s">
        <v>307</v>
      </c>
      <c r="C8" s="233">
        <v>0</v>
      </c>
      <c r="D8" s="235">
        <v>1128.129117259552</v>
      </c>
      <c r="E8" s="235">
        <v>564.064558629776</v>
      </c>
      <c r="F8" s="234">
        <v>2.1150000000000002</v>
      </c>
      <c r="G8" s="234">
        <v>2.1213203435596288E-2</v>
      </c>
      <c r="H8" s="233">
        <v>2.2400000000000002</v>
      </c>
      <c r="I8" s="234">
        <v>48.727859061985377</v>
      </c>
      <c r="J8" s="234">
        <v>48.727859061985377</v>
      </c>
      <c r="K8" s="233">
        <v>1</v>
      </c>
      <c r="L8" s="233">
        <v>1</v>
      </c>
      <c r="M8" s="233" t="s">
        <v>823</v>
      </c>
      <c r="N8" s="233"/>
    </row>
    <row r="9" spans="1:14">
      <c r="A9" s="233" t="s">
        <v>308</v>
      </c>
      <c r="B9" s="233" t="s">
        <v>309</v>
      </c>
      <c r="C9" s="233">
        <v>0</v>
      </c>
      <c r="D9" s="233">
        <v>1787</v>
      </c>
      <c r="E9" s="233">
        <v>893.5</v>
      </c>
      <c r="F9" s="234">
        <v>2.5300000000000002</v>
      </c>
      <c r="G9" s="234">
        <v>5.6568542494923539E-2</v>
      </c>
      <c r="H9" s="233">
        <v>2.68</v>
      </c>
      <c r="I9" s="234">
        <v>88.171641281128387</v>
      </c>
      <c r="J9" s="234">
        <v>98.355465849098707</v>
      </c>
      <c r="K9" s="233">
        <v>1</v>
      </c>
      <c r="L9" s="233">
        <v>1</v>
      </c>
      <c r="M9" s="233"/>
      <c r="N9" s="233"/>
    </row>
    <row r="10" spans="1:14">
      <c r="A10" s="233" t="s">
        <v>616</v>
      </c>
      <c r="B10" s="233" t="s">
        <v>309</v>
      </c>
      <c r="C10" s="233">
        <v>0</v>
      </c>
      <c r="D10" s="233">
        <v>1787</v>
      </c>
      <c r="E10" s="233">
        <v>893.5</v>
      </c>
      <c r="F10" s="234">
        <v>2.72</v>
      </c>
      <c r="G10" s="234">
        <v>0</v>
      </c>
      <c r="H10" s="233">
        <v>2.67</v>
      </c>
      <c r="I10" s="234">
        <v>112.05289265196565</v>
      </c>
      <c r="J10" s="234">
        <v>124.99500175326767</v>
      </c>
      <c r="K10" s="233">
        <v>1</v>
      </c>
      <c r="L10" s="233">
        <v>1</v>
      </c>
      <c r="M10" s="233"/>
      <c r="N10" s="233"/>
    </row>
    <row r="11" spans="1:14">
      <c r="A11" s="233" t="s">
        <v>310</v>
      </c>
      <c r="B11" s="233" t="s">
        <v>311</v>
      </c>
      <c r="C11" s="233">
        <v>1128.129117259552</v>
      </c>
      <c r="D11" s="233">
        <v>1458</v>
      </c>
      <c r="E11" s="233">
        <v>1293.064558629776</v>
      </c>
      <c r="F11" s="234">
        <v>2.665</v>
      </c>
      <c r="G11" s="234">
        <v>2.12132034355966E-2</v>
      </c>
      <c r="H11" s="233">
        <v>2.5099999999999998</v>
      </c>
      <c r="I11" s="234">
        <v>104.72678617354116</v>
      </c>
      <c r="J11" s="234">
        <v>104.72678617354116</v>
      </c>
      <c r="K11" s="233">
        <v>1</v>
      </c>
      <c r="L11" s="233">
        <v>1</v>
      </c>
      <c r="M11" s="233"/>
      <c r="N11" s="233"/>
    </row>
    <row r="12" spans="1:14">
      <c r="A12" s="233" t="s">
        <v>617</v>
      </c>
      <c r="B12" s="233" t="s">
        <v>311</v>
      </c>
      <c r="C12" s="233">
        <v>1128.129117259552</v>
      </c>
      <c r="D12" s="233">
        <v>1458</v>
      </c>
      <c r="E12" s="233">
        <v>1293.064558629776</v>
      </c>
      <c r="F12" s="234">
        <v>2.2599999999999998</v>
      </c>
      <c r="G12" s="234">
        <v>4.2426406871192889E-2</v>
      </c>
      <c r="H12" s="233">
        <v>2.46</v>
      </c>
      <c r="I12" s="234">
        <v>60.687456167771181</v>
      </c>
      <c r="J12" s="234">
        <v>67.696857355148751</v>
      </c>
      <c r="K12" s="233">
        <v>1</v>
      </c>
      <c r="L12" s="233">
        <v>1</v>
      </c>
      <c r="M12" s="233"/>
      <c r="N12" s="233"/>
    </row>
    <row r="13" spans="1:14">
      <c r="A13" s="233" t="s">
        <v>618</v>
      </c>
      <c r="B13" s="233" t="s">
        <v>311</v>
      </c>
      <c r="C13" s="233">
        <v>1128.129117259552</v>
      </c>
      <c r="D13" s="233">
        <v>1458</v>
      </c>
      <c r="E13" s="233">
        <v>1293.064558629776</v>
      </c>
      <c r="F13" s="234">
        <v>2.335</v>
      </c>
      <c r="G13" s="234">
        <v>7.0710678118653244E-3</v>
      </c>
      <c r="H13" s="233">
        <v>2.39</v>
      </c>
      <c r="I13" s="234">
        <v>67.61290393395862</v>
      </c>
      <c r="J13" s="234">
        <v>67.61290393395862</v>
      </c>
      <c r="K13" s="233">
        <v>1</v>
      </c>
      <c r="L13" s="233">
        <v>1</v>
      </c>
      <c r="M13" s="233"/>
      <c r="N13" s="233"/>
    </row>
    <row r="14" spans="1:14">
      <c r="A14" s="233" t="s">
        <v>619</v>
      </c>
      <c r="B14" s="233" t="s">
        <v>311</v>
      </c>
      <c r="C14" s="233">
        <v>1128.129117259552</v>
      </c>
      <c r="D14" s="233">
        <v>1458</v>
      </c>
      <c r="E14" s="233">
        <v>1293.064558629776</v>
      </c>
      <c r="F14" s="234">
        <v>2.41</v>
      </c>
      <c r="G14" s="234">
        <v>4.2426406871192889E-2</v>
      </c>
      <c r="H14" s="233">
        <v>2.31</v>
      </c>
      <c r="I14" s="234">
        <v>75.071727715989212</v>
      </c>
      <c r="J14" s="234">
        <v>75.071727715989212</v>
      </c>
      <c r="K14" s="233">
        <v>1</v>
      </c>
      <c r="L14" s="233">
        <v>1</v>
      </c>
      <c r="M14" s="233"/>
      <c r="N14" s="233"/>
    </row>
    <row r="15" spans="1:14">
      <c r="A15" s="233" t="s">
        <v>620</v>
      </c>
      <c r="B15" s="233" t="s">
        <v>311</v>
      </c>
      <c r="C15" s="233">
        <v>1128.129117259552</v>
      </c>
      <c r="D15" s="233">
        <v>1458</v>
      </c>
      <c r="E15" s="233">
        <v>1293.064558629776</v>
      </c>
      <c r="F15" s="234">
        <v>2.4900000000000002</v>
      </c>
      <c r="G15" s="234">
        <v>2.8284271247461613E-2</v>
      </c>
      <c r="H15" s="233">
        <v>2.41</v>
      </c>
      <c r="I15" s="234">
        <v>83.641119858148173</v>
      </c>
      <c r="J15" s="234">
        <v>93.301669201764284</v>
      </c>
      <c r="K15" s="233">
        <v>1</v>
      </c>
      <c r="L15" s="233">
        <v>1</v>
      </c>
      <c r="M15" s="233"/>
      <c r="N15" s="233"/>
    </row>
    <row r="16" spans="1:14">
      <c r="A16" s="233" t="s">
        <v>621</v>
      </c>
      <c r="B16" s="233" t="s">
        <v>311</v>
      </c>
      <c r="C16" s="233">
        <v>1128.129117259552</v>
      </c>
      <c r="D16" s="233">
        <v>1458</v>
      </c>
      <c r="E16" s="233">
        <v>1293.064558629776</v>
      </c>
      <c r="F16" s="234">
        <v>2.4600000000000004</v>
      </c>
      <c r="G16" s="234">
        <v>2.0000000000000018E-2</v>
      </c>
      <c r="H16" s="233"/>
      <c r="I16" s="234">
        <v>80.351724968409059</v>
      </c>
      <c r="J16" s="234">
        <v>89.632349202260301</v>
      </c>
      <c r="K16" s="233">
        <v>1</v>
      </c>
      <c r="L16" s="233">
        <v>1</v>
      </c>
      <c r="M16" s="233"/>
      <c r="N16" s="233"/>
    </row>
    <row r="17" spans="1:14">
      <c r="A17" s="233" t="s">
        <v>877</v>
      </c>
      <c r="B17" s="233" t="s">
        <v>311</v>
      </c>
      <c r="C17" s="233">
        <v>1128.129117259552</v>
      </c>
      <c r="D17" s="233">
        <v>1458</v>
      </c>
      <c r="E17" s="233">
        <v>1293.064558629776</v>
      </c>
      <c r="F17" s="234">
        <v>2.415</v>
      </c>
      <c r="G17" s="234">
        <v>2.12132034355966E-2</v>
      </c>
      <c r="H17" s="233">
        <v>2.48</v>
      </c>
      <c r="I17" s="234">
        <v>75.588498255635045</v>
      </c>
      <c r="J17" s="234">
        <v>84.318969804160886</v>
      </c>
      <c r="K17" s="233">
        <v>1</v>
      </c>
      <c r="L17" s="233">
        <v>1</v>
      </c>
      <c r="M17" s="233" t="s">
        <v>820</v>
      </c>
      <c r="N17" s="233"/>
    </row>
    <row r="18" spans="1:14">
      <c r="A18" s="233" t="s">
        <v>878</v>
      </c>
      <c r="B18" s="233" t="s">
        <v>311</v>
      </c>
      <c r="C18" s="233">
        <v>1128.129117259552</v>
      </c>
      <c r="D18" s="233">
        <v>1458</v>
      </c>
      <c r="E18" s="233">
        <v>1293.064558629776</v>
      </c>
      <c r="F18" s="234">
        <v>2.145</v>
      </c>
      <c r="G18" s="234">
        <v>3.5355339059327251E-2</v>
      </c>
      <c r="H18" s="233">
        <v>2.3199999999999998</v>
      </c>
      <c r="I18" s="234">
        <v>51.053362548923786</v>
      </c>
      <c r="J18" s="234">
        <v>56.950025923324482</v>
      </c>
      <c r="K18" s="233">
        <v>1</v>
      </c>
      <c r="L18" s="233">
        <v>1</v>
      </c>
      <c r="M18" s="233" t="s">
        <v>821</v>
      </c>
      <c r="N18" s="233"/>
    </row>
    <row r="19" spans="1:14">
      <c r="A19" s="233" t="s">
        <v>622</v>
      </c>
      <c r="B19" s="233" t="s">
        <v>623</v>
      </c>
      <c r="C19" s="233">
        <v>1128.129117259552</v>
      </c>
      <c r="D19" s="233">
        <v>1458</v>
      </c>
      <c r="E19" s="233">
        <v>1293.064558629776</v>
      </c>
      <c r="F19" s="234">
        <v>2.58</v>
      </c>
      <c r="G19" s="234">
        <v>2.8284271247461926E-2</v>
      </c>
      <c r="H19" s="233"/>
      <c r="I19" s="234">
        <v>94.072183983207808</v>
      </c>
      <c r="J19" s="234">
        <v>94.072183983207808</v>
      </c>
      <c r="K19" s="233">
        <v>1</v>
      </c>
      <c r="L19" s="233">
        <v>1</v>
      </c>
      <c r="M19" s="233"/>
      <c r="N19" s="233"/>
    </row>
    <row r="20" spans="1:14">
      <c r="A20" s="233" t="s">
        <v>624</v>
      </c>
      <c r="B20" s="233" t="s">
        <v>313</v>
      </c>
      <c r="C20" s="233">
        <v>1458</v>
      </c>
      <c r="D20" s="233">
        <v>1787</v>
      </c>
      <c r="E20" s="233">
        <v>1622.5</v>
      </c>
      <c r="F20" s="234">
        <v>2.57</v>
      </c>
      <c r="G20" s="234">
        <v>0</v>
      </c>
      <c r="H20" s="233">
        <v>2.66</v>
      </c>
      <c r="I20" s="234">
        <v>92.870682728331374</v>
      </c>
      <c r="J20" s="234">
        <v>92.870682728331374</v>
      </c>
      <c r="K20" s="233">
        <v>2</v>
      </c>
      <c r="L20" s="233">
        <v>2</v>
      </c>
      <c r="M20" s="233"/>
      <c r="N20" s="233"/>
    </row>
    <row r="21" spans="1:14">
      <c r="A21" s="233" t="s">
        <v>312</v>
      </c>
      <c r="B21" s="233" t="s">
        <v>313</v>
      </c>
      <c r="C21" s="233">
        <v>1458</v>
      </c>
      <c r="D21" s="233">
        <v>1787</v>
      </c>
      <c r="E21" s="233">
        <v>1622.5</v>
      </c>
      <c r="F21" s="234">
        <v>2.6850000000000001</v>
      </c>
      <c r="G21" s="234">
        <v>7.0710678118653244E-3</v>
      </c>
      <c r="H21" s="233">
        <v>2.63</v>
      </c>
      <c r="I21" s="234">
        <v>107.35087780936044</v>
      </c>
      <c r="J21" s="234">
        <v>119.74990419634156</v>
      </c>
      <c r="K21" s="233">
        <v>2</v>
      </c>
      <c r="L21" s="233">
        <v>2</v>
      </c>
      <c r="M21" s="233"/>
      <c r="N21" s="233"/>
    </row>
    <row r="22" spans="1:14">
      <c r="A22" s="233" t="s">
        <v>625</v>
      </c>
      <c r="B22" s="233" t="s">
        <v>313</v>
      </c>
      <c r="C22" s="233">
        <v>1458</v>
      </c>
      <c r="D22" s="233">
        <v>1787</v>
      </c>
      <c r="E22" s="233">
        <v>1622.5</v>
      </c>
      <c r="F22" s="234">
        <v>2.54</v>
      </c>
      <c r="G22" s="234">
        <v>2.8284271247461926E-2</v>
      </c>
      <c r="H22" s="233">
        <v>2.69</v>
      </c>
      <c r="I22" s="234">
        <v>89.330466510741147</v>
      </c>
      <c r="J22" s="234">
        <v>99.648135392731746</v>
      </c>
      <c r="K22" s="233">
        <v>2</v>
      </c>
      <c r="L22" s="233">
        <v>2</v>
      </c>
      <c r="M22" s="233"/>
      <c r="N22" s="233"/>
    </row>
    <row r="23" spans="1:14">
      <c r="A23" s="233" t="s">
        <v>318</v>
      </c>
      <c r="B23" s="233" t="s">
        <v>313</v>
      </c>
      <c r="C23" s="233">
        <v>1458</v>
      </c>
      <c r="D23" s="233">
        <v>1787</v>
      </c>
      <c r="E23" s="233">
        <v>1622.5</v>
      </c>
      <c r="F23" s="234">
        <v>2.5499999999999998</v>
      </c>
      <c r="G23" s="234">
        <v>5.6568542494923851E-2</v>
      </c>
      <c r="H23" s="233">
        <v>2.4</v>
      </c>
      <c r="I23" s="234">
        <v>90.499878727120972</v>
      </c>
      <c r="J23" s="234">
        <v>100.95261472010344</v>
      </c>
      <c r="K23" s="233">
        <v>2</v>
      </c>
      <c r="L23" s="233">
        <v>2</v>
      </c>
      <c r="M23" s="233"/>
      <c r="N23" s="233"/>
    </row>
    <row r="24" spans="1:14">
      <c r="A24" s="233" t="s">
        <v>626</v>
      </c>
      <c r="B24" s="233" t="s">
        <v>313</v>
      </c>
      <c r="C24" s="233">
        <v>1458</v>
      </c>
      <c r="D24" s="233">
        <v>1787</v>
      </c>
      <c r="E24" s="233">
        <v>1622.5</v>
      </c>
      <c r="F24" s="234">
        <v>2.59</v>
      </c>
      <c r="G24" s="234">
        <v>5.6568542494923851E-2</v>
      </c>
      <c r="H24" s="233">
        <v>2.38</v>
      </c>
      <c r="I24" s="234">
        <v>95.28449116458566</v>
      </c>
      <c r="J24" s="234">
        <v>106.2898498940953</v>
      </c>
      <c r="K24" s="233">
        <v>2</v>
      </c>
      <c r="L24" s="233">
        <v>2</v>
      </c>
      <c r="M24" s="233"/>
      <c r="N24" s="233"/>
    </row>
    <row r="25" spans="1:14">
      <c r="A25" s="233" t="s">
        <v>322</v>
      </c>
      <c r="B25" s="233" t="s">
        <v>313</v>
      </c>
      <c r="C25" s="233">
        <v>1458</v>
      </c>
      <c r="D25" s="233">
        <v>1787</v>
      </c>
      <c r="E25" s="233">
        <v>1622.5</v>
      </c>
      <c r="F25" s="234">
        <v>2.38</v>
      </c>
      <c r="G25" s="234">
        <v>0</v>
      </c>
      <c r="H25" s="233">
        <v>2.34</v>
      </c>
      <c r="I25" s="234">
        <v>72.022754661441738</v>
      </c>
      <c r="J25" s="234">
        <v>80.341382824838249</v>
      </c>
      <c r="K25" s="233">
        <v>2</v>
      </c>
      <c r="L25" s="233">
        <v>2</v>
      </c>
      <c r="M25" s="233"/>
      <c r="N25" s="233"/>
    </row>
    <row r="26" spans="1:14">
      <c r="A26" s="233" t="s">
        <v>627</v>
      </c>
      <c r="B26" s="233" t="s">
        <v>313</v>
      </c>
      <c r="C26" s="233">
        <v>1458</v>
      </c>
      <c r="D26" s="233">
        <v>1787</v>
      </c>
      <c r="E26" s="233">
        <v>1622.5</v>
      </c>
      <c r="F26" s="234">
        <v>2.58</v>
      </c>
      <c r="G26" s="234">
        <v>1.4142135623730963E-2</v>
      </c>
      <c r="H26" s="233">
        <v>2.62</v>
      </c>
      <c r="I26" s="234">
        <v>94.072183983207808</v>
      </c>
      <c r="J26" s="234">
        <v>94.072183983207808</v>
      </c>
      <c r="K26" s="233">
        <v>2</v>
      </c>
      <c r="L26" s="233">
        <v>2</v>
      </c>
      <c r="M26" s="233"/>
      <c r="N26" s="233"/>
    </row>
    <row r="27" spans="1:14">
      <c r="A27" s="233" t="s">
        <v>315</v>
      </c>
      <c r="B27" s="233" t="s">
        <v>313</v>
      </c>
      <c r="C27" s="233">
        <v>1458</v>
      </c>
      <c r="D27" s="233">
        <v>1787</v>
      </c>
      <c r="E27" s="233">
        <v>1622.5</v>
      </c>
      <c r="F27" s="234">
        <v>2.5949999999999998</v>
      </c>
      <c r="G27" s="234">
        <v>3.5355339059327563E-2</v>
      </c>
      <c r="H27" s="233">
        <v>2.5</v>
      </c>
      <c r="I27" s="234">
        <v>95.894714131452233</v>
      </c>
      <c r="J27" s="234">
        <v>95.894714131452233</v>
      </c>
      <c r="K27" s="233">
        <v>2</v>
      </c>
      <c r="L27" s="233">
        <v>2</v>
      </c>
      <c r="M27" s="233"/>
      <c r="N27" s="233"/>
    </row>
    <row r="28" spans="1:14">
      <c r="A28" s="233" t="s">
        <v>628</v>
      </c>
      <c r="B28" s="233" t="s">
        <v>313</v>
      </c>
      <c r="C28" s="233">
        <v>1458</v>
      </c>
      <c r="D28" s="233">
        <v>1787</v>
      </c>
      <c r="E28" s="233">
        <v>1622.5</v>
      </c>
      <c r="F28" s="234">
        <v>2.7850000000000001</v>
      </c>
      <c r="G28" s="234">
        <v>7.0710678118656384E-3</v>
      </c>
      <c r="H28" s="233">
        <v>2.75</v>
      </c>
      <c r="I28" s="234">
        <v>121.16338847405083</v>
      </c>
      <c r="J28" s="234">
        <v>135.1577598428037</v>
      </c>
      <c r="K28" s="233">
        <v>2</v>
      </c>
      <c r="L28" s="233">
        <v>2</v>
      </c>
      <c r="M28" s="233"/>
      <c r="N28" s="233"/>
    </row>
    <row r="29" spans="1:14">
      <c r="A29" s="233" t="s">
        <v>629</v>
      </c>
      <c r="B29" s="233" t="s">
        <v>313</v>
      </c>
      <c r="C29" s="233">
        <v>1458</v>
      </c>
      <c r="D29" s="233">
        <v>1787</v>
      </c>
      <c r="E29" s="233">
        <v>1622.5</v>
      </c>
      <c r="F29" s="234">
        <v>2.41</v>
      </c>
      <c r="G29" s="234">
        <v>4.2426406871192889E-2</v>
      </c>
      <c r="H29" s="233">
        <v>2.57</v>
      </c>
      <c r="I29" s="234">
        <v>75.071727715989212</v>
      </c>
      <c r="J29" s="234">
        <v>75.071727715989212</v>
      </c>
      <c r="K29" s="233">
        <v>2</v>
      </c>
      <c r="L29" s="233">
        <v>2</v>
      </c>
      <c r="M29" s="233"/>
      <c r="N29" s="233"/>
    </row>
    <row r="30" spans="1:14">
      <c r="A30" s="233" t="s">
        <v>630</v>
      </c>
      <c r="B30" s="233" t="s">
        <v>313</v>
      </c>
      <c r="C30" s="233">
        <v>1458</v>
      </c>
      <c r="D30" s="233">
        <v>1787</v>
      </c>
      <c r="E30" s="233">
        <v>1622.5</v>
      </c>
      <c r="F30" s="234">
        <v>2.31</v>
      </c>
      <c r="G30" s="234">
        <v>0</v>
      </c>
      <c r="H30" s="233">
        <v>2.2000000000000002</v>
      </c>
      <c r="I30" s="234">
        <v>65.246264663379819</v>
      </c>
      <c r="J30" s="234">
        <v>65.246264663379819</v>
      </c>
      <c r="K30" s="233">
        <v>2</v>
      </c>
      <c r="L30" s="233">
        <v>2</v>
      </c>
      <c r="M30" s="233"/>
      <c r="N30" s="233"/>
    </row>
    <row r="31" spans="1:14">
      <c r="A31" s="233" t="s">
        <v>631</v>
      </c>
      <c r="B31" s="233" t="s">
        <v>313</v>
      </c>
      <c r="C31" s="233">
        <v>1458</v>
      </c>
      <c r="D31" s="233">
        <v>1787</v>
      </c>
      <c r="E31" s="233">
        <v>1622.5</v>
      </c>
      <c r="F31" s="234">
        <v>2.4249999999999998</v>
      </c>
      <c r="G31" s="234">
        <v>3.5355339059327563E-2</v>
      </c>
      <c r="H31" s="233">
        <v>2.54</v>
      </c>
      <c r="I31" s="234">
        <v>76.629478348117118</v>
      </c>
      <c r="J31" s="234">
        <v>76.629478348117118</v>
      </c>
      <c r="K31" s="233">
        <v>2</v>
      </c>
      <c r="L31" s="233">
        <v>2</v>
      </c>
      <c r="M31" s="233"/>
      <c r="N31" s="233"/>
    </row>
    <row r="32" spans="1:14">
      <c r="A32" s="233" t="s">
        <v>632</v>
      </c>
      <c r="B32" s="233" t="s">
        <v>313</v>
      </c>
      <c r="C32" s="233">
        <v>1458</v>
      </c>
      <c r="D32" s="233">
        <v>1787</v>
      </c>
      <c r="E32" s="233">
        <v>1622.5</v>
      </c>
      <c r="F32" s="234">
        <v>2.3899999999999997</v>
      </c>
      <c r="G32" s="234">
        <v>1.4142135623730963E-2</v>
      </c>
      <c r="H32" s="233">
        <v>2.2599999999999998</v>
      </c>
      <c r="I32" s="234">
        <v>73.029285584602718</v>
      </c>
      <c r="J32" s="234">
        <v>81.464168069624321</v>
      </c>
      <c r="K32" s="233">
        <v>2</v>
      </c>
      <c r="L32" s="233">
        <v>2</v>
      </c>
      <c r="M32" s="233"/>
      <c r="N32" s="233"/>
    </row>
    <row r="33" spans="1:14">
      <c r="A33" s="233" t="s">
        <v>320</v>
      </c>
      <c r="B33" s="233" t="s">
        <v>633</v>
      </c>
      <c r="C33" s="233">
        <v>1458</v>
      </c>
      <c r="D33" s="233">
        <v>1787</v>
      </c>
      <c r="E33" s="233">
        <v>1622.5</v>
      </c>
      <c r="F33" s="234">
        <v>2.6349999999999998</v>
      </c>
      <c r="G33" s="234">
        <v>7.0710678118656384E-3</v>
      </c>
      <c r="H33" s="233"/>
      <c r="I33" s="234">
        <v>100.87507037316401</v>
      </c>
      <c r="J33" s="234">
        <v>100.87507037316401</v>
      </c>
      <c r="K33" s="233">
        <v>2</v>
      </c>
      <c r="L33" s="233">
        <v>2</v>
      </c>
      <c r="M33" s="233"/>
      <c r="N33" s="233"/>
    </row>
    <row r="34" spans="1:14">
      <c r="A34" s="233" t="s">
        <v>321</v>
      </c>
      <c r="B34" s="233" t="s">
        <v>633</v>
      </c>
      <c r="C34" s="233">
        <v>1458</v>
      </c>
      <c r="D34" s="233">
        <v>1787</v>
      </c>
      <c r="E34" s="233">
        <v>1622.5</v>
      </c>
      <c r="F34" s="234">
        <v>2.17</v>
      </c>
      <c r="G34" s="234">
        <v>0</v>
      </c>
      <c r="H34" s="233"/>
      <c r="I34" s="234">
        <v>53.04955180141981</v>
      </c>
      <c r="J34" s="234">
        <v>53.04955180141981</v>
      </c>
      <c r="K34" s="233">
        <v>2</v>
      </c>
      <c r="L34" s="233">
        <v>2</v>
      </c>
      <c r="M34" s="233"/>
      <c r="N34" s="233"/>
    </row>
    <row r="35" spans="1:14">
      <c r="A35" s="233" t="s">
        <v>634</v>
      </c>
      <c r="B35" s="233" t="s">
        <v>324</v>
      </c>
      <c r="C35" s="233">
        <v>1787</v>
      </c>
      <c r="D35" s="233">
        <v>2116</v>
      </c>
      <c r="E35" s="233">
        <v>1951.5</v>
      </c>
      <c r="F35" s="234">
        <v>2.2850000000000001</v>
      </c>
      <c r="G35" s="234">
        <v>7.0710678118656384E-3</v>
      </c>
      <c r="H35" s="233">
        <v>2.2599999999999998</v>
      </c>
      <c r="I35" s="234">
        <v>62.938057749963988</v>
      </c>
      <c r="J35" s="234">
        <v>62.938057749963988</v>
      </c>
      <c r="K35" s="233">
        <v>2</v>
      </c>
      <c r="L35" s="233">
        <v>2</v>
      </c>
      <c r="M35" s="233"/>
      <c r="N35" s="233"/>
    </row>
    <row r="36" spans="1:14">
      <c r="A36" s="233" t="s">
        <v>635</v>
      </c>
      <c r="B36" s="233" t="s">
        <v>324</v>
      </c>
      <c r="C36" s="233">
        <v>1787</v>
      </c>
      <c r="D36" s="233">
        <v>2116</v>
      </c>
      <c r="E36" s="233">
        <v>1951.5</v>
      </c>
      <c r="F36" s="234">
        <v>2.355</v>
      </c>
      <c r="G36" s="234">
        <v>4.9497474683058526E-2</v>
      </c>
      <c r="H36" s="233">
        <v>2.5099999999999998</v>
      </c>
      <c r="I36" s="234">
        <v>69.548844183905089</v>
      </c>
      <c r="J36" s="234">
        <v>77.581735687146121</v>
      </c>
      <c r="K36" s="233">
        <v>2</v>
      </c>
      <c r="L36" s="233">
        <v>2</v>
      </c>
      <c r="M36" s="233"/>
      <c r="N36" s="233"/>
    </row>
    <row r="37" spans="1:14">
      <c r="A37" s="233" t="s">
        <v>636</v>
      </c>
      <c r="B37" s="233" t="s">
        <v>324</v>
      </c>
      <c r="C37" s="233">
        <v>1787</v>
      </c>
      <c r="D37" s="233">
        <v>2116</v>
      </c>
      <c r="E37" s="233">
        <v>1951.5</v>
      </c>
      <c r="F37" s="234">
        <v>2.41</v>
      </c>
      <c r="G37" s="234">
        <v>2.8284271247461926E-2</v>
      </c>
      <c r="H37" s="233">
        <v>2.29</v>
      </c>
      <c r="I37" s="234">
        <v>75.071727715989212</v>
      </c>
      <c r="J37" s="234">
        <v>83.742512267185958</v>
      </c>
      <c r="K37" s="233">
        <v>2</v>
      </c>
      <c r="L37" s="233">
        <v>2</v>
      </c>
      <c r="M37" s="233"/>
      <c r="N37" s="233"/>
    </row>
    <row r="38" spans="1:14">
      <c r="A38" s="233" t="s">
        <v>327</v>
      </c>
      <c r="B38" s="233" t="s">
        <v>324</v>
      </c>
      <c r="C38" s="233">
        <v>1787</v>
      </c>
      <c r="D38" s="233">
        <v>2116</v>
      </c>
      <c r="E38" s="233">
        <v>1951.5</v>
      </c>
      <c r="F38" s="234">
        <v>2.39</v>
      </c>
      <c r="G38" s="234">
        <v>0</v>
      </c>
      <c r="H38" s="233">
        <v>2.61</v>
      </c>
      <c r="I38" s="234">
        <v>73.029285584602718</v>
      </c>
      <c r="J38" s="234">
        <v>81.464168069624321</v>
      </c>
      <c r="K38" s="233">
        <v>2</v>
      </c>
      <c r="L38" s="233">
        <v>2</v>
      </c>
      <c r="M38" s="233"/>
      <c r="N38" s="233"/>
    </row>
    <row r="39" spans="1:14">
      <c r="A39" s="233" t="s">
        <v>325</v>
      </c>
      <c r="B39" s="233" t="s">
        <v>324</v>
      </c>
      <c r="C39" s="233">
        <v>1787</v>
      </c>
      <c r="D39" s="233">
        <v>2116</v>
      </c>
      <c r="E39" s="233">
        <v>1951.5</v>
      </c>
      <c r="F39" s="234">
        <v>2.5549999999999997</v>
      </c>
      <c r="G39" s="234">
        <v>3.5355339059327563E-2</v>
      </c>
      <c r="H39" s="233">
        <v>2.44</v>
      </c>
      <c r="I39" s="234">
        <v>91.088572026319866</v>
      </c>
      <c r="J39" s="234">
        <v>91.088572026319866</v>
      </c>
      <c r="K39" s="233">
        <v>2</v>
      </c>
      <c r="L39" s="233">
        <v>2</v>
      </c>
      <c r="M39" s="233"/>
      <c r="N39" s="233"/>
    </row>
    <row r="40" spans="1:14">
      <c r="A40" s="233" t="s">
        <v>328</v>
      </c>
      <c r="B40" s="233" t="s">
        <v>329</v>
      </c>
      <c r="C40" s="233">
        <v>2116</v>
      </c>
      <c r="D40" s="233">
        <v>2446</v>
      </c>
      <c r="E40" s="233">
        <v>2281</v>
      </c>
      <c r="F40" s="234">
        <v>2.29</v>
      </c>
      <c r="G40" s="234">
        <v>4.2426406871192889E-2</v>
      </c>
      <c r="H40" s="233">
        <v>2.16</v>
      </c>
      <c r="I40" s="234">
        <v>63.395064281510365</v>
      </c>
      <c r="J40" s="234">
        <v>63.395064281510365</v>
      </c>
      <c r="K40" s="233">
        <v>2</v>
      </c>
      <c r="L40" s="233">
        <v>2</v>
      </c>
      <c r="M40" s="233"/>
      <c r="N40" s="233"/>
    </row>
    <row r="41" spans="1:14">
      <c r="A41" s="233" t="s">
        <v>330</v>
      </c>
      <c r="B41" s="233" t="s">
        <v>331</v>
      </c>
      <c r="C41" s="233">
        <v>2446</v>
      </c>
      <c r="D41" s="233">
        <v>2775</v>
      </c>
      <c r="E41" s="233">
        <v>2610.5</v>
      </c>
      <c r="F41" s="234">
        <v>2.54</v>
      </c>
      <c r="G41" s="234">
        <v>5.6568542494923851E-2</v>
      </c>
      <c r="H41" s="233"/>
      <c r="I41" s="234">
        <v>89.330466510741147</v>
      </c>
      <c r="J41" s="234">
        <v>99.648135392731746</v>
      </c>
      <c r="K41" s="233">
        <v>2</v>
      </c>
      <c r="L41" s="233">
        <v>2</v>
      </c>
      <c r="M41" s="233"/>
      <c r="N41" s="233"/>
    </row>
    <row r="42" spans="1:14">
      <c r="A42" s="233" t="s">
        <v>637</v>
      </c>
      <c r="B42" s="233" t="s">
        <v>333</v>
      </c>
      <c r="C42" s="233">
        <v>2775</v>
      </c>
      <c r="D42" s="233">
        <v>3104</v>
      </c>
      <c r="E42" s="233">
        <v>2939.5</v>
      </c>
      <c r="F42" s="234">
        <v>2.59</v>
      </c>
      <c r="G42" s="234">
        <v>1.4142135623730963E-2</v>
      </c>
      <c r="H42" s="233">
        <v>2.64</v>
      </c>
      <c r="I42" s="234">
        <v>95.28449116458566</v>
      </c>
      <c r="J42" s="234">
        <v>106.2898498940953</v>
      </c>
      <c r="K42" s="233">
        <v>2</v>
      </c>
      <c r="L42" s="233">
        <v>3</v>
      </c>
      <c r="M42" s="233"/>
      <c r="N42" s="233"/>
    </row>
    <row r="43" spans="1:14">
      <c r="A43" s="233" t="s">
        <v>332</v>
      </c>
      <c r="B43" s="233" t="s">
        <v>333</v>
      </c>
      <c r="C43" s="233">
        <v>2775</v>
      </c>
      <c r="D43" s="233">
        <v>3104</v>
      </c>
      <c r="E43" s="233">
        <v>2939.5</v>
      </c>
      <c r="F43" s="234">
        <v>2.44</v>
      </c>
      <c r="G43" s="234">
        <v>2.8284271247461926E-2</v>
      </c>
      <c r="H43" s="233">
        <v>2.35</v>
      </c>
      <c r="I43" s="234">
        <v>78.20964690656038</v>
      </c>
      <c r="J43" s="234">
        <v>78.20964690656038</v>
      </c>
      <c r="K43" s="233">
        <v>2</v>
      </c>
      <c r="L43" s="233">
        <v>3</v>
      </c>
      <c r="M43" s="233"/>
      <c r="N43" s="233"/>
    </row>
    <row r="44" spans="1:14">
      <c r="A44" s="233" t="s">
        <v>638</v>
      </c>
      <c r="B44" s="233" t="s">
        <v>333</v>
      </c>
      <c r="C44" s="233">
        <v>2775</v>
      </c>
      <c r="D44" s="233">
        <v>3104</v>
      </c>
      <c r="E44" s="233">
        <v>2939.5</v>
      </c>
      <c r="F44" s="234">
        <v>2.5350000000000001</v>
      </c>
      <c r="G44" s="234">
        <v>7.0710678118656384E-3</v>
      </c>
      <c r="H44" s="233">
        <v>2.7</v>
      </c>
      <c r="I44" s="234">
        <v>88.749733934701709</v>
      </c>
      <c r="J44" s="234">
        <v>88.749733934701709</v>
      </c>
      <c r="K44" s="233">
        <v>2</v>
      </c>
      <c r="L44" s="233">
        <v>3</v>
      </c>
      <c r="M44" s="233"/>
      <c r="N44" s="233"/>
    </row>
    <row r="45" spans="1:14">
      <c r="A45" s="233" t="s">
        <v>334</v>
      </c>
      <c r="B45" s="233" t="s">
        <v>333</v>
      </c>
      <c r="C45" s="233">
        <v>2775</v>
      </c>
      <c r="D45" s="233">
        <v>3104</v>
      </c>
      <c r="E45" s="233">
        <v>2939.5</v>
      </c>
      <c r="F45" s="234">
        <v>2.57</v>
      </c>
      <c r="G45" s="234">
        <v>0</v>
      </c>
      <c r="H45" s="233">
        <v>2.59</v>
      </c>
      <c r="I45" s="234">
        <v>92.870682728331374</v>
      </c>
      <c r="J45" s="234">
        <v>103.59724658345364</v>
      </c>
      <c r="K45" s="233">
        <v>2</v>
      </c>
      <c r="L45" s="233">
        <v>3</v>
      </c>
      <c r="M45" s="233"/>
      <c r="N45" s="233"/>
    </row>
    <row r="46" spans="1:14">
      <c r="A46" s="233" t="s">
        <v>639</v>
      </c>
      <c r="B46" s="233" t="s">
        <v>640</v>
      </c>
      <c r="C46" s="233">
        <v>3434</v>
      </c>
      <c r="D46" s="233">
        <v>3763</v>
      </c>
      <c r="E46" s="233">
        <v>3598.5</v>
      </c>
      <c r="F46" s="234">
        <v>2.5099999999999998</v>
      </c>
      <c r="G46" s="234">
        <v>4.2426406871192889E-2</v>
      </c>
      <c r="H46" s="233">
        <v>2.65</v>
      </c>
      <c r="I46" s="234">
        <v>85.885533573899892</v>
      </c>
      <c r="J46" s="234">
        <v>85.885533573899892</v>
      </c>
      <c r="K46" s="233">
        <v>3</v>
      </c>
      <c r="L46" s="233">
        <v>3</v>
      </c>
      <c r="M46" s="233"/>
      <c r="N46" s="233"/>
    </row>
    <row r="47" spans="1:14">
      <c r="A47" s="233" t="s">
        <v>335</v>
      </c>
      <c r="B47" s="233" t="s">
        <v>336</v>
      </c>
      <c r="C47" s="233">
        <v>4422</v>
      </c>
      <c r="D47" s="233">
        <v>4751</v>
      </c>
      <c r="E47" s="233">
        <v>4586.5</v>
      </c>
      <c r="F47" s="234">
        <v>2.46</v>
      </c>
      <c r="G47" s="234">
        <v>5.6568542494923851E-2</v>
      </c>
      <c r="H47" s="233">
        <v>2.67</v>
      </c>
      <c r="I47" s="234">
        <v>80.351724968409059</v>
      </c>
      <c r="J47" s="234">
        <v>89.632349202260301</v>
      </c>
      <c r="K47" s="233">
        <v>3</v>
      </c>
      <c r="L47" s="233">
        <v>3</v>
      </c>
      <c r="M47" s="233"/>
      <c r="N47" s="233"/>
    </row>
    <row r="48" spans="1:14">
      <c r="A48" s="233" t="s">
        <v>641</v>
      </c>
      <c r="B48" s="233" t="s">
        <v>336</v>
      </c>
      <c r="C48" s="233">
        <v>4422</v>
      </c>
      <c r="D48" s="233">
        <v>4751</v>
      </c>
      <c r="E48" s="233">
        <v>4586.5</v>
      </c>
      <c r="F48" s="234">
        <v>2.5149999999999997</v>
      </c>
      <c r="G48" s="234">
        <v>2.1213203435596288E-2</v>
      </c>
      <c r="H48" s="233">
        <v>2.38</v>
      </c>
      <c r="I48" s="234">
        <v>86.453134685954439</v>
      </c>
      <c r="J48" s="234">
        <v>86.453134685954439</v>
      </c>
      <c r="K48" s="233">
        <v>3</v>
      </c>
      <c r="L48" s="233">
        <v>3</v>
      </c>
      <c r="M48" s="233"/>
      <c r="N48" s="233"/>
    </row>
    <row r="49" spans="1:14">
      <c r="A49" s="233" t="s">
        <v>341</v>
      </c>
      <c r="B49" s="233" t="s">
        <v>338</v>
      </c>
      <c r="C49" s="233">
        <v>4751</v>
      </c>
      <c r="D49" s="233">
        <v>5081</v>
      </c>
      <c r="E49" s="233">
        <v>4916</v>
      </c>
      <c r="F49" s="234">
        <v>2.76</v>
      </c>
      <c r="G49" s="234">
        <v>2.8284271247461613E-2</v>
      </c>
      <c r="H49" s="233">
        <v>2.57</v>
      </c>
      <c r="I49" s="234">
        <v>117.60047113688682</v>
      </c>
      <c r="J49" s="234">
        <v>117.60047113688682</v>
      </c>
      <c r="K49" s="233">
        <v>4</v>
      </c>
      <c r="L49" s="233">
        <v>4</v>
      </c>
      <c r="M49" s="233"/>
      <c r="N49" s="233"/>
    </row>
    <row r="50" spans="1:14">
      <c r="A50" s="233" t="s">
        <v>344</v>
      </c>
      <c r="B50" s="233" t="s">
        <v>338</v>
      </c>
      <c r="C50" s="233">
        <v>4751</v>
      </c>
      <c r="D50" s="233">
        <v>5081</v>
      </c>
      <c r="E50" s="233">
        <v>4916</v>
      </c>
      <c r="F50" s="234">
        <v>1.8900000000000001</v>
      </c>
      <c r="G50" s="234">
        <v>0.11313708498984755</v>
      </c>
      <c r="H50" s="233"/>
      <c r="I50" s="234">
        <v>33.580609294372231</v>
      </c>
      <c r="J50" s="234">
        <v>33.580609294372231</v>
      </c>
      <c r="K50" s="233">
        <v>4</v>
      </c>
      <c r="L50" s="233">
        <v>4</v>
      </c>
      <c r="M50" s="233"/>
      <c r="N50" s="233"/>
    </row>
    <row r="51" spans="1:14">
      <c r="A51" s="233" t="s">
        <v>642</v>
      </c>
      <c r="B51" s="233" t="s">
        <v>338</v>
      </c>
      <c r="C51" s="233">
        <v>4751</v>
      </c>
      <c r="D51" s="233">
        <v>5081</v>
      </c>
      <c r="E51" s="233">
        <v>4916</v>
      </c>
      <c r="F51" s="234">
        <v>2.38</v>
      </c>
      <c r="G51" s="234">
        <v>1.4142135623730963E-2</v>
      </c>
      <c r="H51" s="233">
        <v>2.4500000000000002</v>
      </c>
      <c r="I51" s="234">
        <v>72.022754661441738</v>
      </c>
      <c r="J51" s="234">
        <v>72.022754661441738</v>
      </c>
      <c r="K51" s="233">
        <v>4</v>
      </c>
      <c r="L51" s="233">
        <v>4</v>
      </c>
      <c r="M51" s="233"/>
      <c r="N51" s="233"/>
    </row>
    <row r="52" spans="1:14">
      <c r="A52" s="233" t="s">
        <v>346</v>
      </c>
      <c r="B52" s="233" t="s">
        <v>338</v>
      </c>
      <c r="C52" s="233">
        <v>4751</v>
      </c>
      <c r="D52" s="233">
        <v>5081</v>
      </c>
      <c r="E52" s="233">
        <v>4916</v>
      </c>
      <c r="F52" s="234">
        <v>2.3849999999999998</v>
      </c>
      <c r="G52" s="234">
        <v>7.0710678118656384E-3</v>
      </c>
      <c r="H52" s="233">
        <v>2.4900000000000002</v>
      </c>
      <c r="I52" s="234">
        <v>72.524801526782966</v>
      </c>
      <c r="J52" s="234">
        <v>80.901416103126394</v>
      </c>
      <c r="K52" s="233">
        <v>4</v>
      </c>
      <c r="L52" s="233">
        <v>4</v>
      </c>
      <c r="M52" s="233"/>
      <c r="N52" s="233"/>
    </row>
    <row r="53" spans="1:14">
      <c r="A53" s="233" t="s">
        <v>343</v>
      </c>
      <c r="B53" s="233" t="s">
        <v>338</v>
      </c>
      <c r="C53" s="233">
        <v>4751</v>
      </c>
      <c r="D53" s="233">
        <v>5081</v>
      </c>
      <c r="E53" s="233">
        <v>4916</v>
      </c>
      <c r="F53" s="234">
        <v>2.313333333333333</v>
      </c>
      <c r="G53" s="234">
        <v>4.5092497528228866E-2</v>
      </c>
      <c r="H53" s="233"/>
      <c r="I53" s="234">
        <v>65.558422390302923</v>
      </c>
      <c r="J53" s="234">
        <v>73.130420176382913</v>
      </c>
      <c r="K53" s="233">
        <v>4</v>
      </c>
      <c r="L53" s="233">
        <v>4</v>
      </c>
      <c r="M53" s="233"/>
      <c r="N53" s="233"/>
    </row>
    <row r="54" spans="1:14">
      <c r="A54" s="233" t="s">
        <v>643</v>
      </c>
      <c r="B54" s="233" t="s">
        <v>338</v>
      </c>
      <c r="C54" s="233">
        <v>4751</v>
      </c>
      <c r="D54" s="233">
        <v>5081</v>
      </c>
      <c r="E54" s="233">
        <v>4916</v>
      </c>
      <c r="F54" s="234">
        <v>2.29</v>
      </c>
      <c r="G54" s="234">
        <v>1.4142135623730963E-2</v>
      </c>
      <c r="H54" s="233">
        <v>2.23</v>
      </c>
      <c r="I54" s="234">
        <v>63.395064281510365</v>
      </c>
      <c r="J54" s="234">
        <v>70.717194206024814</v>
      </c>
      <c r="K54" s="233">
        <v>4</v>
      </c>
      <c r="L54" s="233">
        <v>4</v>
      </c>
      <c r="M54" s="233"/>
      <c r="N54" s="233"/>
    </row>
    <row r="55" spans="1:14">
      <c r="A55" s="233" t="s">
        <v>644</v>
      </c>
      <c r="B55" s="233" t="s">
        <v>338</v>
      </c>
      <c r="C55" s="233">
        <v>4751</v>
      </c>
      <c r="D55" s="233">
        <v>5081</v>
      </c>
      <c r="E55" s="233">
        <v>4916</v>
      </c>
      <c r="F55" s="234">
        <v>2.4450000000000003</v>
      </c>
      <c r="G55" s="234">
        <v>2.1213203435596288E-2</v>
      </c>
      <c r="H55" s="233">
        <v>2.57</v>
      </c>
      <c r="I55" s="234">
        <v>78.741382937850688</v>
      </c>
      <c r="J55" s="234">
        <v>87.83601266717244</v>
      </c>
      <c r="K55" s="233">
        <v>4</v>
      </c>
      <c r="L55" s="233">
        <v>4</v>
      </c>
      <c r="M55" s="233"/>
      <c r="N55" s="233"/>
    </row>
    <row r="56" spans="1:14">
      <c r="A56" s="233" t="s">
        <v>348</v>
      </c>
      <c r="B56" s="233" t="s">
        <v>349</v>
      </c>
      <c r="C56" s="233">
        <v>4751</v>
      </c>
      <c r="D56" s="233">
        <v>5081</v>
      </c>
      <c r="E56" s="233">
        <v>4916</v>
      </c>
      <c r="F56" s="234">
        <v>2.6</v>
      </c>
      <c r="G56" s="234">
        <v>1.0000000000000009E-2</v>
      </c>
      <c r="H56" s="233"/>
      <c r="I56" s="234">
        <v>96.507659172657284</v>
      </c>
      <c r="J56" s="234">
        <v>96.507659172657284</v>
      </c>
      <c r="K56" s="233">
        <v>4</v>
      </c>
      <c r="L56" s="233">
        <v>4</v>
      </c>
      <c r="M56" s="233"/>
      <c r="N56" s="233"/>
    </row>
    <row r="57" spans="1:14">
      <c r="A57" s="233" t="s">
        <v>342</v>
      </c>
      <c r="B57" s="233" t="s">
        <v>645</v>
      </c>
      <c r="C57" s="233">
        <v>4751</v>
      </c>
      <c r="D57" s="233">
        <v>5081</v>
      </c>
      <c r="E57" s="233">
        <v>4916</v>
      </c>
      <c r="F57" s="234">
        <v>2.48</v>
      </c>
      <c r="G57" s="234"/>
      <c r="H57" s="233"/>
      <c r="I57" s="234">
        <v>82.53441236984186</v>
      </c>
      <c r="J57" s="234">
        <v>92.067136998558595</v>
      </c>
      <c r="K57" s="233">
        <v>4</v>
      </c>
      <c r="L57" s="233">
        <v>4</v>
      </c>
      <c r="M57" s="233"/>
      <c r="N57" s="233"/>
    </row>
    <row r="58" spans="1:14">
      <c r="A58" s="233" t="s">
        <v>347</v>
      </c>
      <c r="B58" s="233" t="s">
        <v>645</v>
      </c>
      <c r="C58" s="233">
        <v>4751</v>
      </c>
      <c r="D58" s="233">
        <v>5081</v>
      </c>
      <c r="E58" s="233">
        <v>4916</v>
      </c>
      <c r="F58" s="234">
        <v>2.5</v>
      </c>
      <c r="G58" s="234">
        <v>0</v>
      </c>
      <c r="H58" s="233"/>
      <c r="I58" s="234">
        <v>84.758142159370664</v>
      </c>
      <c r="J58" s="234">
        <v>84.758142159370664</v>
      </c>
      <c r="K58" s="233">
        <v>4</v>
      </c>
      <c r="L58" s="233">
        <v>4</v>
      </c>
      <c r="M58" s="233"/>
      <c r="N58" s="233"/>
    </row>
    <row r="59" spans="1:14">
      <c r="A59" s="233" t="s">
        <v>345</v>
      </c>
      <c r="B59" s="233" t="s">
        <v>645</v>
      </c>
      <c r="C59" s="233">
        <v>4751</v>
      </c>
      <c r="D59" s="233">
        <v>5081</v>
      </c>
      <c r="E59" s="233">
        <v>4916</v>
      </c>
      <c r="F59" s="234">
        <v>2.6100000000000003</v>
      </c>
      <c r="G59" s="234">
        <v>1.4142135623730963E-2</v>
      </c>
      <c r="H59" s="233"/>
      <c r="I59" s="234">
        <v>97.741742973365078</v>
      </c>
      <c r="J59" s="234">
        <v>109.03091428678874</v>
      </c>
      <c r="K59" s="233">
        <v>4</v>
      </c>
      <c r="L59" s="233">
        <v>4</v>
      </c>
      <c r="M59" s="233"/>
      <c r="N59" s="233"/>
    </row>
    <row r="60" spans="1:14">
      <c r="A60" s="233" t="s">
        <v>646</v>
      </c>
      <c r="B60" s="233" t="s">
        <v>351</v>
      </c>
      <c r="C60" s="233">
        <v>5081</v>
      </c>
      <c r="D60" s="233">
        <v>5410</v>
      </c>
      <c r="E60" s="233">
        <v>5245.5</v>
      </c>
      <c r="F60" s="234">
        <v>2.29</v>
      </c>
      <c r="G60" s="234">
        <v>4.2426406871192889E-2</v>
      </c>
      <c r="H60" s="233">
        <v>2.14</v>
      </c>
      <c r="I60" s="234">
        <v>63.395064281510365</v>
      </c>
      <c r="J60" s="234">
        <v>70.717194206024814</v>
      </c>
      <c r="K60" s="233">
        <v>4</v>
      </c>
      <c r="L60" s="233">
        <v>4</v>
      </c>
      <c r="M60" s="233"/>
      <c r="N60" s="233"/>
    </row>
    <row r="61" spans="1:14">
      <c r="A61" s="233" t="s">
        <v>350</v>
      </c>
      <c r="B61" s="233" t="s">
        <v>351</v>
      </c>
      <c r="C61" s="233">
        <v>5081</v>
      </c>
      <c r="D61" s="233">
        <v>5410</v>
      </c>
      <c r="E61" s="233">
        <v>5245.5</v>
      </c>
      <c r="F61" s="234">
        <v>2.395</v>
      </c>
      <c r="G61" s="234">
        <v>7.0710678118653244E-3</v>
      </c>
      <c r="H61" s="233">
        <v>2.46</v>
      </c>
      <c r="I61" s="234">
        <v>73.536213530411189</v>
      </c>
      <c r="J61" s="234">
        <v>82.029646193173676</v>
      </c>
      <c r="K61" s="233">
        <v>4</v>
      </c>
      <c r="L61" s="233">
        <v>4</v>
      </c>
      <c r="M61" s="233"/>
      <c r="N61" s="233"/>
    </row>
    <row r="62" spans="1:14">
      <c r="A62" s="233" t="s">
        <v>893</v>
      </c>
      <c r="B62" s="233" t="s">
        <v>351</v>
      </c>
      <c r="C62" s="233">
        <v>5081</v>
      </c>
      <c r="D62" s="233">
        <v>5410</v>
      </c>
      <c r="E62" s="233">
        <v>5245.5</v>
      </c>
      <c r="F62" s="234">
        <v>2.5049999999999999</v>
      </c>
      <c r="G62" s="234">
        <v>7.0710678118653244E-3</v>
      </c>
      <c r="H62" s="233">
        <v>2.4700000000000002</v>
      </c>
      <c r="I62" s="234">
        <v>85.32053833106356</v>
      </c>
      <c r="J62" s="234">
        <v>85.32053833106356</v>
      </c>
      <c r="K62" s="233">
        <v>4</v>
      </c>
      <c r="L62" s="233">
        <v>4</v>
      </c>
      <c r="M62" s="233" t="s">
        <v>836</v>
      </c>
      <c r="N62" s="233"/>
    </row>
    <row r="63" spans="1:14">
      <c r="A63" s="233" t="s">
        <v>354</v>
      </c>
      <c r="B63" s="233" t="s">
        <v>353</v>
      </c>
      <c r="C63" s="233">
        <v>5410</v>
      </c>
      <c r="D63" s="233">
        <v>5739</v>
      </c>
      <c r="E63" s="233">
        <v>5574.5</v>
      </c>
      <c r="F63" s="234">
        <v>2.6900000000000004</v>
      </c>
      <c r="G63" s="234">
        <v>4.2426406871192889E-2</v>
      </c>
      <c r="H63" s="233">
        <v>2.58</v>
      </c>
      <c r="I63" s="234">
        <v>108.01399938736766</v>
      </c>
      <c r="J63" s="234">
        <v>108.01399938736766</v>
      </c>
      <c r="K63" s="233">
        <v>4</v>
      </c>
      <c r="L63" s="233">
        <v>5</v>
      </c>
      <c r="M63" s="233"/>
      <c r="N63" s="233"/>
    </row>
    <row r="64" spans="1:14">
      <c r="A64" s="233" t="s">
        <v>352</v>
      </c>
      <c r="B64" s="233" t="s">
        <v>353</v>
      </c>
      <c r="C64" s="233">
        <v>5410</v>
      </c>
      <c r="D64" s="233">
        <v>5739</v>
      </c>
      <c r="E64" s="233">
        <v>5574.5</v>
      </c>
      <c r="F64" s="234">
        <v>2.67</v>
      </c>
      <c r="G64" s="234">
        <v>2.8284271247461926E-2</v>
      </c>
      <c r="H64" s="233">
        <v>2.4900000000000002</v>
      </c>
      <c r="I64" s="234">
        <v>105.37856375652099</v>
      </c>
      <c r="J64" s="234">
        <v>117.54978787039916</v>
      </c>
      <c r="K64" s="233">
        <v>4</v>
      </c>
      <c r="L64" s="233">
        <v>5</v>
      </c>
      <c r="M64" s="233"/>
      <c r="N64" s="233"/>
    </row>
    <row r="65" spans="1:14">
      <c r="A65" s="233" t="s">
        <v>360</v>
      </c>
      <c r="B65" s="233" t="s">
        <v>357</v>
      </c>
      <c r="C65" s="233">
        <v>5739</v>
      </c>
      <c r="D65" s="233">
        <v>6069</v>
      </c>
      <c r="E65" s="233">
        <v>5904</v>
      </c>
      <c r="F65" s="234">
        <v>2.5149999999999997</v>
      </c>
      <c r="G65" s="234">
        <v>7.0710678118656384E-3</v>
      </c>
      <c r="H65" s="233">
        <v>2.36</v>
      </c>
      <c r="I65" s="234">
        <v>86.453134685954439</v>
      </c>
      <c r="J65" s="234">
        <v>86.453134685954439</v>
      </c>
      <c r="K65" s="233">
        <v>4</v>
      </c>
      <c r="L65" s="233">
        <v>5</v>
      </c>
      <c r="M65" s="233"/>
      <c r="N65" s="233"/>
    </row>
    <row r="66" spans="1:14">
      <c r="A66" s="233" t="s">
        <v>370</v>
      </c>
      <c r="B66" s="233" t="s">
        <v>357</v>
      </c>
      <c r="C66" s="233">
        <v>5739</v>
      </c>
      <c r="D66" s="233">
        <v>6069</v>
      </c>
      <c r="E66" s="233">
        <v>5904</v>
      </c>
      <c r="F66" s="234">
        <v>2.4050000000000002</v>
      </c>
      <c r="G66" s="234">
        <v>7.0710678118656384E-3</v>
      </c>
      <c r="H66" s="233">
        <v>2.4700000000000002</v>
      </c>
      <c r="I66" s="234">
        <v>74.557427889747444</v>
      </c>
      <c r="J66" s="234">
        <v>83.168810811013273</v>
      </c>
      <c r="K66" s="233">
        <v>4</v>
      </c>
      <c r="L66" s="233">
        <v>5</v>
      </c>
      <c r="M66" s="233"/>
      <c r="N66" s="233"/>
    </row>
    <row r="67" spans="1:14">
      <c r="A67" s="233" t="s">
        <v>366</v>
      </c>
      <c r="B67" s="233" t="s">
        <v>357</v>
      </c>
      <c r="C67" s="233">
        <v>5739</v>
      </c>
      <c r="D67" s="233">
        <v>6069</v>
      </c>
      <c r="E67" s="233">
        <v>5904</v>
      </c>
      <c r="F67" s="234">
        <v>2.5</v>
      </c>
      <c r="G67" s="234">
        <v>2.8284271247461926E-2</v>
      </c>
      <c r="H67" s="233">
        <v>2.68</v>
      </c>
      <c r="I67" s="234">
        <v>84.758142159370664</v>
      </c>
      <c r="J67" s="234">
        <v>94.547707578777974</v>
      </c>
      <c r="K67" s="233">
        <v>4</v>
      </c>
      <c r="L67" s="233">
        <v>5</v>
      </c>
      <c r="M67" s="233"/>
      <c r="N67" s="233"/>
    </row>
    <row r="68" spans="1:14">
      <c r="A68" s="233" t="s">
        <v>356</v>
      </c>
      <c r="B68" s="233" t="s">
        <v>357</v>
      </c>
      <c r="C68" s="233">
        <v>5739</v>
      </c>
      <c r="D68" s="233">
        <v>6069</v>
      </c>
      <c r="E68" s="233">
        <v>5904</v>
      </c>
      <c r="F68" s="234">
        <v>2.4249999999999998</v>
      </c>
      <c r="G68" s="234">
        <v>3.5355339059327563E-2</v>
      </c>
      <c r="H68" s="233">
        <v>2.52</v>
      </c>
      <c r="I68" s="234">
        <v>76.629478348117118</v>
      </c>
      <c r="J68" s="234">
        <v>76.629478348117118</v>
      </c>
      <c r="K68" s="233">
        <v>4</v>
      </c>
      <c r="L68" s="233">
        <v>5</v>
      </c>
      <c r="M68" s="233"/>
      <c r="N68" s="233"/>
    </row>
    <row r="69" spans="1:14">
      <c r="A69" s="233" t="s">
        <v>380</v>
      </c>
      <c r="B69" s="233" t="s">
        <v>357</v>
      </c>
      <c r="C69" s="233">
        <v>5739</v>
      </c>
      <c r="D69" s="233">
        <v>6069</v>
      </c>
      <c r="E69" s="233">
        <v>5904</v>
      </c>
      <c r="F69" s="234">
        <v>2.395</v>
      </c>
      <c r="G69" s="234">
        <v>2.12132034355966E-2</v>
      </c>
      <c r="H69" s="233">
        <v>2.27</v>
      </c>
      <c r="I69" s="234">
        <v>73.536213530411189</v>
      </c>
      <c r="J69" s="234">
        <v>82.029646193173676</v>
      </c>
      <c r="K69" s="233">
        <v>4</v>
      </c>
      <c r="L69" s="233">
        <v>5</v>
      </c>
      <c r="M69" s="233"/>
      <c r="N69" s="233"/>
    </row>
    <row r="70" spans="1:14">
      <c r="A70" s="233" t="s">
        <v>365</v>
      </c>
      <c r="B70" s="233" t="s">
        <v>357</v>
      </c>
      <c r="C70" s="233">
        <v>5739</v>
      </c>
      <c r="D70" s="233">
        <v>6069</v>
      </c>
      <c r="E70" s="233">
        <v>5904</v>
      </c>
      <c r="F70" s="234">
        <v>2.5033333333333334</v>
      </c>
      <c r="G70" s="234">
        <v>2.5166114784235735E-2</v>
      </c>
      <c r="H70" s="233"/>
      <c r="I70" s="234">
        <v>85.132784490402969</v>
      </c>
      <c r="J70" s="234">
        <v>94.965621099044512</v>
      </c>
      <c r="K70" s="233">
        <v>4</v>
      </c>
      <c r="L70" s="233">
        <v>5</v>
      </c>
      <c r="M70" s="233"/>
      <c r="N70" s="233"/>
    </row>
    <row r="71" spans="1:14">
      <c r="A71" s="233" t="s">
        <v>371</v>
      </c>
      <c r="B71" s="233" t="s">
        <v>357</v>
      </c>
      <c r="C71" s="233">
        <v>5739</v>
      </c>
      <c r="D71" s="233">
        <v>6069</v>
      </c>
      <c r="E71" s="233">
        <v>5904</v>
      </c>
      <c r="F71" s="234">
        <v>2.6550000000000002</v>
      </c>
      <c r="G71" s="234">
        <v>7.0710678118656384E-3</v>
      </c>
      <c r="H71" s="233">
        <v>2.59</v>
      </c>
      <c r="I71" s="234">
        <v>103.43168007538166</v>
      </c>
      <c r="J71" s="234">
        <v>103.43168007538166</v>
      </c>
      <c r="K71" s="233">
        <v>4</v>
      </c>
      <c r="L71" s="233">
        <v>5</v>
      </c>
      <c r="M71" s="233"/>
      <c r="N71" s="233"/>
    </row>
    <row r="72" spans="1:14">
      <c r="A72" s="233" t="s">
        <v>358</v>
      </c>
      <c r="B72" s="233" t="s">
        <v>357</v>
      </c>
      <c r="C72" s="233">
        <v>5739</v>
      </c>
      <c r="D72" s="233">
        <v>6069</v>
      </c>
      <c r="E72" s="233">
        <v>5904</v>
      </c>
      <c r="F72" s="234">
        <v>2.4350000000000001</v>
      </c>
      <c r="G72" s="234">
        <v>2.12132034355966E-2</v>
      </c>
      <c r="H72" s="233">
        <v>2.34</v>
      </c>
      <c r="I72" s="234">
        <v>77.680421956238803</v>
      </c>
      <c r="J72" s="234">
        <v>77.680421956238803</v>
      </c>
      <c r="K72" s="233">
        <v>4</v>
      </c>
      <c r="L72" s="233">
        <v>5</v>
      </c>
      <c r="M72" s="233"/>
      <c r="N72" s="233"/>
    </row>
    <row r="73" spans="1:14">
      <c r="A73" s="233" t="s">
        <v>363</v>
      </c>
      <c r="B73" s="233" t="s">
        <v>357</v>
      </c>
      <c r="C73" s="233">
        <v>5739</v>
      </c>
      <c r="D73" s="233">
        <v>6069</v>
      </c>
      <c r="E73" s="233">
        <v>5904</v>
      </c>
      <c r="F73" s="234">
        <v>2.6150000000000002</v>
      </c>
      <c r="G73" s="234">
        <v>7.0710678118656384E-3</v>
      </c>
      <c r="H73" s="233">
        <v>2.65</v>
      </c>
      <c r="I73" s="234">
        <v>98.362895490750162</v>
      </c>
      <c r="J73" s="234">
        <v>98.362895490750162</v>
      </c>
      <c r="K73" s="233">
        <v>4</v>
      </c>
      <c r="L73" s="233">
        <v>5</v>
      </c>
      <c r="M73" s="233"/>
      <c r="N73" s="233"/>
    </row>
    <row r="74" spans="1:14">
      <c r="A74" s="233" t="s">
        <v>361</v>
      </c>
      <c r="B74" s="233" t="s">
        <v>357</v>
      </c>
      <c r="C74" s="233">
        <v>5739</v>
      </c>
      <c r="D74" s="233">
        <v>6069</v>
      </c>
      <c r="E74" s="233">
        <v>5904</v>
      </c>
      <c r="F74" s="234">
        <v>2.62</v>
      </c>
      <c r="G74" s="234">
        <v>5.0000000000000044E-2</v>
      </c>
      <c r="H74" s="233"/>
      <c r="I74" s="234">
        <v>98.986797598227227</v>
      </c>
      <c r="J74" s="234">
        <v>98.986797598227227</v>
      </c>
      <c r="K74" s="233">
        <v>4</v>
      </c>
      <c r="L74" s="233">
        <v>5</v>
      </c>
      <c r="M74" s="233"/>
      <c r="N74" s="233"/>
    </row>
    <row r="75" spans="1:14">
      <c r="A75" s="233" t="s">
        <v>359</v>
      </c>
      <c r="B75" s="233" t="s">
        <v>357</v>
      </c>
      <c r="C75" s="233">
        <v>5739</v>
      </c>
      <c r="D75" s="233">
        <v>6069</v>
      </c>
      <c r="E75" s="233">
        <v>5904</v>
      </c>
      <c r="F75" s="234">
        <v>2.6550000000000002</v>
      </c>
      <c r="G75" s="234">
        <v>4.9497474683058214E-2</v>
      </c>
      <c r="H75" s="233">
        <v>2.5499999999999998</v>
      </c>
      <c r="I75" s="234">
        <v>103.43168007538166</v>
      </c>
      <c r="J75" s="234">
        <v>103.43168007538166</v>
      </c>
      <c r="K75" s="233">
        <v>4</v>
      </c>
      <c r="L75" s="233">
        <v>5</v>
      </c>
      <c r="M75" s="233"/>
      <c r="N75" s="233"/>
    </row>
    <row r="76" spans="1:14">
      <c r="A76" s="233" t="s">
        <v>374</v>
      </c>
      <c r="B76" s="233" t="s">
        <v>357</v>
      </c>
      <c r="C76" s="233">
        <v>5739</v>
      </c>
      <c r="D76" s="233">
        <v>6069</v>
      </c>
      <c r="E76" s="233">
        <v>5904</v>
      </c>
      <c r="F76" s="234">
        <v>2.355</v>
      </c>
      <c r="G76" s="234">
        <v>2.12132034355966E-2</v>
      </c>
      <c r="H76" s="233">
        <v>2.46</v>
      </c>
      <c r="I76" s="234">
        <v>69.548844183905089</v>
      </c>
      <c r="J76" s="234">
        <v>69.548844183905089</v>
      </c>
      <c r="K76" s="233">
        <v>4</v>
      </c>
      <c r="L76" s="233">
        <v>5</v>
      </c>
      <c r="M76" s="233"/>
      <c r="N76" s="233"/>
    </row>
    <row r="77" spans="1:14">
      <c r="A77" s="233" t="s">
        <v>381</v>
      </c>
      <c r="B77" s="233" t="s">
        <v>357</v>
      </c>
      <c r="C77" s="233">
        <v>5739</v>
      </c>
      <c r="D77" s="233">
        <v>6069</v>
      </c>
      <c r="E77" s="233">
        <v>5904</v>
      </c>
      <c r="F77" s="234">
        <v>2.5149999999999997</v>
      </c>
      <c r="G77" s="234">
        <v>7.0710678118656384E-3</v>
      </c>
      <c r="H77" s="233">
        <v>2.48</v>
      </c>
      <c r="I77" s="234">
        <v>86.453134685954439</v>
      </c>
      <c r="J77" s="234">
        <v>86.453134685954439</v>
      </c>
      <c r="K77" s="233">
        <v>4</v>
      </c>
      <c r="L77" s="233">
        <v>5</v>
      </c>
      <c r="M77" s="233"/>
      <c r="N77" s="233"/>
    </row>
    <row r="78" spans="1:14">
      <c r="A78" s="233" t="s">
        <v>378</v>
      </c>
      <c r="B78" s="233" t="s">
        <v>357</v>
      </c>
      <c r="C78" s="233">
        <v>5739</v>
      </c>
      <c r="D78" s="233">
        <v>6069</v>
      </c>
      <c r="E78" s="233">
        <v>5904</v>
      </c>
      <c r="F78" s="234">
        <v>2.3449999999999998</v>
      </c>
      <c r="G78" s="234">
        <v>3.5355339059327563E-2</v>
      </c>
      <c r="H78" s="233">
        <v>2.58</v>
      </c>
      <c r="I78" s="234">
        <v>68.576106485675794</v>
      </c>
      <c r="J78" s="234">
        <v>68.576106485675794</v>
      </c>
      <c r="K78" s="233">
        <v>4</v>
      </c>
      <c r="L78" s="233">
        <v>5</v>
      </c>
      <c r="M78" s="233"/>
      <c r="N78" s="233"/>
    </row>
    <row r="79" spans="1:14">
      <c r="A79" s="233" t="s">
        <v>362</v>
      </c>
      <c r="B79" s="233" t="s">
        <v>357</v>
      </c>
      <c r="C79" s="233">
        <v>5739</v>
      </c>
      <c r="D79" s="233">
        <v>6069</v>
      </c>
      <c r="E79" s="233">
        <v>5904</v>
      </c>
      <c r="F79" s="234">
        <v>2.4350000000000001</v>
      </c>
      <c r="G79" s="234">
        <v>7.0710678118653244E-3</v>
      </c>
      <c r="H79" s="233">
        <v>2.4900000000000002</v>
      </c>
      <c r="I79" s="234">
        <v>77.680421956238803</v>
      </c>
      <c r="J79" s="234">
        <v>86.652510692184379</v>
      </c>
      <c r="K79" s="233">
        <v>4</v>
      </c>
      <c r="L79" s="233">
        <v>5</v>
      </c>
      <c r="M79" s="233"/>
      <c r="N79" s="233"/>
    </row>
    <row r="80" spans="1:14">
      <c r="A80" s="233" t="s">
        <v>379</v>
      </c>
      <c r="B80" s="233" t="s">
        <v>647</v>
      </c>
      <c r="C80" s="233">
        <v>5739</v>
      </c>
      <c r="D80" s="233">
        <v>6069</v>
      </c>
      <c r="E80" s="233">
        <v>5904</v>
      </c>
      <c r="F80" s="234">
        <v>2.4700000000000002</v>
      </c>
      <c r="G80" s="234">
        <v>2.8284271247461926E-2</v>
      </c>
      <c r="H80" s="233"/>
      <c r="I80" s="234">
        <v>81.437965461622312</v>
      </c>
      <c r="J80" s="234">
        <v>81.437965461622312</v>
      </c>
      <c r="K80" s="233">
        <v>4</v>
      </c>
      <c r="L80" s="233">
        <v>5</v>
      </c>
      <c r="M80" s="233"/>
      <c r="N80" s="233"/>
    </row>
    <row r="81" spans="1:14">
      <c r="A81" s="233" t="s">
        <v>364</v>
      </c>
      <c r="B81" s="233" t="s">
        <v>647</v>
      </c>
      <c r="C81" s="233">
        <v>5739</v>
      </c>
      <c r="D81" s="233">
        <v>6069</v>
      </c>
      <c r="E81" s="233">
        <v>5904</v>
      </c>
      <c r="F81" s="234">
        <v>2.4249999999999998</v>
      </c>
      <c r="G81" s="234">
        <v>7.0710678118656384E-3</v>
      </c>
      <c r="H81" s="233"/>
      <c r="I81" s="234">
        <v>76.629478348117118</v>
      </c>
      <c r="J81" s="234">
        <v>76.629478348117118</v>
      </c>
      <c r="K81" s="233">
        <v>4</v>
      </c>
      <c r="L81" s="233">
        <v>5</v>
      </c>
      <c r="M81" s="233"/>
      <c r="N81" s="233"/>
    </row>
    <row r="82" spans="1:14">
      <c r="A82" s="233" t="s">
        <v>372</v>
      </c>
      <c r="B82" s="233" t="s">
        <v>647</v>
      </c>
      <c r="C82" s="233">
        <v>5739</v>
      </c>
      <c r="D82" s="233">
        <v>6069</v>
      </c>
      <c r="E82" s="233">
        <v>5904</v>
      </c>
      <c r="F82" s="234">
        <v>2.3099999999999996</v>
      </c>
      <c r="G82" s="234">
        <v>1.4142135623730963E-2</v>
      </c>
      <c r="H82" s="233"/>
      <c r="I82" s="234">
        <v>65.246264663379762</v>
      </c>
      <c r="J82" s="234">
        <v>72.782208232000116</v>
      </c>
      <c r="K82" s="233">
        <v>4</v>
      </c>
      <c r="L82" s="233">
        <v>5</v>
      </c>
      <c r="M82" s="233"/>
      <c r="N82" s="233"/>
    </row>
    <row r="83" spans="1:14">
      <c r="A83" s="233" t="s">
        <v>411</v>
      </c>
      <c r="B83" s="233" t="s">
        <v>383</v>
      </c>
      <c r="C83" s="233">
        <v>6069</v>
      </c>
      <c r="D83" s="233">
        <v>6398</v>
      </c>
      <c r="E83" s="233">
        <v>6233.5</v>
      </c>
      <c r="F83" s="234">
        <v>2.77</v>
      </c>
      <c r="G83" s="234">
        <v>2.8284271247461926E-2</v>
      </c>
      <c r="H83" s="233">
        <v>2.83</v>
      </c>
      <c r="I83" s="234">
        <v>119.01673597626414</v>
      </c>
      <c r="J83" s="234">
        <v>119.01673597626414</v>
      </c>
      <c r="K83" s="233">
        <v>4</v>
      </c>
      <c r="L83" s="233">
        <v>6</v>
      </c>
      <c r="M83" s="233"/>
      <c r="N83" s="233"/>
    </row>
    <row r="84" spans="1:14">
      <c r="A84" s="233" t="s">
        <v>648</v>
      </c>
      <c r="B84" s="233" t="s">
        <v>383</v>
      </c>
      <c r="C84" s="233">
        <v>6069</v>
      </c>
      <c r="D84" s="233">
        <v>6398</v>
      </c>
      <c r="E84" s="233">
        <v>6233.5</v>
      </c>
      <c r="F84" s="234">
        <v>2.38</v>
      </c>
      <c r="G84" s="234">
        <v>0</v>
      </c>
      <c r="H84" s="233">
        <v>2.34</v>
      </c>
      <c r="I84" s="234">
        <v>72.022754661441738</v>
      </c>
      <c r="J84" s="234">
        <v>80.341382824838249</v>
      </c>
      <c r="K84" s="233">
        <v>4</v>
      </c>
      <c r="L84" s="233">
        <v>6</v>
      </c>
      <c r="M84" s="233"/>
      <c r="N84" s="233"/>
    </row>
    <row r="85" spans="1:14">
      <c r="A85" s="233" t="s">
        <v>649</v>
      </c>
      <c r="B85" s="233" t="s">
        <v>383</v>
      </c>
      <c r="C85" s="233">
        <v>6069</v>
      </c>
      <c r="D85" s="233">
        <v>6398</v>
      </c>
      <c r="E85" s="233">
        <v>6233.5</v>
      </c>
      <c r="F85" s="234">
        <v>2.6950000000000003</v>
      </c>
      <c r="G85" s="234">
        <v>7.0710678118656384E-3</v>
      </c>
      <c r="H85" s="233">
        <v>2.64</v>
      </c>
      <c r="I85" s="234">
        <v>108.6799743184838</v>
      </c>
      <c r="J85" s="234">
        <v>121.23251135226867</v>
      </c>
      <c r="K85" s="233">
        <v>4</v>
      </c>
      <c r="L85" s="233">
        <v>6</v>
      </c>
      <c r="M85" s="233"/>
      <c r="N85" s="233"/>
    </row>
    <row r="86" spans="1:14">
      <c r="A86" s="233" t="s">
        <v>408</v>
      </c>
      <c r="B86" s="233" t="s">
        <v>383</v>
      </c>
      <c r="C86" s="233">
        <v>6069</v>
      </c>
      <c r="D86" s="233">
        <v>6398</v>
      </c>
      <c r="E86" s="233">
        <v>6233.5</v>
      </c>
      <c r="F86" s="234">
        <v>2.5649999999999999</v>
      </c>
      <c r="G86" s="234">
        <v>7.0710678118653244E-3</v>
      </c>
      <c r="H86" s="233">
        <v>2.59</v>
      </c>
      <c r="I86" s="234">
        <v>92.273967185043091</v>
      </c>
      <c r="J86" s="234">
        <v>92.273967185043091</v>
      </c>
      <c r="K86" s="233">
        <v>4</v>
      </c>
      <c r="L86" s="233">
        <v>6</v>
      </c>
      <c r="M86" s="233"/>
      <c r="N86" s="233"/>
    </row>
    <row r="87" spans="1:14">
      <c r="A87" s="233" t="s">
        <v>650</v>
      </c>
      <c r="B87" s="233" t="s">
        <v>383</v>
      </c>
      <c r="C87" s="233">
        <v>6069</v>
      </c>
      <c r="D87" s="233">
        <v>6398</v>
      </c>
      <c r="E87" s="233">
        <v>6233.5</v>
      </c>
      <c r="F87" s="234">
        <v>2.335</v>
      </c>
      <c r="G87" s="234">
        <v>7.0710678118653244E-3</v>
      </c>
      <c r="H87" s="233">
        <v>2.2599999999999998</v>
      </c>
      <c r="I87" s="234">
        <v>67.61290393395862</v>
      </c>
      <c r="J87" s="234">
        <v>75.42219433833084</v>
      </c>
      <c r="K87" s="233">
        <v>4</v>
      </c>
      <c r="L87" s="233">
        <v>6</v>
      </c>
      <c r="M87" s="233"/>
      <c r="N87" s="233"/>
    </row>
    <row r="88" spans="1:14">
      <c r="A88" s="233" t="s">
        <v>407</v>
      </c>
      <c r="B88" s="233" t="s">
        <v>383</v>
      </c>
      <c r="C88" s="233">
        <v>6069</v>
      </c>
      <c r="D88" s="233">
        <v>6398</v>
      </c>
      <c r="E88" s="233">
        <v>6233.5</v>
      </c>
      <c r="F88" s="234">
        <v>2.33</v>
      </c>
      <c r="G88" s="234">
        <v>2.0000000000000018E-2</v>
      </c>
      <c r="H88" s="233"/>
      <c r="I88" s="234">
        <v>67.134861700469955</v>
      </c>
      <c r="J88" s="234">
        <v>74.888938226874231</v>
      </c>
      <c r="K88" s="233">
        <v>4</v>
      </c>
      <c r="L88" s="233">
        <v>6</v>
      </c>
      <c r="M88" s="233"/>
      <c r="N88" s="233"/>
    </row>
    <row r="89" spans="1:14">
      <c r="A89" s="233" t="s">
        <v>651</v>
      </c>
      <c r="B89" s="233" t="s">
        <v>383</v>
      </c>
      <c r="C89" s="233">
        <v>6069</v>
      </c>
      <c r="D89" s="233">
        <v>6398</v>
      </c>
      <c r="E89" s="233">
        <v>6233.5</v>
      </c>
      <c r="F89" s="234">
        <v>2.5299999999999998</v>
      </c>
      <c r="G89" s="234">
        <v>2.0000000000000018E-2</v>
      </c>
      <c r="H89" s="233"/>
      <c r="I89" s="234">
        <v>88.171641281128316</v>
      </c>
      <c r="J89" s="234">
        <v>98.355465849098636</v>
      </c>
      <c r="K89" s="233">
        <v>4</v>
      </c>
      <c r="L89" s="233">
        <v>6</v>
      </c>
      <c r="M89" s="233"/>
      <c r="N89" s="233"/>
    </row>
    <row r="90" spans="1:14">
      <c r="A90" s="233" t="s">
        <v>652</v>
      </c>
      <c r="B90" s="233" t="s">
        <v>383</v>
      </c>
      <c r="C90" s="233">
        <v>6069</v>
      </c>
      <c r="D90" s="233">
        <v>6398</v>
      </c>
      <c r="E90" s="233">
        <v>6233.5</v>
      </c>
      <c r="F90" s="234">
        <v>2.17</v>
      </c>
      <c r="G90" s="234">
        <v>7.0710678118654821E-2</v>
      </c>
      <c r="H90" s="233">
        <v>2.04</v>
      </c>
      <c r="I90" s="234">
        <v>53.04955180141981</v>
      </c>
      <c r="J90" s="234">
        <v>59.176775034483796</v>
      </c>
      <c r="K90" s="233">
        <v>4</v>
      </c>
      <c r="L90" s="233">
        <v>6</v>
      </c>
      <c r="M90" s="233"/>
      <c r="N90" s="233"/>
    </row>
    <row r="91" spans="1:14">
      <c r="A91" s="233" t="s">
        <v>405</v>
      </c>
      <c r="B91" s="233" t="s">
        <v>383</v>
      </c>
      <c r="C91" s="233">
        <v>6069</v>
      </c>
      <c r="D91" s="233">
        <v>6398</v>
      </c>
      <c r="E91" s="233">
        <v>6233.5</v>
      </c>
      <c r="F91" s="234">
        <v>2.5300000000000002</v>
      </c>
      <c r="G91" s="234">
        <v>7.0710678118654821E-2</v>
      </c>
      <c r="H91" s="233">
        <v>2.35</v>
      </c>
      <c r="I91" s="234">
        <v>88.171641281128387</v>
      </c>
      <c r="J91" s="234">
        <v>98.355465849098707</v>
      </c>
      <c r="K91" s="233">
        <v>4</v>
      </c>
      <c r="L91" s="233">
        <v>6</v>
      </c>
      <c r="M91" s="233"/>
      <c r="N91" s="233"/>
    </row>
    <row r="92" spans="1:14">
      <c r="A92" s="233" t="s">
        <v>653</v>
      </c>
      <c r="B92" s="233" t="s">
        <v>383</v>
      </c>
      <c r="C92" s="233">
        <v>6069</v>
      </c>
      <c r="D92" s="233">
        <v>6398</v>
      </c>
      <c r="E92" s="233">
        <v>6233.5</v>
      </c>
      <c r="F92" s="234">
        <v>2.1950000000000003</v>
      </c>
      <c r="G92" s="234">
        <v>7.0710678118656384E-3</v>
      </c>
      <c r="H92" s="233">
        <v>2.0699999999999998</v>
      </c>
      <c r="I92" s="234">
        <v>55.099578468171011</v>
      </c>
      <c r="J92" s="234">
        <v>61.463579781244761</v>
      </c>
      <c r="K92" s="233">
        <v>4</v>
      </c>
      <c r="L92" s="233">
        <v>6</v>
      </c>
      <c r="M92" s="233"/>
      <c r="N92" s="233"/>
    </row>
    <row r="93" spans="1:14">
      <c r="A93" s="233" t="s">
        <v>387</v>
      </c>
      <c r="B93" s="233" t="s">
        <v>383</v>
      </c>
      <c r="C93" s="233">
        <v>6069</v>
      </c>
      <c r="D93" s="233">
        <v>6398</v>
      </c>
      <c r="E93" s="233">
        <v>6233.5</v>
      </c>
      <c r="F93" s="234">
        <v>2.46</v>
      </c>
      <c r="G93" s="234">
        <v>1.4142135623730963E-2</v>
      </c>
      <c r="H93" s="233">
        <v>2.59</v>
      </c>
      <c r="I93" s="234">
        <v>80.351724968409059</v>
      </c>
      <c r="J93" s="234">
        <v>80.351724968409059</v>
      </c>
      <c r="K93" s="233">
        <v>4</v>
      </c>
      <c r="L93" s="233">
        <v>6</v>
      </c>
      <c r="M93" s="233"/>
      <c r="N93" s="233"/>
    </row>
    <row r="94" spans="1:14">
      <c r="A94" s="233" t="s">
        <v>386</v>
      </c>
      <c r="B94" s="233" t="s">
        <v>383</v>
      </c>
      <c r="C94" s="233">
        <v>6069</v>
      </c>
      <c r="D94" s="233">
        <v>6398</v>
      </c>
      <c r="E94" s="233">
        <v>6233.5</v>
      </c>
      <c r="F94" s="234">
        <v>2.44</v>
      </c>
      <c r="G94" s="234">
        <v>0</v>
      </c>
      <c r="H94" s="233">
        <v>2.4</v>
      </c>
      <c r="I94" s="234">
        <v>78.20964690656038</v>
      </c>
      <c r="J94" s="234">
        <v>78.20964690656038</v>
      </c>
      <c r="K94" s="233">
        <v>4</v>
      </c>
      <c r="L94" s="233">
        <v>6</v>
      </c>
      <c r="M94" s="233"/>
      <c r="N94" s="233"/>
    </row>
    <row r="95" spans="1:14">
      <c r="A95" s="233" t="s">
        <v>389</v>
      </c>
      <c r="B95" s="233" t="s">
        <v>383</v>
      </c>
      <c r="C95" s="233">
        <v>6069</v>
      </c>
      <c r="D95" s="233">
        <v>6398</v>
      </c>
      <c r="E95" s="233">
        <v>6233.5</v>
      </c>
      <c r="F95" s="234">
        <v>2.4500000000000002</v>
      </c>
      <c r="G95" s="234">
        <v>1.4142135623730963E-2</v>
      </c>
      <c r="H95" s="233">
        <v>2.37</v>
      </c>
      <c r="I95" s="234">
        <v>79.275636793059704</v>
      </c>
      <c r="J95" s="234">
        <v>79.275636793059704</v>
      </c>
      <c r="K95" s="233">
        <v>4</v>
      </c>
      <c r="L95" s="233">
        <v>6</v>
      </c>
      <c r="M95" s="233"/>
      <c r="N95" s="233"/>
    </row>
    <row r="96" spans="1:14">
      <c r="A96" s="233" t="s">
        <v>399</v>
      </c>
      <c r="B96" s="233" t="s">
        <v>383</v>
      </c>
      <c r="C96" s="233">
        <v>6069</v>
      </c>
      <c r="D96" s="233">
        <v>6398</v>
      </c>
      <c r="E96" s="233">
        <v>6233.5</v>
      </c>
      <c r="F96" s="234">
        <v>2.52</v>
      </c>
      <c r="G96" s="234">
        <v>0</v>
      </c>
      <c r="H96" s="233">
        <v>2.64</v>
      </c>
      <c r="I96" s="234">
        <v>87.023348469501087</v>
      </c>
      <c r="J96" s="234">
        <v>87.023348469501087</v>
      </c>
      <c r="K96" s="233">
        <v>4</v>
      </c>
      <c r="L96" s="233">
        <v>6</v>
      </c>
      <c r="M96" s="233"/>
      <c r="N96" s="233"/>
    </row>
    <row r="97" spans="1:14">
      <c r="A97" s="233" t="s">
        <v>393</v>
      </c>
      <c r="B97" s="233" t="s">
        <v>383</v>
      </c>
      <c r="C97" s="233">
        <v>6069</v>
      </c>
      <c r="D97" s="233">
        <v>6398</v>
      </c>
      <c r="E97" s="233">
        <v>6233.5</v>
      </c>
      <c r="F97" s="234">
        <v>2.46</v>
      </c>
      <c r="G97" s="234">
        <v>4.2426406871192889E-2</v>
      </c>
      <c r="H97" s="233">
        <v>2.36</v>
      </c>
      <c r="I97" s="234">
        <v>80.351724968409059</v>
      </c>
      <c r="J97" s="234">
        <v>80.351724968409059</v>
      </c>
      <c r="K97" s="233">
        <v>4</v>
      </c>
      <c r="L97" s="233">
        <v>6</v>
      </c>
      <c r="M97" s="233"/>
      <c r="N97" s="233"/>
    </row>
    <row r="98" spans="1:14">
      <c r="A98" s="233" t="s">
        <v>394</v>
      </c>
      <c r="B98" s="233" t="s">
        <v>383</v>
      </c>
      <c r="C98" s="233">
        <v>6069</v>
      </c>
      <c r="D98" s="233">
        <v>6398</v>
      </c>
      <c r="E98" s="233">
        <v>6233.5</v>
      </c>
      <c r="F98" s="234">
        <v>2.665</v>
      </c>
      <c r="G98" s="234">
        <v>3.5355339059327251E-2</v>
      </c>
      <c r="H98" s="233">
        <v>2.5</v>
      </c>
      <c r="I98" s="234">
        <v>104.72678617354116</v>
      </c>
      <c r="J98" s="234">
        <v>104.72678617354116</v>
      </c>
      <c r="K98" s="233">
        <v>4</v>
      </c>
      <c r="L98" s="233">
        <v>6</v>
      </c>
      <c r="M98" s="233"/>
      <c r="N98" s="233"/>
    </row>
    <row r="99" spans="1:14">
      <c r="A99" s="233" t="s">
        <v>384</v>
      </c>
      <c r="B99" s="233" t="s">
        <v>383</v>
      </c>
      <c r="C99" s="233">
        <v>6069</v>
      </c>
      <c r="D99" s="233">
        <v>6398</v>
      </c>
      <c r="E99" s="233">
        <v>6233.5</v>
      </c>
      <c r="F99" s="234">
        <v>2.4850000000000003</v>
      </c>
      <c r="G99" s="234">
        <v>7.0710678118656384E-3</v>
      </c>
      <c r="H99" s="233">
        <v>2.54</v>
      </c>
      <c r="I99" s="234">
        <v>83.086480153518039</v>
      </c>
      <c r="J99" s="234">
        <v>83.086480153518039</v>
      </c>
      <c r="K99" s="233">
        <v>4</v>
      </c>
      <c r="L99" s="233">
        <v>6</v>
      </c>
      <c r="M99" s="233"/>
      <c r="N99" s="233"/>
    </row>
    <row r="100" spans="1:14">
      <c r="A100" s="233" t="s">
        <v>398</v>
      </c>
      <c r="B100" s="233" t="s">
        <v>383</v>
      </c>
      <c r="C100" s="233">
        <v>6069</v>
      </c>
      <c r="D100" s="233">
        <v>6398</v>
      </c>
      <c r="E100" s="233">
        <v>6233.5</v>
      </c>
      <c r="F100" s="234">
        <v>2.5649999999999999</v>
      </c>
      <c r="G100" s="234">
        <v>7.0710678118653244E-3</v>
      </c>
      <c r="H100" s="233">
        <v>2.64</v>
      </c>
      <c r="I100" s="234">
        <v>92.273967185043091</v>
      </c>
      <c r="J100" s="234">
        <v>92.273967185043091</v>
      </c>
      <c r="K100" s="233">
        <v>4</v>
      </c>
      <c r="L100" s="233">
        <v>6</v>
      </c>
      <c r="M100" s="233"/>
      <c r="N100" s="233"/>
    </row>
    <row r="101" spans="1:14">
      <c r="A101" s="233" t="s">
        <v>406</v>
      </c>
      <c r="B101" s="233" t="s">
        <v>383</v>
      </c>
      <c r="C101" s="233">
        <v>6069</v>
      </c>
      <c r="D101" s="233">
        <v>6398</v>
      </c>
      <c r="E101" s="233">
        <v>6233.5</v>
      </c>
      <c r="F101" s="234">
        <v>2.46</v>
      </c>
      <c r="G101" s="234">
        <v>3.0000000000000027E-2</v>
      </c>
      <c r="H101" s="233"/>
      <c r="I101" s="234">
        <v>80.351724968409059</v>
      </c>
      <c r="J101" s="234">
        <v>80.351724968409059</v>
      </c>
      <c r="K101" s="233">
        <v>4</v>
      </c>
      <c r="L101" s="233">
        <v>6</v>
      </c>
      <c r="M101" s="233"/>
      <c r="N101" s="233"/>
    </row>
    <row r="102" spans="1:14">
      <c r="A102" s="233" t="s">
        <v>382</v>
      </c>
      <c r="B102" s="233" t="s">
        <v>383</v>
      </c>
      <c r="C102" s="233">
        <v>6069</v>
      </c>
      <c r="D102" s="233">
        <v>6398</v>
      </c>
      <c r="E102" s="233">
        <v>6233.5</v>
      </c>
      <c r="F102" s="234">
        <v>2.48</v>
      </c>
      <c r="G102" s="234">
        <v>5.6568542494923851E-2</v>
      </c>
      <c r="H102" s="233">
        <v>2.37</v>
      </c>
      <c r="I102" s="234">
        <v>82.53441236984186</v>
      </c>
      <c r="J102" s="234">
        <v>82.53441236984186</v>
      </c>
      <c r="K102" s="233">
        <v>4</v>
      </c>
      <c r="L102" s="233">
        <v>6</v>
      </c>
      <c r="M102" s="233"/>
      <c r="N102" s="233"/>
    </row>
    <row r="103" spans="1:14">
      <c r="A103" s="233" t="s">
        <v>403</v>
      </c>
      <c r="B103" s="233" t="s">
        <v>383</v>
      </c>
      <c r="C103" s="233">
        <v>6069</v>
      </c>
      <c r="D103" s="233">
        <v>6398</v>
      </c>
      <c r="E103" s="233">
        <v>6233.5</v>
      </c>
      <c r="F103" s="234">
        <v>2.4866666666666668</v>
      </c>
      <c r="G103" s="234">
        <v>2.5166114784235766E-2</v>
      </c>
      <c r="H103" s="233"/>
      <c r="I103" s="234">
        <v>83.271073951278439</v>
      </c>
      <c r="J103" s="234">
        <v>92.888882992651091</v>
      </c>
      <c r="K103" s="233">
        <v>4</v>
      </c>
      <c r="L103" s="233">
        <v>6</v>
      </c>
      <c r="M103" s="233"/>
      <c r="N103" s="233"/>
    </row>
    <row r="104" spans="1:14">
      <c r="A104" s="233" t="s">
        <v>654</v>
      </c>
      <c r="B104" s="233" t="s">
        <v>413</v>
      </c>
      <c r="C104" s="233">
        <v>6398</v>
      </c>
      <c r="D104" s="233">
        <v>6728</v>
      </c>
      <c r="E104" s="233">
        <v>6563</v>
      </c>
      <c r="F104" s="234">
        <v>2.5549999999999997</v>
      </c>
      <c r="G104" s="234">
        <v>7.0710678118656384E-3</v>
      </c>
      <c r="H104" s="233">
        <v>2.59</v>
      </c>
      <c r="I104" s="234">
        <v>91.088572026319866</v>
      </c>
      <c r="J104" s="234">
        <v>101.60930209535981</v>
      </c>
      <c r="K104" s="233">
        <v>5</v>
      </c>
      <c r="L104" s="233">
        <v>7</v>
      </c>
      <c r="M104" s="233"/>
      <c r="N104" s="233"/>
    </row>
    <row r="105" spans="1:14">
      <c r="A105" s="233" t="s">
        <v>420</v>
      </c>
      <c r="B105" s="233" t="s">
        <v>413</v>
      </c>
      <c r="C105" s="233">
        <v>6398</v>
      </c>
      <c r="D105" s="233">
        <v>6728</v>
      </c>
      <c r="E105" s="233">
        <v>6563</v>
      </c>
      <c r="F105" s="234">
        <v>2.2599999999999998</v>
      </c>
      <c r="G105" s="234">
        <v>8.4852813742385472E-2</v>
      </c>
      <c r="H105" s="233"/>
      <c r="I105" s="234">
        <v>60.687456167771181</v>
      </c>
      <c r="J105" s="234">
        <v>67.696857355148751</v>
      </c>
      <c r="K105" s="233">
        <v>5</v>
      </c>
      <c r="L105" s="233">
        <v>7</v>
      </c>
      <c r="M105" s="233"/>
      <c r="N105" s="233"/>
    </row>
    <row r="106" spans="1:14">
      <c r="A106" s="233" t="s">
        <v>427</v>
      </c>
      <c r="B106" s="233" t="s">
        <v>413</v>
      </c>
      <c r="C106" s="233">
        <v>6398</v>
      </c>
      <c r="D106" s="233">
        <v>6728</v>
      </c>
      <c r="E106" s="233">
        <v>6563</v>
      </c>
      <c r="F106" s="234">
        <v>2.4950000000000001</v>
      </c>
      <c r="G106" s="234">
        <v>6.3639610306789177E-2</v>
      </c>
      <c r="H106" s="233">
        <v>2.36</v>
      </c>
      <c r="I106" s="234">
        <v>84.198338264951687</v>
      </c>
      <c r="J106" s="234">
        <v>84.198338264951687</v>
      </c>
      <c r="K106" s="233">
        <v>5</v>
      </c>
      <c r="L106" s="233">
        <v>7</v>
      </c>
      <c r="M106" s="233"/>
      <c r="N106" s="233"/>
    </row>
    <row r="107" spans="1:14">
      <c r="A107" s="233" t="s">
        <v>424</v>
      </c>
      <c r="B107" s="233" t="s">
        <v>413</v>
      </c>
      <c r="C107" s="233">
        <v>6398</v>
      </c>
      <c r="D107" s="233">
        <v>6728</v>
      </c>
      <c r="E107" s="233">
        <v>6563</v>
      </c>
      <c r="F107" s="234">
        <v>2.4850000000000003</v>
      </c>
      <c r="G107" s="234">
        <v>7.0710678118656384E-3</v>
      </c>
      <c r="H107" s="233">
        <v>2.44</v>
      </c>
      <c r="I107" s="234">
        <v>83.086480153518039</v>
      </c>
      <c r="J107" s="234">
        <v>83.086480153518039</v>
      </c>
      <c r="K107" s="233">
        <v>5</v>
      </c>
      <c r="L107" s="233">
        <v>7</v>
      </c>
      <c r="M107" s="233"/>
      <c r="N107" s="233"/>
    </row>
    <row r="108" spans="1:14">
      <c r="A108" s="233" t="s">
        <v>655</v>
      </c>
      <c r="B108" s="233" t="s">
        <v>413</v>
      </c>
      <c r="C108" s="233">
        <v>6398</v>
      </c>
      <c r="D108" s="233">
        <v>6728</v>
      </c>
      <c r="E108" s="233">
        <v>6563</v>
      </c>
      <c r="F108" s="234">
        <v>2.5033333333333334</v>
      </c>
      <c r="G108" s="234">
        <v>3.5118845842842389E-2</v>
      </c>
      <c r="H108" s="233"/>
      <c r="I108" s="234">
        <v>85.132784490402969</v>
      </c>
      <c r="J108" s="234">
        <v>85.132784490402969</v>
      </c>
      <c r="K108" s="233">
        <v>5</v>
      </c>
      <c r="L108" s="233">
        <v>7</v>
      </c>
      <c r="M108" s="233"/>
      <c r="N108" s="233"/>
    </row>
    <row r="109" spans="1:14">
      <c r="A109" s="233" t="s">
        <v>656</v>
      </c>
      <c r="B109" s="233" t="s">
        <v>413</v>
      </c>
      <c r="C109" s="233">
        <v>6398</v>
      </c>
      <c r="D109" s="233">
        <v>6728</v>
      </c>
      <c r="E109" s="233">
        <v>6563</v>
      </c>
      <c r="F109" s="234">
        <v>2.42</v>
      </c>
      <c r="G109" s="234">
        <v>2.8284271247461926E-2</v>
      </c>
      <c r="H109" s="233">
        <v>2.5299999999999998</v>
      </c>
      <c r="I109" s="234">
        <v>76.107746225851386</v>
      </c>
      <c r="J109" s="234">
        <v>76.107746225851386</v>
      </c>
      <c r="K109" s="233">
        <v>5</v>
      </c>
      <c r="L109" s="233">
        <v>7</v>
      </c>
      <c r="M109" s="233"/>
      <c r="N109" s="233"/>
    </row>
    <row r="110" spans="1:14">
      <c r="A110" s="233" t="s">
        <v>657</v>
      </c>
      <c r="B110" s="233" t="s">
        <v>413</v>
      </c>
      <c r="C110" s="233">
        <v>6398</v>
      </c>
      <c r="D110" s="233">
        <v>6728</v>
      </c>
      <c r="E110" s="233">
        <v>6563</v>
      </c>
      <c r="F110" s="234">
        <v>2.2850000000000001</v>
      </c>
      <c r="G110" s="234">
        <v>4.9497474683058214E-2</v>
      </c>
      <c r="H110" s="233"/>
      <c r="I110" s="234">
        <v>62.938057749963988</v>
      </c>
      <c r="J110" s="234">
        <v>70.20740342008483</v>
      </c>
      <c r="K110" s="233">
        <v>5</v>
      </c>
      <c r="L110" s="233">
        <v>7</v>
      </c>
      <c r="M110" s="233"/>
      <c r="N110" s="233"/>
    </row>
    <row r="111" spans="1:14">
      <c r="A111" s="233" t="s">
        <v>658</v>
      </c>
      <c r="B111" s="233" t="s">
        <v>413</v>
      </c>
      <c r="C111" s="233">
        <v>6398</v>
      </c>
      <c r="D111" s="233">
        <v>6728</v>
      </c>
      <c r="E111" s="233">
        <v>6563</v>
      </c>
      <c r="F111" s="234">
        <v>2.68</v>
      </c>
      <c r="G111" s="234">
        <v>5.6568542494923851E-2</v>
      </c>
      <c r="H111" s="233"/>
      <c r="I111" s="234">
        <v>106.69060263871015</v>
      </c>
      <c r="J111" s="234">
        <v>106.69060263871015</v>
      </c>
      <c r="K111" s="233">
        <v>5</v>
      </c>
      <c r="L111" s="233">
        <v>7</v>
      </c>
      <c r="M111" s="233"/>
      <c r="N111" s="233"/>
    </row>
    <row r="112" spans="1:14">
      <c r="A112" s="233" t="s">
        <v>659</v>
      </c>
      <c r="B112" s="233" t="s">
        <v>413</v>
      </c>
      <c r="C112" s="233">
        <v>6398</v>
      </c>
      <c r="D112" s="233">
        <v>6728</v>
      </c>
      <c r="E112" s="233">
        <v>6563</v>
      </c>
      <c r="F112" s="234">
        <v>2.3849999999999998</v>
      </c>
      <c r="G112" s="234">
        <v>7.0710678118656384E-3</v>
      </c>
      <c r="H112" s="233">
        <v>2.4300000000000002</v>
      </c>
      <c r="I112" s="234">
        <v>72.524801526782966</v>
      </c>
      <c r="J112" s="234">
        <v>72.524801526782966</v>
      </c>
      <c r="K112" s="233">
        <v>5</v>
      </c>
      <c r="L112" s="233">
        <v>7</v>
      </c>
      <c r="M112" s="233"/>
      <c r="N112" s="233"/>
    </row>
    <row r="113" spans="1:14">
      <c r="A113" s="233" t="s">
        <v>660</v>
      </c>
      <c r="B113" s="233" t="s">
        <v>413</v>
      </c>
      <c r="C113" s="233">
        <v>6398</v>
      </c>
      <c r="D113" s="233">
        <v>6728</v>
      </c>
      <c r="E113" s="233">
        <v>6563</v>
      </c>
      <c r="F113" s="234">
        <v>2.59</v>
      </c>
      <c r="G113" s="234">
        <v>1.0000000000000009E-2</v>
      </c>
      <c r="H113" s="233"/>
      <c r="I113" s="234">
        <v>95.28449116458566</v>
      </c>
      <c r="J113" s="234">
        <v>95.28449116458566</v>
      </c>
      <c r="K113" s="233">
        <v>5</v>
      </c>
      <c r="L113" s="233">
        <v>7</v>
      </c>
      <c r="M113" s="233"/>
      <c r="N113" s="233"/>
    </row>
    <row r="114" spans="1:14">
      <c r="A114" s="233" t="s">
        <v>661</v>
      </c>
      <c r="B114" s="233" t="s">
        <v>413</v>
      </c>
      <c r="C114" s="233">
        <v>6398</v>
      </c>
      <c r="D114" s="233">
        <v>6728</v>
      </c>
      <c r="E114" s="233">
        <v>6563</v>
      </c>
      <c r="F114" s="234">
        <v>2.5199999999999996</v>
      </c>
      <c r="G114" s="234">
        <v>1.4142135623730963E-2</v>
      </c>
      <c r="H114" s="233">
        <v>2.4700000000000002</v>
      </c>
      <c r="I114" s="234">
        <v>87.023348469501087</v>
      </c>
      <c r="J114" s="234">
        <v>104.07782725504735</v>
      </c>
      <c r="K114" s="233">
        <v>5</v>
      </c>
      <c r="L114" s="233">
        <v>7</v>
      </c>
      <c r="M114" s="233"/>
      <c r="N114" s="233"/>
    </row>
    <row r="115" spans="1:14">
      <c r="A115" s="233" t="s">
        <v>662</v>
      </c>
      <c r="B115" s="233" t="s">
        <v>413</v>
      </c>
      <c r="C115" s="233">
        <v>6398</v>
      </c>
      <c r="D115" s="233">
        <v>6728</v>
      </c>
      <c r="E115" s="233">
        <v>6563</v>
      </c>
      <c r="F115" s="234">
        <v>2.5149999999999997</v>
      </c>
      <c r="G115" s="234">
        <v>7.0710678118656384E-3</v>
      </c>
      <c r="H115" s="233"/>
      <c r="I115" s="234">
        <v>86.453134685954439</v>
      </c>
      <c r="J115" s="234">
        <v>86.453134685954439</v>
      </c>
      <c r="K115" s="233">
        <v>5</v>
      </c>
      <c r="L115" s="233">
        <v>7</v>
      </c>
      <c r="M115" s="233"/>
      <c r="N115" s="233"/>
    </row>
    <row r="116" spans="1:14">
      <c r="A116" s="233" t="s">
        <v>663</v>
      </c>
      <c r="B116" s="233" t="s">
        <v>413</v>
      </c>
      <c r="C116" s="233">
        <v>6398</v>
      </c>
      <c r="D116" s="233">
        <v>6728</v>
      </c>
      <c r="E116" s="233">
        <v>6563</v>
      </c>
      <c r="F116" s="234">
        <v>2.5150000000000001</v>
      </c>
      <c r="G116" s="234">
        <v>6.3639610306789177E-2</v>
      </c>
      <c r="H116" s="233"/>
      <c r="I116" s="234">
        <v>86.45313468595451</v>
      </c>
      <c r="J116" s="234">
        <v>96.438471742182244</v>
      </c>
      <c r="K116" s="233">
        <v>5</v>
      </c>
      <c r="L116" s="233">
        <v>7</v>
      </c>
      <c r="M116" s="233"/>
      <c r="N116" s="233"/>
    </row>
    <row r="117" spans="1:14">
      <c r="A117" s="233" t="s">
        <v>664</v>
      </c>
      <c r="B117" s="233" t="s">
        <v>413</v>
      </c>
      <c r="C117" s="233">
        <v>6398</v>
      </c>
      <c r="D117" s="233">
        <v>6728</v>
      </c>
      <c r="E117" s="233">
        <v>6563</v>
      </c>
      <c r="F117" s="234">
        <v>2.71</v>
      </c>
      <c r="G117" s="234">
        <v>1.4142135623730963E-2</v>
      </c>
      <c r="H117" s="233"/>
      <c r="I117" s="234">
        <v>110.69508874802516</v>
      </c>
      <c r="J117" s="234">
        <v>110.69508874802516</v>
      </c>
      <c r="K117" s="233">
        <v>5</v>
      </c>
      <c r="L117" s="233">
        <v>7</v>
      </c>
      <c r="M117" s="233"/>
      <c r="N117" s="233"/>
    </row>
    <row r="118" spans="1:14">
      <c r="A118" s="233" t="s">
        <v>426</v>
      </c>
      <c r="B118" s="233" t="s">
        <v>413</v>
      </c>
      <c r="C118" s="233">
        <v>6398</v>
      </c>
      <c r="D118" s="233">
        <v>6728</v>
      </c>
      <c r="E118" s="233">
        <v>6563</v>
      </c>
      <c r="F118" s="234">
        <v>2.62</v>
      </c>
      <c r="G118" s="234">
        <v>4.2426406871192889E-2</v>
      </c>
      <c r="H118" s="233">
        <v>2.4900000000000002</v>
      </c>
      <c r="I118" s="234">
        <v>98.986797598227227</v>
      </c>
      <c r="J118" s="234">
        <v>110.41977272082246</v>
      </c>
      <c r="K118" s="233">
        <v>5</v>
      </c>
      <c r="L118" s="233">
        <v>7</v>
      </c>
      <c r="M118" s="233"/>
      <c r="N118" s="233"/>
    </row>
    <row r="119" spans="1:14">
      <c r="A119" s="233" t="s">
        <v>665</v>
      </c>
      <c r="B119" s="233" t="s">
        <v>413</v>
      </c>
      <c r="C119" s="233">
        <v>6398</v>
      </c>
      <c r="D119" s="233">
        <v>6728</v>
      </c>
      <c r="E119" s="233">
        <v>6563</v>
      </c>
      <c r="F119" s="234">
        <v>2.58</v>
      </c>
      <c r="G119" s="234">
        <v>0</v>
      </c>
      <c r="H119" s="233">
        <v>2.78</v>
      </c>
      <c r="I119" s="234">
        <v>94.072183983207808</v>
      </c>
      <c r="J119" s="234">
        <v>94.072183983207808</v>
      </c>
      <c r="K119" s="233">
        <v>5</v>
      </c>
      <c r="L119" s="233">
        <v>7</v>
      </c>
      <c r="M119" s="233"/>
      <c r="N119" s="233"/>
    </row>
    <row r="120" spans="1:14">
      <c r="A120" s="233" t="s">
        <v>415</v>
      </c>
      <c r="B120" s="233" t="s">
        <v>413</v>
      </c>
      <c r="C120" s="233">
        <v>6398</v>
      </c>
      <c r="D120" s="233">
        <v>6728</v>
      </c>
      <c r="E120" s="233">
        <v>6563</v>
      </c>
      <c r="F120" s="234">
        <v>2.395</v>
      </c>
      <c r="G120" s="234">
        <v>7.0710678118653244E-3</v>
      </c>
      <c r="H120" s="233">
        <v>2.4700000000000002</v>
      </c>
      <c r="I120" s="234">
        <v>73.536213530411189</v>
      </c>
      <c r="J120" s="234">
        <v>73.536213530411189</v>
      </c>
      <c r="K120" s="233">
        <v>5</v>
      </c>
      <c r="L120" s="233">
        <v>7</v>
      </c>
      <c r="M120" s="233"/>
      <c r="N120" s="233"/>
    </row>
    <row r="121" spans="1:14">
      <c r="A121" s="233" t="s">
        <v>425</v>
      </c>
      <c r="B121" s="233" t="s">
        <v>413</v>
      </c>
      <c r="C121" s="233">
        <v>6398</v>
      </c>
      <c r="D121" s="233">
        <v>6728</v>
      </c>
      <c r="E121" s="233">
        <v>6563</v>
      </c>
      <c r="F121" s="234">
        <v>2.6749999999999998</v>
      </c>
      <c r="G121" s="234">
        <v>4.9497474683058214E-2</v>
      </c>
      <c r="H121" s="233">
        <v>2.5499999999999998</v>
      </c>
      <c r="I121" s="234">
        <v>106.03316693367366</v>
      </c>
      <c r="J121" s="234">
        <v>118.27999771451296</v>
      </c>
      <c r="K121" s="233">
        <v>5</v>
      </c>
      <c r="L121" s="233">
        <v>7</v>
      </c>
      <c r="M121" s="233"/>
      <c r="N121" s="233"/>
    </row>
    <row r="122" spans="1:14">
      <c r="A122" s="233" t="s">
        <v>414</v>
      </c>
      <c r="B122" s="233" t="s">
        <v>413</v>
      </c>
      <c r="C122" s="233">
        <v>6398</v>
      </c>
      <c r="D122" s="233">
        <v>6728</v>
      </c>
      <c r="E122" s="233">
        <v>6563</v>
      </c>
      <c r="F122" s="234">
        <v>2.4000000000000004</v>
      </c>
      <c r="G122" s="234">
        <v>4.2426406871192889E-2</v>
      </c>
      <c r="H122" s="233"/>
      <c r="I122" s="234">
        <v>74.045592064062333</v>
      </c>
      <c r="J122" s="234">
        <v>74.045592064062333</v>
      </c>
      <c r="K122" s="233">
        <v>5</v>
      </c>
      <c r="L122" s="233">
        <v>7</v>
      </c>
      <c r="M122" s="233"/>
      <c r="N122" s="233"/>
    </row>
    <row r="123" spans="1:14">
      <c r="A123" s="233" t="s">
        <v>418</v>
      </c>
      <c r="B123" s="233" t="s">
        <v>413</v>
      </c>
      <c r="C123" s="233">
        <v>6398</v>
      </c>
      <c r="D123" s="233">
        <v>6728</v>
      </c>
      <c r="E123" s="233">
        <v>6563</v>
      </c>
      <c r="F123" s="234">
        <v>2.5</v>
      </c>
      <c r="G123" s="234">
        <v>5.6568542494923851E-2</v>
      </c>
      <c r="H123" s="233">
        <v>2.2999999999999998</v>
      </c>
      <c r="I123" s="234">
        <v>84.758142159370664</v>
      </c>
      <c r="J123" s="234">
        <v>94.547707578777974</v>
      </c>
      <c r="K123" s="233">
        <v>5</v>
      </c>
      <c r="L123" s="233">
        <v>7</v>
      </c>
      <c r="M123" s="233"/>
      <c r="N123" s="233"/>
    </row>
    <row r="124" spans="1:14">
      <c r="A124" s="233" t="s">
        <v>416</v>
      </c>
      <c r="B124" s="233" t="s">
        <v>413</v>
      </c>
      <c r="C124" s="233">
        <v>6398</v>
      </c>
      <c r="D124" s="233">
        <v>6728</v>
      </c>
      <c r="E124" s="233">
        <v>6563</v>
      </c>
      <c r="F124" s="234">
        <v>2.5499999999999998</v>
      </c>
      <c r="G124" s="234"/>
      <c r="H124" s="233"/>
      <c r="I124" s="234">
        <v>90.499878727120972</v>
      </c>
      <c r="J124" s="234">
        <v>90.499878727120972</v>
      </c>
      <c r="K124" s="233">
        <v>5</v>
      </c>
      <c r="L124" s="233">
        <v>7</v>
      </c>
      <c r="M124" s="233"/>
      <c r="N124" s="233"/>
    </row>
    <row r="125" spans="1:14">
      <c r="A125" s="233" t="s">
        <v>422</v>
      </c>
      <c r="B125" s="233" t="s">
        <v>413</v>
      </c>
      <c r="C125" s="233">
        <v>6398</v>
      </c>
      <c r="D125" s="233">
        <v>6728</v>
      </c>
      <c r="E125" s="233">
        <v>6563</v>
      </c>
      <c r="F125" s="234">
        <v>2.33</v>
      </c>
      <c r="G125" s="234">
        <v>0</v>
      </c>
      <c r="H125" s="233">
        <v>2.4500000000000002</v>
      </c>
      <c r="I125" s="234">
        <v>67.134861700469955</v>
      </c>
      <c r="J125" s="234">
        <v>74.888938226874231</v>
      </c>
      <c r="K125" s="233">
        <v>5</v>
      </c>
      <c r="L125" s="233">
        <v>7</v>
      </c>
      <c r="M125" s="233"/>
      <c r="N125" s="233"/>
    </row>
    <row r="126" spans="1:14">
      <c r="A126" s="233" t="s">
        <v>666</v>
      </c>
      <c r="B126" s="233" t="s">
        <v>413</v>
      </c>
      <c r="C126" s="233">
        <v>6398</v>
      </c>
      <c r="D126" s="233">
        <v>6728</v>
      </c>
      <c r="E126" s="233">
        <v>6563</v>
      </c>
      <c r="F126" s="234">
        <v>2.56</v>
      </c>
      <c r="G126" s="234">
        <v>0</v>
      </c>
      <c r="H126" s="233"/>
      <c r="I126" s="234">
        <v>91.679932565690308</v>
      </c>
      <c r="J126" s="234">
        <v>91.679932565690308</v>
      </c>
      <c r="K126" s="233">
        <v>5</v>
      </c>
      <c r="L126" s="233">
        <v>7</v>
      </c>
      <c r="M126" s="233"/>
      <c r="N126" s="233"/>
    </row>
    <row r="127" spans="1:14">
      <c r="A127" s="233" t="s">
        <v>417</v>
      </c>
      <c r="B127" s="233" t="s">
        <v>413</v>
      </c>
      <c r="C127" s="233">
        <v>6398</v>
      </c>
      <c r="D127" s="233">
        <v>6728</v>
      </c>
      <c r="E127" s="233">
        <v>6563</v>
      </c>
      <c r="F127" s="234">
        <v>2.85</v>
      </c>
      <c r="G127" s="234">
        <v>0</v>
      </c>
      <c r="H127" s="233">
        <v>2.75</v>
      </c>
      <c r="I127" s="234">
        <v>130.77854060206661</v>
      </c>
      <c r="J127" s="234">
        <v>130.77854060206661</v>
      </c>
      <c r="K127" s="233">
        <v>5</v>
      </c>
      <c r="L127" s="233">
        <v>7</v>
      </c>
      <c r="M127" s="233"/>
      <c r="N127" s="233"/>
    </row>
    <row r="128" spans="1:14">
      <c r="A128" s="233" t="s">
        <v>421</v>
      </c>
      <c r="B128" s="233" t="s">
        <v>413</v>
      </c>
      <c r="C128" s="233">
        <v>6398</v>
      </c>
      <c r="D128" s="233">
        <v>6728</v>
      </c>
      <c r="E128" s="233">
        <v>6563</v>
      </c>
      <c r="F128" s="234">
        <v>2.66</v>
      </c>
      <c r="G128" s="234">
        <v>0.16970562748477125</v>
      </c>
      <c r="H128" s="233"/>
      <c r="I128" s="234">
        <v>104.07782725504735</v>
      </c>
      <c r="J128" s="234">
        <v>104.07782725504735</v>
      </c>
      <c r="K128" s="233">
        <v>5</v>
      </c>
      <c r="L128" s="233">
        <v>7</v>
      </c>
      <c r="M128" s="233"/>
      <c r="N128" s="233"/>
    </row>
    <row r="129" spans="1:14">
      <c r="A129" s="233" t="s">
        <v>423</v>
      </c>
      <c r="B129" s="233" t="s">
        <v>413</v>
      </c>
      <c r="C129" s="233">
        <v>6398</v>
      </c>
      <c r="D129" s="233">
        <v>6728</v>
      </c>
      <c r="E129" s="233">
        <v>6563</v>
      </c>
      <c r="F129" s="234">
        <v>2.605</v>
      </c>
      <c r="G129" s="234">
        <v>2.12132034355966E-2</v>
      </c>
      <c r="H129" s="233"/>
      <c r="I129" s="234">
        <v>97.123333160996566</v>
      </c>
      <c r="J129" s="234">
        <v>97.123333160996566</v>
      </c>
      <c r="K129" s="233">
        <v>5</v>
      </c>
      <c r="L129" s="233">
        <v>7</v>
      </c>
      <c r="M129" s="233"/>
      <c r="N129" s="233"/>
    </row>
    <row r="130" spans="1:14">
      <c r="A130" s="233" t="s">
        <v>661</v>
      </c>
      <c r="B130" s="233" t="s">
        <v>667</v>
      </c>
      <c r="C130" s="233">
        <v>6398</v>
      </c>
      <c r="D130" s="233">
        <v>6728</v>
      </c>
      <c r="E130" s="233">
        <v>6563</v>
      </c>
      <c r="F130" s="234">
        <v>2.5199999999999996</v>
      </c>
      <c r="G130" s="234">
        <v>1.4142135623730963E-2</v>
      </c>
      <c r="H130" s="233"/>
      <c r="I130" s="234">
        <v>87.023348469501087</v>
      </c>
      <c r="J130" s="234">
        <v>87.023348469501087</v>
      </c>
      <c r="K130" s="233">
        <v>5</v>
      </c>
      <c r="L130" s="233">
        <v>7</v>
      </c>
      <c r="M130" s="233"/>
      <c r="N130" s="233"/>
    </row>
    <row r="131" spans="1:14">
      <c r="A131" s="233" t="s">
        <v>668</v>
      </c>
      <c r="B131" s="233" t="s">
        <v>667</v>
      </c>
      <c r="C131" s="233">
        <v>6398</v>
      </c>
      <c r="D131" s="233">
        <v>6728</v>
      </c>
      <c r="E131" s="233">
        <v>6563</v>
      </c>
      <c r="F131" s="234">
        <v>2.68</v>
      </c>
      <c r="G131" s="234">
        <v>5.6568542494923851E-2</v>
      </c>
      <c r="H131" s="233"/>
      <c r="I131" s="234">
        <v>106.69060263871015</v>
      </c>
      <c r="J131" s="234">
        <v>106.69060263871015</v>
      </c>
      <c r="K131" s="233">
        <v>5</v>
      </c>
      <c r="L131" s="233">
        <v>7</v>
      </c>
      <c r="M131" s="233"/>
      <c r="N131" s="233"/>
    </row>
    <row r="132" spans="1:14">
      <c r="A132" s="233" t="s">
        <v>419</v>
      </c>
      <c r="B132" s="233" t="s">
        <v>667</v>
      </c>
      <c r="C132" s="233">
        <v>6398</v>
      </c>
      <c r="D132" s="233">
        <v>6728</v>
      </c>
      <c r="E132" s="233">
        <v>6563</v>
      </c>
      <c r="F132" s="234">
        <v>2.4749999999999996</v>
      </c>
      <c r="G132" s="234">
        <v>7.7781745930520133E-2</v>
      </c>
      <c r="H132" s="233"/>
      <c r="I132" s="234">
        <v>81.984909730128763</v>
      </c>
      <c r="J132" s="234">
        <v>81.984909730128763</v>
      </c>
      <c r="K132" s="233">
        <v>5</v>
      </c>
      <c r="L132" s="233">
        <v>7</v>
      </c>
      <c r="M132" s="233"/>
      <c r="N132" s="233"/>
    </row>
    <row r="133" spans="1:14">
      <c r="A133" s="233" t="s">
        <v>432</v>
      </c>
      <c r="B133" s="233" t="s">
        <v>429</v>
      </c>
      <c r="C133" s="233">
        <v>6728</v>
      </c>
      <c r="D133" s="233">
        <v>7057</v>
      </c>
      <c r="E133" s="233">
        <v>6892.5</v>
      </c>
      <c r="F133" s="234">
        <v>2.4800000000000004</v>
      </c>
      <c r="G133" s="234">
        <v>1.4142135623730963E-2</v>
      </c>
      <c r="H133" s="233">
        <v>2.54</v>
      </c>
      <c r="I133" s="234">
        <v>82.534412369841931</v>
      </c>
      <c r="J133" s="234">
        <v>82.534412369841931</v>
      </c>
      <c r="K133" s="233">
        <v>5</v>
      </c>
      <c r="L133" s="233">
        <v>8</v>
      </c>
      <c r="M133" s="233"/>
      <c r="N133" s="233"/>
    </row>
    <row r="134" spans="1:14">
      <c r="A134" s="233" t="s">
        <v>433</v>
      </c>
      <c r="B134" s="233" t="s">
        <v>429</v>
      </c>
      <c r="C134" s="233">
        <v>6728</v>
      </c>
      <c r="D134" s="233">
        <v>7057</v>
      </c>
      <c r="E134" s="233">
        <v>6892.5</v>
      </c>
      <c r="F134" s="234">
        <v>2.4649999999999999</v>
      </c>
      <c r="G134" s="234">
        <v>7.0710678118656384E-3</v>
      </c>
      <c r="H134" s="233">
        <v>2.5</v>
      </c>
      <c r="I134" s="234">
        <v>80.893572795805753</v>
      </c>
      <c r="J134" s="234">
        <v>80.893572795805753</v>
      </c>
      <c r="K134" s="233">
        <v>5</v>
      </c>
      <c r="L134" s="233">
        <v>8</v>
      </c>
      <c r="M134" s="233"/>
      <c r="N134" s="233"/>
    </row>
    <row r="135" spans="1:14">
      <c r="A135" s="233" t="s">
        <v>430</v>
      </c>
      <c r="B135" s="233" t="s">
        <v>429</v>
      </c>
      <c r="C135" s="233">
        <v>6728</v>
      </c>
      <c r="D135" s="233">
        <v>7057</v>
      </c>
      <c r="E135" s="233">
        <v>6892.5</v>
      </c>
      <c r="F135" s="234">
        <v>2.71</v>
      </c>
      <c r="G135" s="234">
        <v>1.4142135623730963E-2</v>
      </c>
      <c r="H135" s="233">
        <v>2.65</v>
      </c>
      <c r="I135" s="234">
        <v>110.69508874802516</v>
      </c>
      <c r="J135" s="234">
        <v>110.69508874802516</v>
      </c>
      <c r="K135" s="233">
        <v>5</v>
      </c>
      <c r="L135" s="233">
        <v>8</v>
      </c>
      <c r="M135" s="233"/>
      <c r="N135" s="233"/>
    </row>
    <row r="136" spans="1:14">
      <c r="A136" s="233" t="s">
        <v>669</v>
      </c>
      <c r="B136" s="233" t="s">
        <v>429</v>
      </c>
      <c r="C136" s="233">
        <v>6728</v>
      </c>
      <c r="D136" s="233">
        <v>7057</v>
      </c>
      <c r="E136" s="233">
        <v>6892.5</v>
      </c>
      <c r="F136" s="234">
        <v>2.4350000000000001</v>
      </c>
      <c r="G136" s="234">
        <v>7.0710678118653244E-3</v>
      </c>
      <c r="H136" s="233">
        <v>2.4</v>
      </c>
      <c r="I136" s="234">
        <v>77.680421956238803</v>
      </c>
      <c r="J136" s="234">
        <v>77.680421956238803</v>
      </c>
      <c r="K136" s="233">
        <v>5</v>
      </c>
      <c r="L136" s="233">
        <v>8</v>
      </c>
      <c r="M136" s="233"/>
      <c r="N136" s="233"/>
    </row>
    <row r="137" spans="1:14">
      <c r="A137" s="233" t="s">
        <v>932</v>
      </c>
      <c r="B137" s="233" t="s">
        <v>429</v>
      </c>
      <c r="C137" s="233">
        <v>6728</v>
      </c>
      <c r="D137" s="233">
        <v>7057</v>
      </c>
      <c r="E137" s="233">
        <v>6892.5</v>
      </c>
      <c r="F137" s="234">
        <v>2.4299999999999997</v>
      </c>
      <c r="G137" s="234">
        <v>4.2426406871192889E-2</v>
      </c>
      <c r="H137" s="233">
        <v>2.59</v>
      </c>
      <c r="I137" s="234">
        <v>77.153701348217609</v>
      </c>
      <c r="J137" s="234">
        <v>86.064953853936743</v>
      </c>
      <c r="K137" s="233">
        <v>5</v>
      </c>
      <c r="L137" s="233">
        <v>8</v>
      </c>
      <c r="M137" s="233" t="s">
        <v>875</v>
      </c>
      <c r="N137" s="233"/>
    </row>
    <row r="138" spans="1:14">
      <c r="A138" s="233" t="s">
        <v>670</v>
      </c>
      <c r="B138" s="233" t="s">
        <v>437</v>
      </c>
      <c r="C138" s="233">
        <v>7057</v>
      </c>
      <c r="D138" s="233">
        <v>7386</v>
      </c>
      <c r="E138" s="233">
        <v>7221.5</v>
      </c>
      <c r="F138" s="234">
        <v>2.4249999999999998</v>
      </c>
      <c r="G138" s="234">
        <v>2.1213203435596288E-2</v>
      </c>
      <c r="H138" s="233">
        <v>2.52</v>
      </c>
      <c r="I138" s="234">
        <v>76.629478348117118</v>
      </c>
      <c r="J138" s="234">
        <v>76.629478348117118</v>
      </c>
      <c r="K138" s="233">
        <v>5</v>
      </c>
      <c r="L138" s="233">
        <v>8</v>
      </c>
      <c r="M138" s="233"/>
      <c r="N138" s="233"/>
    </row>
    <row r="139" spans="1:14">
      <c r="A139" s="233" t="s">
        <v>671</v>
      </c>
      <c r="B139" s="233" t="s">
        <v>437</v>
      </c>
      <c r="C139" s="233">
        <v>7057</v>
      </c>
      <c r="D139" s="233">
        <v>7386</v>
      </c>
      <c r="E139" s="233">
        <v>7221.5</v>
      </c>
      <c r="F139" s="234">
        <v>2.5649999999999999</v>
      </c>
      <c r="G139" s="234">
        <v>3.5355339059327251E-2</v>
      </c>
      <c r="H139" s="233">
        <v>2.41</v>
      </c>
      <c r="I139" s="234">
        <v>92.273967185043091</v>
      </c>
      <c r="J139" s="234">
        <v>92.273967185043091</v>
      </c>
      <c r="K139" s="233">
        <v>5</v>
      </c>
      <c r="L139" s="233">
        <v>8</v>
      </c>
      <c r="M139" s="233"/>
      <c r="N139" s="233"/>
    </row>
    <row r="140" spans="1:14">
      <c r="A140" s="233" t="s">
        <v>672</v>
      </c>
      <c r="B140" s="233" t="s">
        <v>437</v>
      </c>
      <c r="C140" s="233">
        <v>7057</v>
      </c>
      <c r="D140" s="233">
        <v>7386</v>
      </c>
      <c r="E140" s="233">
        <v>7221.5</v>
      </c>
      <c r="F140" s="234">
        <v>2.2599999999999998</v>
      </c>
      <c r="G140" s="234">
        <v>5.6568542494923539E-2</v>
      </c>
      <c r="H140" s="233">
        <v>2.09</v>
      </c>
      <c r="I140" s="234">
        <v>60.687456167771181</v>
      </c>
      <c r="J140" s="234">
        <v>67.696857355148751</v>
      </c>
      <c r="K140" s="233">
        <v>5</v>
      </c>
      <c r="L140" s="233">
        <v>8</v>
      </c>
      <c r="M140" s="233"/>
      <c r="N140" s="233"/>
    </row>
    <row r="141" spans="1:14">
      <c r="A141" s="233" t="s">
        <v>673</v>
      </c>
      <c r="B141" s="233" t="s">
        <v>437</v>
      </c>
      <c r="C141" s="233">
        <v>7057</v>
      </c>
      <c r="D141" s="233">
        <v>7386</v>
      </c>
      <c r="E141" s="233">
        <v>7221.5</v>
      </c>
      <c r="F141" s="234">
        <v>2.5249999999999999</v>
      </c>
      <c r="G141" s="234">
        <v>3.5355339059327251E-2</v>
      </c>
      <c r="H141" s="233">
        <v>2.42</v>
      </c>
      <c r="I141" s="234">
        <v>87.596181731007292</v>
      </c>
      <c r="J141" s="234">
        <v>97.713540720938624</v>
      </c>
      <c r="K141" s="233">
        <v>5</v>
      </c>
      <c r="L141" s="233">
        <v>8</v>
      </c>
      <c r="M141" s="233"/>
      <c r="N141" s="233"/>
    </row>
    <row r="142" spans="1:14">
      <c r="A142" s="233" t="s">
        <v>444</v>
      </c>
      <c r="B142" s="233" t="s">
        <v>442</v>
      </c>
      <c r="C142" s="233">
        <v>7386</v>
      </c>
      <c r="D142" s="233">
        <v>7716</v>
      </c>
      <c r="E142" s="233">
        <v>7551</v>
      </c>
      <c r="F142" s="234">
        <v>2.77</v>
      </c>
      <c r="G142" s="234">
        <v>0</v>
      </c>
      <c r="H142" s="233">
        <v>2.75</v>
      </c>
      <c r="I142" s="234">
        <v>119.01673597626414</v>
      </c>
      <c r="J142" s="234">
        <v>119.01673597626414</v>
      </c>
      <c r="K142" s="233">
        <v>5</v>
      </c>
      <c r="L142" s="233">
        <v>8</v>
      </c>
      <c r="M142" s="233"/>
      <c r="N142" s="233"/>
    </row>
    <row r="143" spans="1:14">
      <c r="A143" s="233" t="s">
        <v>674</v>
      </c>
      <c r="B143" s="233" t="s">
        <v>442</v>
      </c>
      <c r="C143" s="233">
        <v>7386</v>
      </c>
      <c r="D143" s="233">
        <v>7716</v>
      </c>
      <c r="E143" s="233">
        <v>7551</v>
      </c>
      <c r="F143" s="234">
        <v>2.7050000000000001</v>
      </c>
      <c r="G143" s="234">
        <v>7.0710678118653244E-3</v>
      </c>
      <c r="H143" s="233">
        <v>2.66</v>
      </c>
      <c r="I143" s="234">
        <v>110.02051204306248</v>
      </c>
      <c r="J143" s="234">
        <v>110.02051204306248</v>
      </c>
      <c r="K143" s="233">
        <v>5</v>
      </c>
      <c r="L143" s="233">
        <v>8</v>
      </c>
      <c r="M143" s="233"/>
      <c r="N143" s="233"/>
    </row>
    <row r="144" spans="1:14">
      <c r="A144" s="233" t="s">
        <v>675</v>
      </c>
      <c r="B144" s="233" t="s">
        <v>442</v>
      </c>
      <c r="C144" s="233">
        <v>7386</v>
      </c>
      <c r="D144" s="233">
        <v>7716</v>
      </c>
      <c r="E144" s="233">
        <v>7551</v>
      </c>
      <c r="F144" s="234">
        <v>2.27</v>
      </c>
      <c r="G144" s="234">
        <v>0</v>
      </c>
      <c r="H144" s="233">
        <v>2.2000000000000002</v>
      </c>
      <c r="I144" s="234">
        <v>61.58083697431406</v>
      </c>
      <c r="J144" s="234">
        <v>68.693423644847329</v>
      </c>
      <c r="K144" s="233">
        <v>5</v>
      </c>
      <c r="L144" s="233">
        <v>8</v>
      </c>
      <c r="M144" s="233"/>
      <c r="N144" s="233"/>
    </row>
    <row r="145" spans="1:14">
      <c r="A145" s="233" t="s">
        <v>881</v>
      </c>
      <c r="B145" s="233" t="s">
        <v>442</v>
      </c>
      <c r="C145" s="233">
        <v>7386</v>
      </c>
      <c r="D145" s="233">
        <v>7716</v>
      </c>
      <c r="E145" s="233">
        <v>7551</v>
      </c>
      <c r="F145" s="234">
        <v>2.625</v>
      </c>
      <c r="G145" s="234">
        <v>7.0710678118653244E-3</v>
      </c>
      <c r="H145" s="233">
        <v>2.67</v>
      </c>
      <c r="I145" s="234">
        <v>99.613456184953733</v>
      </c>
      <c r="J145" s="234">
        <v>99.613456184953733</v>
      </c>
      <c r="K145" s="233">
        <v>5</v>
      </c>
      <c r="L145" s="233">
        <v>8</v>
      </c>
      <c r="M145" s="233" t="s">
        <v>824</v>
      </c>
      <c r="N145" s="233"/>
    </row>
    <row r="146" spans="1:14">
      <c r="A146" s="233" t="s">
        <v>882</v>
      </c>
      <c r="B146" s="233" t="s">
        <v>442</v>
      </c>
      <c r="C146" s="233">
        <v>7386</v>
      </c>
      <c r="D146" s="233">
        <v>7716</v>
      </c>
      <c r="E146" s="233">
        <v>7551</v>
      </c>
      <c r="F146" s="234">
        <v>2.4400000000000004</v>
      </c>
      <c r="G146" s="234">
        <v>4.2426406871192889E-2</v>
      </c>
      <c r="H146" s="233">
        <v>2.33</v>
      </c>
      <c r="I146" s="234">
        <v>78.209646906560451</v>
      </c>
      <c r="J146" s="234">
        <v>78.209646906560451</v>
      </c>
      <c r="K146" s="233">
        <v>5</v>
      </c>
      <c r="L146" s="233">
        <v>8</v>
      </c>
      <c r="M146" s="233" t="s">
        <v>825</v>
      </c>
      <c r="N146" s="233"/>
    </row>
    <row r="147" spans="1:14">
      <c r="A147" s="233" t="s">
        <v>883</v>
      </c>
      <c r="B147" s="233" t="s">
        <v>442</v>
      </c>
      <c r="C147" s="233">
        <v>7386</v>
      </c>
      <c r="D147" s="233">
        <v>7716</v>
      </c>
      <c r="E147" s="233">
        <v>7551</v>
      </c>
      <c r="F147" s="234">
        <v>2.36</v>
      </c>
      <c r="G147" s="234">
        <v>2.8284271247461926E-2</v>
      </c>
      <c r="H147" s="233">
        <v>2.46</v>
      </c>
      <c r="I147" s="234">
        <v>70.038805367037725</v>
      </c>
      <c r="J147" s="234">
        <v>70.038805367037725</v>
      </c>
      <c r="K147" s="233">
        <v>5</v>
      </c>
      <c r="L147" s="233">
        <v>8</v>
      </c>
      <c r="M147" s="233" t="s">
        <v>826</v>
      </c>
      <c r="N147" s="233"/>
    </row>
    <row r="148" spans="1:14">
      <c r="A148" s="233" t="s">
        <v>884</v>
      </c>
      <c r="B148" s="233" t="s">
        <v>442</v>
      </c>
      <c r="C148" s="233">
        <v>7386</v>
      </c>
      <c r="D148" s="233">
        <v>7716</v>
      </c>
      <c r="E148" s="233">
        <v>7551</v>
      </c>
      <c r="F148" s="234">
        <v>2.4850000000000003</v>
      </c>
      <c r="G148" s="234">
        <v>7.0710678118656384E-3</v>
      </c>
      <c r="H148" s="233">
        <v>2.3199999999999998</v>
      </c>
      <c r="I148" s="234">
        <v>83.086480153518039</v>
      </c>
      <c r="J148" s="234">
        <v>83.086480153518039</v>
      </c>
      <c r="K148" s="233">
        <v>5</v>
      </c>
      <c r="L148" s="233">
        <v>8</v>
      </c>
      <c r="M148" s="233" t="s">
        <v>827</v>
      </c>
      <c r="N148" s="233"/>
    </row>
    <row r="149" spans="1:14">
      <c r="A149" s="233" t="s">
        <v>885</v>
      </c>
      <c r="B149" s="233" t="s">
        <v>442</v>
      </c>
      <c r="C149" s="233">
        <v>7386</v>
      </c>
      <c r="D149" s="233">
        <v>7716</v>
      </c>
      <c r="E149" s="233">
        <v>7551</v>
      </c>
      <c r="F149" s="234">
        <v>2.375</v>
      </c>
      <c r="G149" s="234">
        <v>6.3639610306789177E-2</v>
      </c>
      <c r="H149" s="233">
        <v>2.2400000000000002</v>
      </c>
      <c r="I149" s="234">
        <v>71.523138297418626</v>
      </c>
      <c r="J149" s="234">
        <v>71.523138297418626</v>
      </c>
      <c r="K149" s="233">
        <v>5</v>
      </c>
      <c r="L149" s="233">
        <v>8</v>
      </c>
      <c r="M149" s="233" t="s">
        <v>828</v>
      </c>
      <c r="N149" s="233"/>
    </row>
    <row r="150" spans="1:14">
      <c r="A150" s="233" t="s">
        <v>886</v>
      </c>
      <c r="B150" s="233" t="s">
        <v>442</v>
      </c>
      <c r="C150" s="233">
        <v>7386</v>
      </c>
      <c r="D150" s="233">
        <v>7716</v>
      </c>
      <c r="E150" s="233">
        <v>7551</v>
      </c>
      <c r="F150" s="234">
        <v>2.4433333333333334</v>
      </c>
      <c r="G150" s="234">
        <v>4.5092497528229095E-2</v>
      </c>
      <c r="H150" s="233"/>
      <c r="I150" s="234">
        <v>78.56385816894722</v>
      </c>
      <c r="J150" s="234">
        <v>78.56385816894722</v>
      </c>
      <c r="K150" s="233">
        <v>5</v>
      </c>
      <c r="L150" s="233">
        <v>8</v>
      </c>
      <c r="M150" s="233" t="s">
        <v>829</v>
      </c>
      <c r="N150" s="233"/>
    </row>
    <row r="151" spans="1:14">
      <c r="A151" s="233" t="s">
        <v>887</v>
      </c>
      <c r="B151" s="233" t="s">
        <v>442</v>
      </c>
      <c r="C151" s="233">
        <v>7386</v>
      </c>
      <c r="D151" s="233">
        <v>7716</v>
      </c>
      <c r="E151" s="233">
        <v>7551</v>
      </c>
      <c r="F151" s="234">
        <v>2.4500000000000002</v>
      </c>
      <c r="G151" s="234">
        <v>0</v>
      </c>
      <c r="H151" s="233">
        <v>2.35</v>
      </c>
      <c r="I151" s="234">
        <v>79.275636793059704</v>
      </c>
      <c r="J151" s="234">
        <v>79.275636793059704</v>
      </c>
      <c r="K151" s="233">
        <v>5</v>
      </c>
      <c r="L151" s="233">
        <v>8</v>
      </c>
      <c r="M151" s="233" t="s">
        <v>830</v>
      </c>
      <c r="N151" s="233"/>
    </row>
    <row r="152" spans="1:14">
      <c r="A152" s="233" t="s">
        <v>888</v>
      </c>
      <c r="B152" s="233" t="s">
        <v>442</v>
      </c>
      <c r="C152" s="233">
        <v>7386</v>
      </c>
      <c r="D152" s="233">
        <v>7716</v>
      </c>
      <c r="E152" s="233">
        <v>7551</v>
      </c>
      <c r="F152" s="234">
        <v>2.3700000000000006</v>
      </c>
      <c r="G152" s="234">
        <v>6.0000000000000053E-2</v>
      </c>
      <c r="H152" s="233"/>
      <c r="I152" s="234">
        <v>71.025945747909745</v>
      </c>
      <c r="J152" s="234">
        <v>71.025945747909745</v>
      </c>
      <c r="K152" s="233">
        <v>5</v>
      </c>
      <c r="L152" s="233">
        <v>8</v>
      </c>
      <c r="M152" s="233" t="s">
        <v>831</v>
      </c>
      <c r="N152" s="233"/>
    </row>
    <row r="153" spans="1:14">
      <c r="A153" s="233" t="s">
        <v>889</v>
      </c>
      <c r="B153" s="233" t="s">
        <v>442</v>
      </c>
      <c r="C153" s="233">
        <v>7386</v>
      </c>
      <c r="D153" s="233">
        <v>7716</v>
      </c>
      <c r="E153" s="233">
        <v>7551</v>
      </c>
      <c r="F153" s="234">
        <v>2.21</v>
      </c>
      <c r="G153" s="234">
        <v>1.4142135623730963E-2</v>
      </c>
      <c r="H153" s="233">
        <v>2.29</v>
      </c>
      <c r="I153" s="234">
        <v>56.355774916361376</v>
      </c>
      <c r="J153" s="234">
        <v>56.355774916361376</v>
      </c>
      <c r="K153" s="233">
        <v>5</v>
      </c>
      <c r="L153" s="233">
        <v>8</v>
      </c>
      <c r="M153" s="233" t="s">
        <v>832</v>
      </c>
      <c r="N153" s="233"/>
    </row>
    <row r="154" spans="1:14">
      <c r="A154" s="233" t="s">
        <v>676</v>
      </c>
      <c r="B154" s="233" t="s">
        <v>172</v>
      </c>
      <c r="C154" s="233">
        <v>7716</v>
      </c>
      <c r="D154" s="233">
        <v>8045</v>
      </c>
      <c r="E154" s="233">
        <v>7880.5</v>
      </c>
      <c r="F154" s="234">
        <v>2.585</v>
      </c>
      <c r="G154" s="234">
        <v>7.0710678118653244E-3</v>
      </c>
      <c r="H154" s="233">
        <v>2.46</v>
      </c>
      <c r="I154" s="234">
        <v>94.676983403365128</v>
      </c>
      <c r="J154" s="234">
        <v>94.676983403365128</v>
      </c>
      <c r="K154" s="233">
        <v>5</v>
      </c>
      <c r="L154" s="233">
        <v>9</v>
      </c>
      <c r="M154" s="233"/>
      <c r="N154" s="233"/>
    </row>
    <row r="155" spans="1:14">
      <c r="A155" s="233" t="s">
        <v>448</v>
      </c>
      <c r="B155" s="233" t="s">
        <v>172</v>
      </c>
      <c r="C155" s="233">
        <v>7716</v>
      </c>
      <c r="D155" s="233">
        <v>8045</v>
      </c>
      <c r="E155" s="233">
        <v>7880.5</v>
      </c>
      <c r="F155" s="234">
        <v>2.0133333333333332</v>
      </c>
      <c r="G155" s="234">
        <v>4.5092497528228991E-2</v>
      </c>
      <c r="H155" s="233"/>
      <c r="I155" s="234">
        <v>41.396241673270971</v>
      </c>
      <c r="J155" s="234">
        <v>41.396241673270971</v>
      </c>
      <c r="K155" s="233">
        <v>5</v>
      </c>
      <c r="L155" s="233">
        <v>9</v>
      </c>
      <c r="M155" s="233"/>
      <c r="N155" s="233"/>
    </row>
    <row r="156" spans="1:14">
      <c r="A156" s="233" t="s">
        <v>452</v>
      </c>
      <c r="B156" s="233" t="s">
        <v>172</v>
      </c>
      <c r="C156" s="233">
        <v>7716</v>
      </c>
      <c r="D156" s="233">
        <v>8045</v>
      </c>
      <c r="E156" s="233">
        <v>7880.5</v>
      </c>
      <c r="F156" s="234">
        <v>2.585</v>
      </c>
      <c r="G156" s="234">
        <v>7.0710678118653244E-3</v>
      </c>
      <c r="H156" s="233">
        <v>2.65</v>
      </c>
      <c r="I156" s="234">
        <v>94.676983403365128</v>
      </c>
      <c r="J156" s="234">
        <v>94.676983403365128</v>
      </c>
      <c r="K156" s="233">
        <v>5</v>
      </c>
      <c r="L156" s="233">
        <v>9</v>
      </c>
      <c r="M156" s="233"/>
      <c r="N156" s="233"/>
    </row>
    <row r="157" spans="1:14">
      <c r="A157" s="233" t="s">
        <v>677</v>
      </c>
      <c r="B157" s="233" t="s">
        <v>172</v>
      </c>
      <c r="C157" s="233">
        <v>7716</v>
      </c>
      <c r="D157" s="233">
        <v>8045</v>
      </c>
      <c r="E157" s="233">
        <v>7880.5</v>
      </c>
      <c r="F157" s="234">
        <v>2.4000000000000004</v>
      </c>
      <c r="G157" s="234">
        <v>1.4142135623730963E-2</v>
      </c>
      <c r="H157" s="233">
        <v>2.48</v>
      </c>
      <c r="I157" s="234">
        <v>74.045592064062333</v>
      </c>
      <c r="J157" s="234">
        <v>74.045592064062333</v>
      </c>
      <c r="K157" s="233">
        <v>5</v>
      </c>
      <c r="L157" s="233">
        <v>9</v>
      </c>
      <c r="M157" s="233"/>
      <c r="N157" s="233"/>
    </row>
    <row r="158" spans="1:14">
      <c r="A158" s="233" t="s">
        <v>445</v>
      </c>
      <c r="B158" s="233" t="s">
        <v>172</v>
      </c>
      <c r="C158" s="233">
        <v>7716</v>
      </c>
      <c r="D158" s="233">
        <v>8045</v>
      </c>
      <c r="E158" s="233">
        <v>7880.5</v>
      </c>
      <c r="F158" s="234">
        <v>2.2749999999999999</v>
      </c>
      <c r="G158" s="234">
        <v>7.0710678118653244E-3</v>
      </c>
      <c r="H158" s="233">
        <v>2.23</v>
      </c>
      <c r="I158" s="234">
        <v>62.030950696928713</v>
      </c>
      <c r="J158" s="234">
        <v>69.195525502423976</v>
      </c>
      <c r="K158" s="233">
        <v>5</v>
      </c>
      <c r="L158" s="233">
        <v>9</v>
      </c>
      <c r="M158" s="233"/>
      <c r="N158" s="233"/>
    </row>
    <row r="159" spans="1:14">
      <c r="A159" s="233" t="s">
        <v>447</v>
      </c>
      <c r="B159" s="233" t="s">
        <v>172</v>
      </c>
      <c r="C159" s="233">
        <v>7716</v>
      </c>
      <c r="D159" s="233">
        <v>8045</v>
      </c>
      <c r="E159" s="233">
        <v>7880.5</v>
      </c>
      <c r="F159" s="234">
        <v>2.2200000000000002</v>
      </c>
      <c r="G159" s="234">
        <v>0</v>
      </c>
      <c r="H159" s="233"/>
      <c r="I159" s="234">
        <v>57.204256513913116</v>
      </c>
      <c r="J159" s="234">
        <v>57.204256513913116</v>
      </c>
      <c r="K159" s="233">
        <v>5</v>
      </c>
      <c r="L159" s="233">
        <v>9</v>
      </c>
      <c r="M159" s="233"/>
      <c r="N159" s="233"/>
    </row>
    <row r="160" spans="1:14">
      <c r="A160" s="233" t="s">
        <v>449</v>
      </c>
      <c r="B160" s="233" t="s">
        <v>172</v>
      </c>
      <c r="C160" s="233">
        <v>7716</v>
      </c>
      <c r="D160" s="233">
        <v>8045</v>
      </c>
      <c r="E160" s="233">
        <v>7880.5</v>
      </c>
      <c r="F160" s="234">
        <v>2.375</v>
      </c>
      <c r="G160" s="234">
        <v>4.9497474683058526E-2</v>
      </c>
      <c r="H160" s="233">
        <v>2.2200000000000002</v>
      </c>
      <c r="I160" s="234">
        <v>71.523138297418626</v>
      </c>
      <c r="J160" s="234">
        <v>79.784060770770466</v>
      </c>
      <c r="K160" s="233">
        <v>5</v>
      </c>
      <c r="L160" s="233">
        <v>9</v>
      </c>
      <c r="M160" s="233"/>
      <c r="N160" s="233"/>
    </row>
    <row r="161" spans="1:14">
      <c r="A161" s="233" t="s">
        <v>453</v>
      </c>
      <c r="B161" s="233" t="s">
        <v>172</v>
      </c>
      <c r="C161" s="233">
        <v>7716</v>
      </c>
      <c r="D161" s="233">
        <v>8045</v>
      </c>
      <c r="E161" s="233">
        <v>7880.5</v>
      </c>
      <c r="F161" s="234">
        <v>2.5249999999999999</v>
      </c>
      <c r="G161" s="234">
        <v>2.12132034355966E-2</v>
      </c>
      <c r="H161" s="233">
        <v>2.7</v>
      </c>
      <c r="I161" s="234">
        <v>87.596181731007292</v>
      </c>
      <c r="J161" s="234">
        <v>97.713540720938624</v>
      </c>
      <c r="K161" s="233">
        <v>5</v>
      </c>
      <c r="L161" s="233">
        <v>9</v>
      </c>
      <c r="M161" s="233"/>
      <c r="N161" s="233"/>
    </row>
    <row r="162" spans="1:14">
      <c r="A162" s="233" t="s">
        <v>678</v>
      </c>
      <c r="B162" s="233" t="s">
        <v>172</v>
      </c>
      <c r="C162" s="233">
        <v>7716</v>
      </c>
      <c r="D162" s="233">
        <v>8045</v>
      </c>
      <c r="E162" s="233">
        <v>7880.5</v>
      </c>
      <c r="F162" s="234">
        <v>2.48</v>
      </c>
      <c r="G162" s="234">
        <v>0</v>
      </c>
      <c r="H162" s="233">
        <v>2.42</v>
      </c>
      <c r="I162" s="234">
        <v>82.53441236984186</v>
      </c>
      <c r="J162" s="234">
        <v>82.53441236984186</v>
      </c>
      <c r="K162" s="233">
        <v>5</v>
      </c>
      <c r="L162" s="233">
        <v>9</v>
      </c>
      <c r="M162" s="233"/>
      <c r="N162" s="233"/>
    </row>
    <row r="163" spans="1:14">
      <c r="A163" s="233" t="s">
        <v>679</v>
      </c>
      <c r="B163" s="233" t="s">
        <v>172</v>
      </c>
      <c r="C163" s="233">
        <v>7716</v>
      </c>
      <c r="D163" s="233">
        <v>8045</v>
      </c>
      <c r="E163" s="233">
        <v>7880.5</v>
      </c>
      <c r="F163" s="234">
        <v>2.665</v>
      </c>
      <c r="G163" s="234">
        <v>7.0710678118653244E-3</v>
      </c>
      <c r="H163" s="233">
        <v>2.74</v>
      </c>
      <c r="I163" s="234">
        <v>104.72678617354116</v>
      </c>
      <c r="J163" s="234">
        <v>104.72678617354116</v>
      </c>
      <c r="K163" s="233">
        <v>5</v>
      </c>
      <c r="L163" s="233">
        <v>9</v>
      </c>
      <c r="M163" s="233"/>
      <c r="N163" s="233"/>
    </row>
    <row r="164" spans="1:14">
      <c r="A164" s="233" t="s">
        <v>890</v>
      </c>
      <c r="B164" s="233" t="s">
        <v>172</v>
      </c>
      <c r="C164" s="233">
        <v>7716</v>
      </c>
      <c r="D164" s="233">
        <v>8045</v>
      </c>
      <c r="E164" s="233">
        <v>7880.5</v>
      </c>
      <c r="F164" s="234">
        <v>2.4050000000000002</v>
      </c>
      <c r="G164" s="234">
        <v>3.5355339059327563E-2</v>
      </c>
      <c r="H164" s="233">
        <v>2.64</v>
      </c>
      <c r="I164" s="234">
        <v>74.557427889747444</v>
      </c>
      <c r="J164" s="234">
        <v>74.557427889747444</v>
      </c>
      <c r="K164" s="233">
        <v>5</v>
      </c>
      <c r="L164" s="233">
        <v>9</v>
      </c>
      <c r="M164" s="233" t="s">
        <v>833</v>
      </c>
      <c r="N164" s="233"/>
    </row>
    <row r="165" spans="1:14">
      <c r="A165" s="233" t="s">
        <v>891</v>
      </c>
      <c r="B165" s="233" t="s">
        <v>172</v>
      </c>
      <c r="C165" s="233">
        <v>7716</v>
      </c>
      <c r="D165" s="233">
        <v>8045</v>
      </c>
      <c r="E165" s="233">
        <v>7880.5</v>
      </c>
      <c r="F165" s="234">
        <v>2.4700000000000002</v>
      </c>
      <c r="G165" s="234">
        <v>0</v>
      </c>
      <c r="H165" s="233">
        <v>2.62</v>
      </c>
      <c r="I165" s="234">
        <v>81.437965461622312</v>
      </c>
      <c r="J165" s="234">
        <v>81.437965461622312</v>
      </c>
      <c r="K165" s="233">
        <v>5</v>
      </c>
      <c r="L165" s="233">
        <v>9</v>
      </c>
      <c r="M165" s="233" t="s">
        <v>834</v>
      </c>
      <c r="N165" s="233"/>
    </row>
    <row r="166" spans="1:14">
      <c r="A166" s="233" t="s">
        <v>892</v>
      </c>
      <c r="B166" s="233" t="s">
        <v>172</v>
      </c>
      <c r="C166" s="233">
        <v>7716</v>
      </c>
      <c r="D166" s="233">
        <v>8045</v>
      </c>
      <c r="E166" s="233">
        <v>7880.5</v>
      </c>
      <c r="F166" s="234">
        <v>2.645</v>
      </c>
      <c r="G166" s="234">
        <v>7.0710678118653244E-3</v>
      </c>
      <c r="H166" s="233">
        <v>2.57</v>
      </c>
      <c r="I166" s="234">
        <v>102.14779325008192</v>
      </c>
      <c r="J166" s="234">
        <v>113.94586337046637</v>
      </c>
      <c r="K166" s="233">
        <v>5</v>
      </c>
      <c r="L166" s="233">
        <v>9</v>
      </c>
      <c r="M166" s="233" t="s">
        <v>835</v>
      </c>
      <c r="N166" s="233"/>
    </row>
    <row r="167" spans="1:14">
      <c r="A167" s="233" t="s">
        <v>894</v>
      </c>
      <c r="B167" s="233" t="s">
        <v>172</v>
      </c>
      <c r="C167" s="233">
        <v>7716</v>
      </c>
      <c r="D167" s="233">
        <v>8045</v>
      </c>
      <c r="E167" s="233">
        <v>7880.5</v>
      </c>
      <c r="F167" s="234">
        <v>2.4000000000000004</v>
      </c>
      <c r="G167" s="234">
        <v>1.4142135623730963E-2</v>
      </c>
      <c r="H167" s="233">
        <v>2.4700000000000002</v>
      </c>
      <c r="I167" s="234">
        <v>74.045592064062333</v>
      </c>
      <c r="J167" s="234">
        <v>74.045592064062333</v>
      </c>
      <c r="K167" s="233">
        <v>5</v>
      </c>
      <c r="L167" s="233">
        <v>9</v>
      </c>
      <c r="M167" s="233" t="s">
        <v>837</v>
      </c>
      <c r="N167" s="233"/>
    </row>
    <row r="168" spans="1:14">
      <c r="A168" s="233" t="s">
        <v>895</v>
      </c>
      <c r="B168" s="233" t="s">
        <v>172</v>
      </c>
      <c r="C168" s="233">
        <v>7716</v>
      </c>
      <c r="D168" s="233">
        <v>8045</v>
      </c>
      <c r="E168" s="233">
        <v>7880.5</v>
      </c>
      <c r="F168" s="234">
        <v>2.4700000000000002</v>
      </c>
      <c r="G168" s="234">
        <v>2.8284271247461926E-2</v>
      </c>
      <c r="H168" s="233">
        <v>2.36</v>
      </c>
      <c r="I168" s="234">
        <v>81.437965461622312</v>
      </c>
      <c r="J168" s="234">
        <v>81.437965461622312</v>
      </c>
      <c r="K168" s="233">
        <v>5</v>
      </c>
      <c r="L168" s="233">
        <v>9</v>
      </c>
      <c r="M168" s="233" t="s">
        <v>838</v>
      </c>
      <c r="N168" s="233"/>
    </row>
    <row r="169" spans="1:14">
      <c r="A169" s="233" t="s">
        <v>896</v>
      </c>
      <c r="B169" s="233" t="s">
        <v>172</v>
      </c>
      <c r="C169" s="233">
        <v>7716</v>
      </c>
      <c r="D169" s="233">
        <v>8045</v>
      </c>
      <c r="E169" s="233">
        <v>7880.5</v>
      </c>
      <c r="F169" s="234">
        <v>2.76</v>
      </c>
      <c r="G169" s="234">
        <v>0</v>
      </c>
      <c r="H169" s="233">
        <v>2.66</v>
      </c>
      <c r="I169" s="234">
        <v>117.60047113688682</v>
      </c>
      <c r="J169" s="234">
        <v>117.60047113688682</v>
      </c>
      <c r="K169" s="233">
        <v>5</v>
      </c>
      <c r="L169" s="233">
        <v>9</v>
      </c>
      <c r="M169" s="233" t="s">
        <v>839</v>
      </c>
      <c r="N169" s="233"/>
    </row>
    <row r="170" spans="1:14">
      <c r="A170" s="233" t="s">
        <v>897</v>
      </c>
      <c r="B170" s="233" t="s">
        <v>172</v>
      </c>
      <c r="C170" s="233">
        <v>7716</v>
      </c>
      <c r="D170" s="233">
        <v>8045</v>
      </c>
      <c r="E170" s="233">
        <v>7880.5</v>
      </c>
      <c r="F170" s="234">
        <v>2.5049999999999999</v>
      </c>
      <c r="G170" s="234">
        <v>7.0710678118653244E-3</v>
      </c>
      <c r="H170" s="233">
        <v>2.37</v>
      </c>
      <c r="I170" s="234">
        <v>85.32053833106356</v>
      </c>
      <c r="J170" s="234">
        <v>85.32053833106356</v>
      </c>
      <c r="K170" s="233">
        <v>5</v>
      </c>
      <c r="L170" s="233">
        <v>9</v>
      </c>
      <c r="M170" s="233" t="s">
        <v>840</v>
      </c>
      <c r="N170" s="233"/>
    </row>
    <row r="171" spans="1:14">
      <c r="A171" s="233" t="s">
        <v>898</v>
      </c>
      <c r="B171" s="233" t="s">
        <v>172</v>
      </c>
      <c r="C171" s="233">
        <v>7716</v>
      </c>
      <c r="D171" s="233">
        <v>8045</v>
      </c>
      <c r="E171" s="233">
        <v>7880.5</v>
      </c>
      <c r="F171" s="234">
        <v>2.6399999999999997</v>
      </c>
      <c r="G171" s="234">
        <v>1.4142135623730963E-2</v>
      </c>
      <c r="H171" s="233">
        <v>2.46</v>
      </c>
      <c r="I171" s="234">
        <v>101.51003977332563</v>
      </c>
      <c r="J171" s="234">
        <v>113.23444936714473</v>
      </c>
      <c r="K171" s="233">
        <v>5</v>
      </c>
      <c r="L171" s="233">
        <v>9</v>
      </c>
      <c r="M171" s="233" t="s">
        <v>841</v>
      </c>
      <c r="N171" s="233"/>
    </row>
    <row r="172" spans="1:14">
      <c r="A172" s="233" t="s">
        <v>899</v>
      </c>
      <c r="B172" s="233" t="s">
        <v>172</v>
      </c>
      <c r="C172" s="233">
        <v>7716</v>
      </c>
      <c r="D172" s="233">
        <v>8045</v>
      </c>
      <c r="E172" s="233">
        <v>7880.5</v>
      </c>
      <c r="F172" s="234">
        <v>2.44</v>
      </c>
      <c r="G172" s="234">
        <v>2.8284271247461926E-2</v>
      </c>
      <c r="H172" s="233">
        <v>2.34</v>
      </c>
      <c r="I172" s="234">
        <v>78.20964690656038</v>
      </c>
      <c r="J172" s="234">
        <v>87.242861124268103</v>
      </c>
      <c r="K172" s="233">
        <v>5</v>
      </c>
      <c r="L172" s="233">
        <v>9</v>
      </c>
      <c r="M172" s="233" t="s">
        <v>842</v>
      </c>
      <c r="N172" s="233"/>
    </row>
    <row r="173" spans="1:14">
      <c r="A173" s="233" t="s">
        <v>463</v>
      </c>
      <c r="B173" s="233" t="s">
        <v>171</v>
      </c>
      <c r="C173" s="233">
        <v>8045</v>
      </c>
      <c r="D173" s="233">
        <v>8375</v>
      </c>
      <c r="E173" s="233">
        <v>8210</v>
      </c>
      <c r="F173" s="234">
        <v>2.7149999999999999</v>
      </c>
      <c r="G173" s="234">
        <v>2.1213203435596288E-2</v>
      </c>
      <c r="H173" s="233">
        <v>2.78</v>
      </c>
      <c r="I173" s="234">
        <v>111.37254662908687</v>
      </c>
      <c r="J173" s="234">
        <v>124.2360757647464</v>
      </c>
      <c r="K173" s="233">
        <v>6</v>
      </c>
      <c r="L173" s="233">
        <v>10</v>
      </c>
      <c r="M173" s="233"/>
      <c r="N173" s="233"/>
    </row>
    <row r="174" spans="1:14">
      <c r="A174" s="233" t="s">
        <v>680</v>
      </c>
      <c r="B174" s="233" t="s">
        <v>171</v>
      </c>
      <c r="C174" s="233">
        <v>8045</v>
      </c>
      <c r="D174" s="233">
        <v>8375</v>
      </c>
      <c r="E174" s="233">
        <v>8210</v>
      </c>
      <c r="F174" s="234">
        <v>2.3449999999999998</v>
      </c>
      <c r="G174" s="234">
        <v>3.5355339059327563E-2</v>
      </c>
      <c r="H174" s="233">
        <v>2.44</v>
      </c>
      <c r="I174" s="234">
        <v>68.576106485675794</v>
      </c>
      <c r="J174" s="234">
        <v>76.496646784771343</v>
      </c>
      <c r="K174" s="233">
        <v>6</v>
      </c>
      <c r="L174" s="233">
        <v>10</v>
      </c>
      <c r="M174" s="233"/>
      <c r="N174" s="233"/>
    </row>
    <row r="175" spans="1:14">
      <c r="A175" s="233" t="s">
        <v>681</v>
      </c>
      <c r="B175" s="233" t="s">
        <v>171</v>
      </c>
      <c r="C175" s="233">
        <v>8045</v>
      </c>
      <c r="D175" s="233">
        <v>8375</v>
      </c>
      <c r="E175" s="233">
        <v>8210</v>
      </c>
      <c r="F175" s="234">
        <v>2.6749999999999998</v>
      </c>
      <c r="G175" s="234">
        <v>2.1213203435596288E-2</v>
      </c>
      <c r="H175" s="233">
        <v>2.44</v>
      </c>
      <c r="I175" s="234">
        <v>106.03316693367366</v>
      </c>
      <c r="J175" s="234">
        <v>118.27999771451296</v>
      </c>
      <c r="K175" s="233">
        <v>6</v>
      </c>
      <c r="L175" s="233">
        <v>10</v>
      </c>
      <c r="M175" s="233"/>
      <c r="N175" s="233"/>
    </row>
    <row r="176" spans="1:14">
      <c r="A176" s="233" t="s">
        <v>682</v>
      </c>
      <c r="B176" s="233" t="s">
        <v>171</v>
      </c>
      <c r="C176" s="233">
        <v>8045</v>
      </c>
      <c r="D176" s="233">
        <v>8375</v>
      </c>
      <c r="E176" s="233">
        <v>8210</v>
      </c>
      <c r="F176" s="234">
        <v>2.6633333333333336</v>
      </c>
      <c r="G176" s="234">
        <v>3.5118845842842597E-2</v>
      </c>
      <c r="H176" s="233"/>
      <c r="I176" s="234">
        <v>104.51015369119114</v>
      </c>
      <c r="J176" s="234">
        <v>104.51015369119114</v>
      </c>
      <c r="K176" s="233">
        <v>6</v>
      </c>
      <c r="L176" s="233">
        <v>10</v>
      </c>
      <c r="M176" s="233"/>
      <c r="N176" s="233"/>
    </row>
    <row r="177" spans="1:14">
      <c r="A177" s="233" t="s">
        <v>683</v>
      </c>
      <c r="B177" s="233" t="s">
        <v>171</v>
      </c>
      <c r="C177" s="233">
        <v>8045</v>
      </c>
      <c r="D177" s="233">
        <v>8375</v>
      </c>
      <c r="E177" s="233">
        <v>8210</v>
      </c>
      <c r="F177" s="234">
        <v>2.5</v>
      </c>
      <c r="G177" s="234">
        <v>2.8284271247461926E-2</v>
      </c>
      <c r="H177" s="233">
        <v>2.59</v>
      </c>
      <c r="I177" s="234">
        <v>84.758142159370664</v>
      </c>
      <c r="J177" s="234">
        <v>84.758142159370664</v>
      </c>
      <c r="K177" s="233">
        <v>6</v>
      </c>
      <c r="L177" s="233">
        <v>10</v>
      </c>
      <c r="M177" s="233"/>
      <c r="N177" s="233"/>
    </row>
    <row r="178" spans="1:14">
      <c r="A178" s="233" t="s">
        <v>454</v>
      </c>
      <c r="B178" s="233" t="s">
        <v>171</v>
      </c>
      <c r="C178" s="233">
        <v>8045</v>
      </c>
      <c r="D178" s="233">
        <v>8375</v>
      </c>
      <c r="E178" s="233">
        <v>8210</v>
      </c>
      <c r="F178" s="234">
        <v>2.3199999999999998</v>
      </c>
      <c r="G178" s="234"/>
      <c r="H178" s="233"/>
      <c r="I178" s="234">
        <v>66.185862081688427</v>
      </c>
      <c r="J178" s="234">
        <v>73.83032915212344</v>
      </c>
      <c r="K178" s="233">
        <v>6</v>
      </c>
      <c r="L178" s="233">
        <v>10</v>
      </c>
      <c r="M178" s="233"/>
      <c r="N178" s="233"/>
    </row>
    <row r="179" spans="1:14">
      <c r="A179" s="233" t="s">
        <v>684</v>
      </c>
      <c r="B179" s="233" t="s">
        <v>171</v>
      </c>
      <c r="C179" s="233">
        <v>8045</v>
      </c>
      <c r="D179" s="233">
        <v>8375</v>
      </c>
      <c r="E179" s="233">
        <v>8210</v>
      </c>
      <c r="F179" s="234">
        <v>2.5033333333333334</v>
      </c>
      <c r="G179" s="234">
        <v>3.5118845842842389E-2</v>
      </c>
      <c r="H179" s="233"/>
      <c r="I179" s="234">
        <v>85.132784490402969</v>
      </c>
      <c r="J179" s="234">
        <v>85.132784490402969</v>
      </c>
      <c r="K179" s="233">
        <v>6</v>
      </c>
      <c r="L179" s="233">
        <v>10</v>
      </c>
      <c r="M179" s="233"/>
      <c r="N179" s="233"/>
    </row>
    <row r="180" spans="1:14">
      <c r="A180" s="233" t="s">
        <v>455</v>
      </c>
      <c r="B180" s="233" t="s">
        <v>171</v>
      </c>
      <c r="C180" s="233">
        <v>8045</v>
      </c>
      <c r="D180" s="233">
        <v>8375</v>
      </c>
      <c r="E180" s="233">
        <v>8210</v>
      </c>
      <c r="F180" s="234">
        <v>2.31</v>
      </c>
      <c r="G180" s="234">
        <v>2.8284271247461926E-2</v>
      </c>
      <c r="H180" s="233">
        <v>2.4500000000000002</v>
      </c>
      <c r="I180" s="234">
        <v>65.246264663379819</v>
      </c>
      <c r="J180" s="234">
        <v>65.246264663379819</v>
      </c>
      <c r="K180" s="233">
        <v>6</v>
      </c>
      <c r="L180" s="233">
        <v>10</v>
      </c>
      <c r="M180" s="233"/>
      <c r="N180" s="233"/>
    </row>
    <row r="181" spans="1:14">
      <c r="A181" s="233" t="s">
        <v>459</v>
      </c>
      <c r="B181" s="233" t="s">
        <v>171</v>
      </c>
      <c r="C181" s="233">
        <v>8045</v>
      </c>
      <c r="D181" s="233">
        <v>8375</v>
      </c>
      <c r="E181" s="233">
        <v>8210</v>
      </c>
      <c r="F181" s="234">
        <v>2.4450000000000003</v>
      </c>
      <c r="G181" s="234">
        <v>7.0710678118656384E-3</v>
      </c>
      <c r="H181" s="233">
        <v>2.2799999999999998</v>
      </c>
      <c r="I181" s="234">
        <v>78.741382937850688</v>
      </c>
      <c r="J181" s="234">
        <v>78.741382937850688</v>
      </c>
      <c r="K181" s="233">
        <v>6</v>
      </c>
      <c r="L181" s="233">
        <v>10</v>
      </c>
      <c r="M181" s="233"/>
      <c r="N181" s="233"/>
    </row>
    <row r="182" spans="1:14">
      <c r="A182" s="233" t="s">
        <v>457</v>
      </c>
      <c r="B182" s="233" t="s">
        <v>171</v>
      </c>
      <c r="C182" s="233">
        <v>8045</v>
      </c>
      <c r="D182" s="233">
        <v>8375</v>
      </c>
      <c r="E182" s="233">
        <v>8210</v>
      </c>
      <c r="F182" s="234">
        <v>2.4850000000000003</v>
      </c>
      <c r="G182" s="234">
        <v>7.0710678118656384E-3</v>
      </c>
      <c r="H182" s="233">
        <v>2.56</v>
      </c>
      <c r="I182" s="234">
        <v>83.086480153518039</v>
      </c>
      <c r="J182" s="234">
        <v>83.086480153518039</v>
      </c>
      <c r="K182" s="233">
        <v>6</v>
      </c>
      <c r="L182" s="233">
        <v>10</v>
      </c>
      <c r="M182" s="233"/>
      <c r="N182" s="233"/>
    </row>
    <row r="183" spans="1:14">
      <c r="A183" s="233" t="s">
        <v>460</v>
      </c>
      <c r="B183" s="233" t="s">
        <v>171</v>
      </c>
      <c r="C183" s="233">
        <v>8045</v>
      </c>
      <c r="D183" s="233">
        <v>8375</v>
      </c>
      <c r="E183" s="233">
        <v>8210</v>
      </c>
      <c r="F183" s="234">
        <v>2.5949999999999998</v>
      </c>
      <c r="G183" s="234">
        <v>2.1213203435596288E-2</v>
      </c>
      <c r="H183" s="233">
        <v>2.4900000000000002</v>
      </c>
      <c r="I183" s="234">
        <v>95.894714131452233</v>
      </c>
      <c r="J183" s="234">
        <v>95.894714131452233</v>
      </c>
      <c r="K183" s="233">
        <v>6</v>
      </c>
      <c r="L183" s="233">
        <v>10</v>
      </c>
      <c r="M183" s="233"/>
      <c r="N183" s="233"/>
    </row>
    <row r="184" spans="1:14">
      <c r="A184" s="233" t="s">
        <v>456</v>
      </c>
      <c r="B184" s="233" t="s">
        <v>171</v>
      </c>
      <c r="C184" s="233">
        <v>8045</v>
      </c>
      <c r="D184" s="233">
        <v>8375</v>
      </c>
      <c r="E184" s="233">
        <v>8210</v>
      </c>
      <c r="F184" s="234">
        <v>2.3800000000000003</v>
      </c>
      <c r="G184" s="234">
        <v>7.0000000000000062E-2</v>
      </c>
      <c r="H184" s="233"/>
      <c r="I184" s="234">
        <v>72.022754661441738</v>
      </c>
      <c r="J184" s="234">
        <v>80.341382824838249</v>
      </c>
      <c r="K184" s="233">
        <v>6</v>
      </c>
      <c r="L184" s="233">
        <v>10</v>
      </c>
      <c r="M184" s="233"/>
      <c r="N184" s="233"/>
    </row>
    <row r="185" spans="1:14">
      <c r="A185" s="233" t="s">
        <v>900</v>
      </c>
      <c r="B185" s="233" t="s">
        <v>171</v>
      </c>
      <c r="C185" s="233">
        <v>8045</v>
      </c>
      <c r="D185" s="233">
        <v>8375</v>
      </c>
      <c r="E185" s="233">
        <v>8210</v>
      </c>
      <c r="F185" s="234">
        <v>2.5350000000000001</v>
      </c>
      <c r="G185" s="234">
        <v>2.1213203435596288E-2</v>
      </c>
      <c r="H185" s="233">
        <v>2.4700000000000002</v>
      </c>
      <c r="I185" s="234">
        <v>88.749733934701709</v>
      </c>
      <c r="J185" s="234">
        <v>99.000328204159757</v>
      </c>
      <c r="K185" s="233">
        <v>6</v>
      </c>
      <c r="L185" s="233">
        <v>10</v>
      </c>
      <c r="M185" s="233" t="s">
        <v>843</v>
      </c>
      <c r="N185" s="233"/>
    </row>
    <row r="186" spans="1:14">
      <c r="A186" s="233" t="s">
        <v>901</v>
      </c>
      <c r="B186" s="233" t="s">
        <v>171</v>
      </c>
      <c r="C186" s="233">
        <v>8045</v>
      </c>
      <c r="D186" s="233">
        <v>8375</v>
      </c>
      <c r="E186" s="233">
        <v>8210</v>
      </c>
      <c r="F186" s="234">
        <v>2.38</v>
      </c>
      <c r="G186" s="234">
        <v>0</v>
      </c>
      <c r="H186" s="233">
        <v>2.36</v>
      </c>
      <c r="I186" s="234">
        <v>72.022754661441738</v>
      </c>
      <c r="J186" s="234">
        <v>80.341382824838249</v>
      </c>
      <c r="K186" s="233">
        <v>6</v>
      </c>
      <c r="L186" s="233">
        <v>10</v>
      </c>
      <c r="M186" s="233" t="s">
        <v>844</v>
      </c>
      <c r="N186" s="233"/>
    </row>
    <row r="187" spans="1:14">
      <c r="A187" s="233" t="s">
        <v>902</v>
      </c>
      <c r="B187" s="233" t="s">
        <v>171</v>
      </c>
      <c r="C187" s="233">
        <v>8045</v>
      </c>
      <c r="D187" s="233">
        <v>8375</v>
      </c>
      <c r="E187" s="233">
        <v>8210</v>
      </c>
      <c r="F187" s="234">
        <v>2.6</v>
      </c>
      <c r="G187" s="234">
        <v>0</v>
      </c>
      <c r="H187" s="233">
        <v>2.57</v>
      </c>
      <c r="I187" s="234">
        <v>96.507659172657284</v>
      </c>
      <c r="J187" s="234">
        <v>96.507659172657284</v>
      </c>
      <c r="K187" s="233">
        <v>6</v>
      </c>
      <c r="L187" s="233">
        <v>10</v>
      </c>
      <c r="M187" s="233" t="s">
        <v>845</v>
      </c>
      <c r="N187" s="233"/>
    </row>
    <row r="188" spans="1:14">
      <c r="A188" s="233" t="s">
        <v>903</v>
      </c>
      <c r="B188" s="233" t="s">
        <v>171</v>
      </c>
      <c r="C188" s="233">
        <v>8045</v>
      </c>
      <c r="D188" s="233">
        <v>8375</v>
      </c>
      <c r="E188" s="233">
        <v>8210</v>
      </c>
      <c r="F188" s="234">
        <v>2.5433333333333334</v>
      </c>
      <c r="G188" s="234">
        <v>2.5166114784235735E-2</v>
      </c>
      <c r="H188" s="233"/>
      <c r="I188" s="234">
        <v>89.719091554328699</v>
      </c>
      <c r="J188" s="234">
        <v>89.719091554328699</v>
      </c>
      <c r="K188" s="233">
        <v>6</v>
      </c>
      <c r="L188" s="233">
        <v>10</v>
      </c>
      <c r="M188" s="233" t="s">
        <v>846</v>
      </c>
      <c r="N188" s="233"/>
    </row>
    <row r="189" spans="1:14">
      <c r="A189" s="233" t="s">
        <v>685</v>
      </c>
      <c r="B189" s="233" t="s">
        <v>169</v>
      </c>
      <c r="C189" s="233">
        <v>8704</v>
      </c>
      <c r="D189" s="233">
        <v>9033</v>
      </c>
      <c r="E189" s="233">
        <v>8868.5</v>
      </c>
      <c r="F189" s="234">
        <v>2.4400000000000004</v>
      </c>
      <c r="G189" s="234">
        <v>4.2426406871192889E-2</v>
      </c>
      <c r="H189" s="233">
        <v>2.56</v>
      </c>
      <c r="I189" s="234">
        <v>78.209646906560451</v>
      </c>
      <c r="J189" s="234">
        <v>87.242861124268174</v>
      </c>
      <c r="K189" s="233">
        <v>6</v>
      </c>
      <c r="L189" s="233">
        <v>11</v>
      </c>
      <c r="M189" s="233"/>
      <c r="N189" s="233"/>
    </row>
    <row r="190" spans="1:14">
      <c r="A190" s="233" t="s">
        <v>686</v>
      </c>
      <c r="B190" s="233" t="s">
        <v>169</v>
      </c>
      <c r="C190" s="233">
        <v>8704</v>
      </c>
      <c r="D190" s="233">
        <v>9033</v>
      </c>
      <c r="E190" s="233">
        <v>8868.5</v>
      </c>
      <c r="F190" s="234">
        <v>2.1550000000000002</v>
      </c>
      <c r="G190" s="234">
        <v>2.1213203435596288E-2</v>
      </c>
      <c r="H190" s="233">
        <v>2.08</v>
      </c>
      <c r="I190" s="234">
        <v>51.845429733503607</v>
      </c>
      <c r="J190" s="234">
        <v>57.833576867723274</v>
      </c>
      <c r="K190" s="233">
        <v>6</v>
      </c>
      <c r="L190" s="233">
        <v>11</v>
      </c>
      <c r="M190" s="233"/>
      <c r="N190" s="233"/>
    </row>
    <row r="191" spans="1:14">
      <c r="A191" s="233" t="s">
        <v>687</v>
      </c>
      <c r="B191" s="233" t="s">
        <v>169</v>
      </c>
      <c r="C191" s="233">
        <v>8704</v>
      </c>
      <c r="D191" s="233">
        <v>9033</v>
      </c>
      <c r="E191" s="233">
        <v>8868.5</v>
      </c>
      <c r="F191" s="234">
        <v>2.7749999999999999</v>
      </c>
      <c r="G191" s="234">
        <v>7.0710678118653244E-3</v>
      </c>
      <c r="H191" s="233">
        <v>2.54</v>
      </c>
      <c r="I191" s="234">
        <v>119.72931243057542</v>
      </c>
      <c r="J191" s="234">
        <v>119.72931243057542</v>
      </c>
      <c r="K191" s="233">
        <v>6</v>
      </c>
      <c r="L191" s="233">
        <v>11</v>
      </c>
      <c r="M191" s="233"/>
      <c r="N191" s="233"/>
    </row>
    <row r="192" spans="1:14">
      <c r="A192" s="233" t="s">
        <v>487</v>
      </c>
      <c r="B192" s="233" t="s">
        <v>169</v>
      </c>
      <c r="C192" s="233">
        <v>8704</v>
      </c>
      <c r="D192" s="233">
        <v>9033</v>
      </c>
      <c r="E192" s="233">
        <v>8868.5</v>
      </c>
      <c r="F192" s="234">
        <v>2.2000000000000002</v>
      </c>
      <c r="G192" s="234">
        <v>7.0710678118654821E-2</v>
      </c>
      <c r="H192" s="233"/>
      <c r="I192" s="234">
        <v>55.516115869313488</v>
      </c>
      <c r="J192" s="234">
        <v>61.928227252219195</v>
      </c>
      <c r="K192" s="233">
        <v>6</v>
      </c>
      <c r="L192" s="233">
        <v>11</v>
      </c>
      <c r="M192" s="233"/>
      <c r="N192" s="233"/>
    </row>
    <row r="193" spans="1:14">
      <c r="A193" s="233" t="s">
        <v>688</v>
      </c>
      <c r="B193" s="233" t="s">
        <v>169</v>
      </c>
      <c r="C193" s="233">
        <v>8704</v>
      </c>
      <c r="D193" s="233">
        <v>9033</v>
      </c>
      <c r="E193" s="233">
        <v>8868.5</v>
      </c>
      <c r="F193" s="234">
        <v>2.57</v>
      </c>
      <c r="G193" s="234">
        <v>0</v>
      </c>
      <c r="H193" s="233">
        <v>2.63</v>
      </c>
      <c r="I193" s="234">
        <v>92.870682728331374</v>
      </c>
      <c r="J193" s="234">
        <v>103.59724658345364</v>
      </c>
      <c r="K193" s="233">
        <v>6</v>
      </c>
      <c r="L193" s="233">
        <v>11</v>
      </c>
      <c r="M193" s="233"/>
      <c r="N193" s="233"/>
    </row>
    <row r="194" spans="1:14">
      <c r="A194" s="233" t="s">
        <v>689</v>
      </c>
      <c r="B194" s="233" t="s">
        <v>169</v>
      </c>
      <c r="C194" s="233">
        <v>8704</v>
      </c>
      <c r="D194" s="233">
        <v>9033</v>
      </c>
      <c r="E194" s="233">
        <v>8868.5</v>
      </c>
      <c r="F194" s="234">
        <v>2.5</v>
      </c>
      <c r="G194" s="234">
        <v>4.2426406871192576E-2</v>
      </c>
      <c r="H194" s="233"/>
      <c r="I194" s="234">
        <v>84.758142159370664</v>
      </c>
      <c r="J194" s="234">
        <v>84.758142159370664</v>
      </c>
      <c r="K194" s="233">
        <v>6</v>
      </c>
      <c r="L194" s="233">
        <v>11</v>
      </c>
      <c r="M194" s="233"/>
      <c r="N194" s="233"/>
    </row>
    <row r="195" spans="1:14">
      <c r="A195" s="233" t="s">
        <v>690</v>
      </c>
      <c r="B195" s="233" t="s">
        <v>169</v>
      </c>
      <c r="C195" s="233">
        <v>8704</v>
      </c>
      <c r="D195" s="233">
        <v>9033</v>
      </c>
      <c r="E195" s="233">
        <v>8868.5</v>
      </c>
      <c r="F195" s="234">
        <v>2.36</v>
      </c>
      <c r="G195" s="234">
        <v>2.8284271247461926E-2</v>
      </c>
      <c r="H195" s="233"/>
      <c r="I195" s="234">
        <v>70.038805367037725</v>
      </c>
      <c r="J195" s="234">
        <v>70.038805367037725</v>
      </c>
      <c r="K195" s="233">
        <v>6</v>
      </c>
      <c r="L195" s="233">
        <v>11</v>
      </c>
      <c r="M195" s="233"/>
      <c r="N195" s="233"/>
    </row>
    <row r="196" spans="1:14">
      <c r="A196" s="233" t="s">
        <v>691</v>
      </c>
      <c r="B196" s="233" t="s">
        <v>169</v>
      </c>
      <c r="C196" s="233">
        <v>8704</v>
      </c>
      <c r="D196" s="233">
        <v>9033</v>
      </c>
      <c r="E196" s="233">
        <v>8868.5</v>
      </c>
      <c r="F196" s="234">
        <v>2.605</v>
      </c>
      <c r="G196" s="234">
        <v>3.5355339059327251E-2</v>
      </c>
      <c r="H196" s="233"/>
      <c r="I196" s="234">
        <v>97.123333160996566</v>
      </c>
      <c r="J196" s="234">
        <v>108.34107814109166</v>
      </c>
      <c r="K196" s="233">
        <v>6</v>
      </c>
      <c r="L196" s="233">
        <v>11</v>
      </c>
      <c r="M196" s="233"/>
      <c r="N196" s="233"/>
    </row>
    <row r="197" spans="1:14">
      <c r="A197" s="233" t="s">
        <v>692</v>
      </c>
      <c r="B197" s="233" t="s">
        <v>169</v>
      </c>
      <c r="C197" s="233">
        <v>8704</v>
      </c>
      <c r="D197" s="233">
        <v>9033</v>
      </c>
      <c r="E197" s="233">
        <v>8868.5</v>
      </c>
      <c r="F197" s="234">
        <v>2.2850000000000001</v>
      </c>
      <c r="G197" s="234">
        <v>2.1213203435596288E-2</v>
      </c>
      <c r="H197" s="233">
        <v>2.36</v>
      </c>
      <c r="I197" s="234">
        <v>62.938057749963988</v>
      </c>
      <c r="J197" s="234">
        <v>70.20740342008483</v>
      </c>
      <c r="K197" s="233">
        <v>6</v>
      </c>
      <c r="L197" s="233">
        <v>11</v>
      </c>
      <c r="M197" s="233"/>
      <c r="N197" s="233"/>
    </row>
    <row r="198" spans="1:14">
      <c r="A198" s="233" t="s">
        <v>492</v>
      </c>
      <c r="B198" s="233" t="s">
        <v>169</v>
      </c>
      <c r="C198" s="233">
        <v>8704</v>
      </c>
      <c r="D198" s="233">
        <v>9033</v>
      </c>
      <c r="E198" s="233">
        <v>8868.5</v>
      </c>
      <c r="F198" s="234">
        <v>2.73</v>
      </c>
      <c r="G198" s="234">
        <v>4.2426406871192576E-2</v>
      </c>
      <c r="H198" s="233"/>
      <c r="I198" s="234">
        <v>113.42227700592768</v>
      </c>
      <c r="J198" s="234">
        <v>126.52255000011232</v>
      </c>
      <c r="K198" s="233">
        <v>6</v>
      </c>
      <c r="L198" s="233">
        <v>11</v>
      </c>
      <c r="M198" s="233"/>
      <c r="N198" s="233"/>
    </row>
    <row r="199" spans="1:14">
      <c r="A199" s="233" t="s">
        <v>490</v>
      </c>
      <c r="B199" s="233" t="s">
        <v>169</v>
      </c>
      <c r="C199" s="233">
        <v>8704</v>
      </c>
      <c r="D199" s="233">
        <v>9033</v>
      </c>
      <c r="E199" s="233">
        <v>8868.5</v>
      </c>
      <c r="F199" s="234">
        <v>2.5199999999999996</v>
      </c>
      <c r="G199" s="234">
        <v>1.4142135623730963E-2</v>
      </c>
      <c r="H199" s="233">
        <v>2.46</v>
      </c>
      <c r="I199" s="234">
        <v>87.023348469501087</v>
      </c>
      <c r="J199" s="234">
        <v>97.074545217728456</v>
      </c>
      <c r="K199" s="233">
        <v>6</v>
      </c>
      <c r="L199" s="233">
        <v>11</v>
      </c>
      <c r="M199" s="233"/>
      <c r="N199" s="233"/>
    </row>
    <row r="200" spans="1:14">
      <c r="A200" s="233" t="s">
        <v>489</v>
      </c>
      <c r="B200" s="233" t="s">
        <v>169</v>
      </c>
      <c r="C200" s="233">
        <v>8704</v>
      </c>
      <c r="D200" s="233">
        <v>9033</v>
      </c>
      <c r="E200" s="233">
        <v>8868.5</v>
      </c>
      <c r="F200" s="234">
        <v>2.4699999999999998</v>
      </c>
      <c r="G200" s="234">
        <v>1.4142135623730963E-2</v>
      </c>
      <c r="H200" s="233">
        <v>2.62</v>
      </c>
      <c r="I200" s="234">
        <v>81.437965461622241</v>
      </c>
      <c r="J200" s="234">
        <v>90.844050472439605</v>
      </c>
      <c r="K200" s="233">
        <v>6</v>
      </c>
      <c r="L200" s="233">
        <v>11</v>
      </c>
      <c r="M200" s="233"/>
      <c r="N200" s="233"/>
    </row>
    <row r="201" spans="1:14">
      <c r="A201" s="233" t="s">
        <v>493</v>
      </c>
      <c r="B201" s="233" t="s">
        <v>169</v>
      </c>
      <c r="C201" s="233">
        <v>8704</v>
      </c>
      <c r="D201" s="233">
        <v>9033</v>
      </c>
      <c r="E201" s="233">
        <v>8868.5</v>
      </c>
      <c r="F201" s="234">
        <v>2.6349999999999998</v>
      </c>
      <c r="G201" s="234">
        <v>4.9497474683058214E-2</v>
      </c>
      <c r="H201" s="233"/>
      <c r="I201" s="234">
        <v>100.87507037316401</v>
      </c>
      <c r="J201" s="234">
        <v>112.52614100126445</v>
      </c>
      <c r="K201" s="233">
        <v>6</v>
      </c>
      <c r="L201" s="233">
        <v>11</v>
      </c>
      <c r="M201" s="233"/>
      <c r="N201" s="233"/>
    </row>
    <row r="202" spans="1:14">
      <c r="A202" s="233" t="s">
        <v>693</v>
      </c>
      <c r="B202" s="233" t="s">
        <v>169</v>
      </c>
      <c r="C202" s="233">
        <v>8704</v>
      </c>
      <c r="D202" s="233">
        <v>9033</v>
      </c>
      <c r="E202" s="233">
        <v>8868.5</v>
      </c>
      <c r="F202" s="234">
        <v>2.46</v>
      </c>
      <c r="G202" s="234">
        <v>5.6568542494923851E-2</v>
      </c>
      <c r="H202" s="233"/>
      <c r="I202" s="234">
        <v>80.351724968409059</v>
      </c>
      <c r="J202" s="234">
        <v>89.632349202260301</v>
      </c>
      <c r="K202" s="233">
        <v>6</v>
      </c>
      <c r="L202" s="233">
        <v>11</v>
      </c>
      <c r="M202" s="233"/>
      <c r="N202" s="233"/>
    </row>
    <row r="203" spans="1:14">
      <c r="A203" s="233" t="s">
        <v>491</v>
      </c>
      <c r="B203" s="233" t="s">
        <v>169</v>
      </c>
      <c r="C203" s="233">
        <v>8704</v>
      </c>
      <c r="D203" s="233">
        <v>9033</v>
      </c>
      <c r="E203" s="233">
        <v>8868.5</v>
      </c>
      <c r="F203" s="234">
        <v>2.3099999999999996</v>
      </c>
      <c r="G203" s="234">
        <v>1.4142135623730963E-2</v>
      </c>
      <c r="H203" s="233">
        <v>2.36</v>
      </c>
      <c r="I203" s="234">
        <v>65.246264663379762</v>
      </c>
      <c r="J203" s="234">
        <v>65.246264663379762</v>
      </c>
      <c r="K203" s="233">
        <v>6</v>
      </c>
      <c r="L203" s="233">
        <v>11</v>
      </c>
      <c r="M203" s="233"/>
      <c r="N203" s="233"/>
    </row>
    <row r="204" spans="1:14">
      <c r="A204" s="233" t="s">
        <v>495</v>
      </c>
      <c r="B204" s="233" t="s">
        <v>169</v>
      </c>
      <c r="C204" s="233">
        <v>8704</v>
      </c>
      <c r="D204" s="233">
        <v>9033</v>
      </c>
      <c r="E204" s="233">
        <v>8868.5</v>
      </c>
      <c r="F204" s="234">
        <v>2.5049999999999999</v>
      </c>
      <c r="G204" s="234">
        <v>2.1213203435596288E-2</v>
      </c>
      <c r="H204" s="233"/>
      <c r="I204" s="234">
        <v>85.32053833106356</v>
      </c>
      <c r="J204" s="234">
        <v>85.32053833106356</v>
      </c>
      <c r="K204" s="233">
        <v>6</v>
      </c>
      <c r="L204" s="233">
        <v>11</v>
      </c>
      <c r="M204" s="233"/>
      <c r="N204" s="233"/>
    </row>
    <row r="205" spans="1:14">
      <c r="A205" s="233" t="s">
        <v>512</v>
      </c>
      <c r="B205" s="233" t="s">
        <v>168</v>
      </c>
      <c r="C205" s="233">
        <v>9033</v>
      </c>
      <c r="D205" s="233">
        <v>9363</v>
      </c>
      <c r="E205" s="233">
        <v>9198</v>
      </c>
      <c r="F205" s="234">
        <v>2.7666666666666662</v>
      </c>
      <c r="G205" s="234">
        <v>7.5055534994651313E-2</v>
      </c>
      <c r="H205" s="233">
        <v>2.9049999999999994</v>
      </c>
      <c r="I205" s="234">
        <v>118.54333267621966</v>
      </c>
      <c r="J205" s="234">
        <v>113.42227700592768</v>
      </c>
      <c r="K205" s="233">
        <v>6</v>
      </c>
      <c r="L205" s="233">
        <v>12</v>
      </c>
      <c r="M205" s="233"/>
      <c r="N205" s="233"/>
    </row>
    <row r="206" spans="1:14">
      <c r="A206" s="233" t="s">
        <v>501</v>
      </c>
      <c r="B206" s="233" t="s">
        <v>168</v>
      </c>
      <c r="C206" s="233">
        <v>9033</v>
      </c>
      <c r="D206" s="233">
        <v>9363</v>
      </c>
      <c r="E206" s="233">
        <v>9198</v>
      </c>
      <c r="F206" s="234">
        <v>2.37</v>
      </c>
      <c r="G206" s="234">
        <v>1.4142135623730963E-2</v>
      </c>
      <c r="H206" s="233">
        <v>2.4900000000000002</v>
      </c>
      <c r="I206" s="234">
        <v>71.025945747909674</v>
      </c>
      <c r="J206" s="234">
        <v>71.025945747909674</v>
      </c>
      <c r="K206" s="233">
        <v>6</v>
      </c>
      <c r="L206" s="233">
        <v>12</v>
      </c>
      <c r="M206" s="233"/>
      <c r="N206" s="233"/>
    </row>
    <row r="207" spans="1:14">
      <c r="A207" s="233" t="s">
        <v>500</v>
      </c>
      <c r="B207" s="233" t="s">
        <v>168</v>
      </c>
      <c r="C207" s="233">
        <v>9033</v>
      </c>
      <c r="D207" s="233">
        <v>9363</v>
      </c>
      <c r="E207" s="233">
        <v>9198</v>
      </c>
      <c r="F207" s="234">
        <v>2.3250000000000002</v>
      </c>
      <c r="G207" s="234">
        <v>3.5355339059327563E-2</v>
      </c>
      <c r="H207" s="233">
        <v>2.2400000000000002</v>
      </c>
      <c r="I207" s="234">
        <v>66.659183297343105</v>
      </c>
      <c r="J207" s="234">
        <v>74.358318968186225</v>
      </c>
      <c r="K207" s="233">
        <v>6</v>
      </c>
      <c r="L207" s="233">
        <v>12</v>
      </c>
      <c r="M207" s="233"/>
      <c r="N207" s="233"/>
    </row>
    <row r="208" spans="1:14">
      <c r="A208" s="233" t="s">
        <v>506</v>
      </c>
      <c r="B208" s="233" t="s">
        <v>168</v>
      </c>
      <c r="C208" s="233">
        <v>9033</v>
      </c>
      <c r="D208" s="233">
        <v>9363</v>
      </c>
      <c r="E208" s="233">
        <v>9198</v>
      </c>
      <c r="F208" s="234">
        <v>2.23</v>
      </c>
      <c r="G208" s="234">
        <v>0</v>
      </c>
      <c r="H208" s="233">
        <v>2.5299999999999998</v>
      </c>
      <c r="I208" s="234">
        <v>58.0616129951202</v>
      </c>
      <c r="J208" s="234">
        <v>64.767729296056572</v>
      </c>
      <c r="K208" s="233">
        <v>6</v>
      </c>
      <c r="L208" s="233">
        <v>12</v>
      </c>
      <c r="M208" s="233"/>
      <c r="N208" s="233"/>
    </row>
    <row r="209" spans="1:14">
      <c r="A209" s="233" t="s">
        <v>509</v>
      </c>
      <c r="B209" s="233" t="s">
        <v>168</v>
      </c>
      <c r="C209" s="233">
        <v>9033</v>
      </c>
      <c r="D209" s="233">
        <v>9363</v>
      </c>
      <c r="E209" s="233">
        <v>9198</v>
      </c>
      <c r="F209" s="234">
        <v>2.5449999999999999</v>
      </c>
      <c r="G209" s="234">
        <v>2.12132034355966E-2</v>
      </c>
      <c r="H209" s="233">
        <v>2.63</v>
      </c>
      <c r="I209" s="234">
        <v>89.913845832431036</v>
      </c>
      <c r="J209" s="234">
        <v>100.29889502607682</v>
      </c>
      <c r="K209" s="233">
        <v>6</v>
      </c>
      <c r="L209" s="233">
        <v>12</v>
      </c>
      <c r="M209" s="233"/>
      <c r="N209" s="233"/>
    </row>
    <row r="210" spans="1:14">
      <c r="A210" s="233" t="s">
        <v>498</v>
      </c>
      <c r="B210" s="233" t="s">
        <v>168</v>
      </c>
      <c r="C210" s="233">
        <v>9033</v>
      </c>
      <c r="D210" s="233">
        <v>9363</v>
      </c>
      <c r="E210" s="233">
        <v>9198</v>
      </c>
      <c r="F210" s="234">
        <v>2.1950000000000003</v>
      </c>
      <c r="G210" s="234">
        <v>3.5355339059327563E-2</v>
      </c>
      <c r="H210" s="233">
        <v>2.3199999999999998</v>
      </c>
      <c r="I210" s="234">
        <v>55.099578468171011</v>
      </c>
      <c r="J210" s="234">
        <v>61.463579781244761</v>
      </c>
      <c r="K210" s="233">
        <v>6</v>
      </c>
      <c r="L210" s="233">
        <v>12</v>
      </c>
      <c r="M210" s="233"/>
      <c r="N210" s="233"/>
    </row>
    <row r="211" spans="1:14">
      <c r="A211" s="233" t="s">
        <v>694</v>
      </c>
      <c r="B211" s="233" t="s">
        <v>168</v>
      </c>
      <c r="C211" s="233">
        <v>9033</v>
      </c>
      <c r="D211" s="233">
        <v>9363</v>
      </c>
      <c r="E211" s="233">
        <v>9198</v>
      </c>
      <c r="F211" s="234">
        <v>2.4533333333333331</v>
      </c>
      <c r="G211" s="234">
        <v>5.5075705472860947E-2</v>
      </c>
      <c r="H211" s="233"/>
      <c r="I211" s="234">
        <v>79.633208152719462</v>
      </c>
      <c r="J211" s="234">
        <v>88.830843694358549</v>
      </c>
      <c r="K211" s="233">
        <v>6</v>
      </c>
      <c r="L211" s="233">
        <v>12</v>
      </c>
      <c r="M211" s="233"/>
      <c r="N211" s="233"/>
    </row>
    <row r="212" spans="1:14">
      <c r="A212" s="233" t="s">
        <v>695</v>
      </c>
      <c r="B212" s="233" t="s">
        <v>168</v>
      </c>
      <c r="C212" s="233">
        <v>9033</v>
      </c>
      <c r="D212" s="233">
        <v>9363</v>
      </c>
      <c r="E212" s="233">
        <v>9198</v>
      </c>
      <c r="F212" s="234">
        <v>2.335</v>
      </c>
      <c r="G212" s="234">
        <v>7.0710678118653244E-3</v>
      </c>
      <c r="H212" s="233">
        <v>2.39</v>
      </c>
      <c r="I212" s="234">
        <v>67.61290393395862</v>
      </c>
      <c r="J212" s="234">
        <v>75.42219433833084</v>
      </c>
      <c r="K212" s="233">
        <v>6</v>
      </c>
      <c r="L212" s="233">
        <v>12</v>
      </c>
      <c r="M212" s="233"/>
      <c r="N212" s="233"/>
    </row>
    <row r="213" spans="1:14">
      <c r="A213" s="233" t="s">
        <v>505</v>
      </c>
      <c r="B213" s="233" t="s">
        <v>168</v>
      </c>
      <c r="C213" s="233">
        <v>9033</v>
      </c>
      <c r="D213" s="233">
        <v>9363</v>
      </c>
      <c r="E213" s="233">
        <v>9198</v>
      </c>
      <c r="F213" s="234">
        <v>2.31</v>
      </c>
      <c r="G213" s="234">
        <v>2.8284271247461926E-2</v>
      </c>
      <c r="H213" s="233">
        <v>2.42</v>
      </c>
      <c r="I213" s="234">
        <v>65.246264663379819</v>
      </c>
      <c r="J213" s="234">
        <v>65.246264663379819</v>
      </c>
      <c r="K213" s="233">
        <v>6</v>
      </c>
      <c r="L213" s="233">
        <v>12</v>
      </c>
      <c r="M213" s="233"/>
      <c r="N213" s="233"/>
    </row>
    <row r="214" spans="1:14">
      <c r="A214" s="233" t="s">
        <v>502</v>
      </c>
      <c r="B214" s="233" t="s">
        <v>168</v>
      </c>
      <c r="C214" s="233">
        <v>9033</v>
      </c>
      <c r="D214" s="233">
        <v>9363</v>
      </c>
      <c r="E214" s="233">
        <v>9198</v>
      </c>
      <c r="F214" s="234">
        <v>2.355</v>
      </c>
      <c r="G214" s="234">
        <v>7.0710678118653244E-3</v>
      </c>
      <c r="H214" s="233">
        <v>2.4900000000000002</v>
      </c>
      <c r="I214" s="234">
        <v>69.548844183905089</v>
      </c>
      <c r="J214" s="234">
        <v>77.581735687146121</v>
      </c>
      <c r="K214" s="233">
        <v>6</v>
      </c>
      <c r="L214" s="233">
        <v>12</v>
      </c>
      <c r="M214" s="233"/>
      <c r="N214" s="233"/>
    </row>
    <row r="215" spans="1:14">
      <c r="A215" s="233" t="s">
        <v>510</v>
      </c>
      <c r="B215" s="233" t="s">
        <v>168</v>
      </c>
      <c r="C215" s="233">
        <v>9033</v>
      </c>
      <c r="D215" s="233">
        <v>9363</v>
      </c>
      <c r="E215" s="233">
        <v>9198</v>
      </c>
      <c r="F215" s="234">
        <v>2.2300000000000004</v>
      </c>
      <c r="G215" s="234">
        <v>1.4142135623730963E-2</v>
      </c>
      <c r="H215" s="233">
        <v>2.29</v>
      </c>
      <c r="I215" s="234">
        <v>58.06161299512025</v>
      </c>
      <c r="J215" s="234">
        <v>64.767729296056629</v>
      </c>
      <c r="K215" s="233">
        <v>6</v>
      </c>
      <c r="L215" s="233">
        <v>12</v>
      </c>
      <c r="M215" s="233"/>
      <c r="N215" s="233"/>
    </row>
    <row r="216" spans="1:14">
      <c r="A216" s="233" t="s">
        <v>696</v>
      </c>
      <c r="B216" s="233" t="s">
        <v>168</v>
      </c>
      <c r="C216" s="233">
        <v>9033</v>
      </c>
      <c r="D216" s="233">
        <v>9363</v>
      </c>
      <c r="E216" s="233">
        <v>9198</v>
      </c>
      <c r="F216" s="234">
        <v>2.23</v>
      </c>
      <c r="G216" s="234">
        <v>2.8284271247461926E-2</v>
      </c>
      <c r="H216" s="233">
        <v>2.36</v>
      </c>
      <c r="I216" s="234">
        <v>58.0616129951202</v>
      </c>
      <c r="J216" s="234">
        <v>64.767729296056572</v>
      </c>
      <c r="K216" s="233">
        <v>6</v>
      </c>
      <c r="L216" s="233">
        <v>12</v>
      </c>
      <c r="M216" s="233"/>
      <c r="N216" s="233"/>
    </row>
    <row r="217" spans="1:14">
      <c r="A217" s="233" t="s">
        <v>697</v>
      </c>
      <c r="B217" s="233" t="s">
        <v>168</v>
      </c>
      <c r="C217" s="233">
        <v>9033</v>
      </c>
      <c r="D217" s="233">
        <v>9363</v>
      </c>
      <c r="E217" s="233">
        <v>9198</v>
      </c>
      <c r="F217" s="234">
        <v>2.4249999999999998</v>
      </c>
      <c r="G217" s="234">
        <v>7.0710678118656384E-3</v>
      </c>
      <c r="H217" s="233">
        <v>2.4700000000000002</v>
      </c>
      <c r="I217" s="234">
        <v>76.629478348117118</v>
      </c>
      <c r="J217" s="234">
        <v>85.480183097324641</v>
      </c>
      <c r="K217" s="233">
        <v>6</v>
      </c>
      <c r="L217" s="233">
        <v>12</v>
      </c>
      <c r="M217" s="233"/>
      <c r="N217" s="233"/>
    </row>
    <row r="218" spans="1:14">
      <c r="A218" s="233" t="s">
        <v>698</v>
      </c>
      <c r="B218" s="233" t="s">
        <v>168</v>
      </c>
      <c r="C218" s="233">
        <v>9033</v>
      </c>
      <c r="D218" s="233">
        <v>9363</v>
      </c>
      <c r="E218" s="233">
        <v>9198</v>
      </c>
      <c r="F218" s="234">
        <v>2.2250000000000001</v>
      </c>
      <c r="G218" s="234">
        <v>7.0710678118653244E-3</v>
      </c>
      <c r="H218" s="233"/>
      <c r="I218" s="234">
        <v>57.63182212037848</v>
      </c>
      <c r="J218" s="234">
        <v>64.288297575282186</v>
      </c>
      <c r="K218" s="233">
        <v>6</v>
      </c>
      <c r="L218" s="233">
        <v>12</v>
      </c>
      <c r="M218" s="233"/>
      <c r="N218" s="233"/>
    </row>
    <row r="219" spans="1:14">
      <c r="A219" s="233" t="s">
        <v>699</v>
      </c>
      <c r="B219" s="233" t="s">
        <v>168</v>
      </c>
      <c r="C219" s="233">
        <v>9033</v>
      </c>
      <c r="D219" s="233">
        <v>9363</v>
      </c>
      <c r="E219" s="233">
        <v>9198</v>
      </c>
      <c r="F219" s="234">
        <v>2.2199999999999998</v>
      </c>
      <c r="G219" s="234">
        <v>1.4142135623730963E-2</v>
      </c>
      <c r="H219" s="233">
        <v>2.29</v>
      </c>
      <c r="I219" s="234">
        <v>57.204256513913066</v>
      </c>
      <c r="J219" s="234">
        <v>63.811348141270024</v>
      </c>
      <c r="K219" s="233">
        <v>6</v>
      </c>
      <c r="L219" s="233">
        <v>12</v>
      </c>
      <c r="M219" s="233"/>
      <c r="N219" s="233"/>
    </row>
    <row r="220" spans="1:14">
      <c r="A220" s="233" t="s">
        <v>700</v>
      </c>
      <c r="B220" s="233" t="s">
        <v>168</v>
      </c>
      <c r="C220" s="233">
        <v>9033</v>
      </c>
      <c r="D220" s="233">
        <v>9363</v>
      </c>
      <c r="E220" s="233">
        <v>9198</v>
      </c>
      <c r="F220" s="234">
        <v>2.5249999999999999</v>
      </c>
      <c r="G220" s="234">
        <v>2.12132034355966E-2</v>
      </c>
      <c r="H220" s="233">
        <v>2.6</v>
      </c>
      <c r="I220" s="234">
        <v>87.596181731007292</v>
      </c>
      <c r="J220" s="234">
        <v>97.713540720938624</v>
      </c>
      <c r="K220" s="233">
        <v>6</v>
      </c>
      <c r="L220" s="233">
        <v>12</v>
      </c>
      <c r="M220" s="233"/>
      <c r="N220" s="233"/>
    </row>
    <row r="221" spans="1:14">
      <c r="A221" s="233" t="s">
        <v>701</v>
      </c>
      <c r="B221" s="233" t="s">
        <v>168</v>
      </c>
      <c r="C221" s="233">
        <v>9033</v>
      </c>
      <c r="D221" s="233">
        <v>9363</v>
      </c>
      <c r="E221" s="233">
        <v>9198</v>
      </c>
      <c r="F221" s="234">
        <v>2.3849999999999998</v>
      </c>
      <c r="G221" s="234">
        <v>2.1213203435596288E-2</v>
      </c>
      <c r="H221" s="233">
        <v>2.3199999999999998</v>
      </c>
      <c r="I221" s="234">
        <v>72.524801526782966</v>
      </c>
      <c r="J221" s="234">
        <v>80.901416103126394</v>
      </c>
      <c r="K221" s="233">
        <v>6</v>
      </c>
      <c r="L221" s="233">
        <v>12</v>
      </c>
      <c r="M221" s="233"/>
      <c r="N221" s="233"/>
    </row>
    <row r="222" spans="1:14">
      <c r="A222" s="233" t="s">
        <v>702</v>
      </c>
      <c r="B222" s="233" t="s">
        <v>168</v>
      </c>
      <c r="C222" s="233">
        <v>9033</v>
      </c>
      <c r="D222" s="233">
        <v>9363</v>
      </c>
      <c r="E222" s="233">
        <v>9198</v>
      </c>
      <c r="F222" s="234">
        <v>2.2149999999999999</v>
      </c>
      <c r="G222" s="234">
        <v>4.9497474683058214E-2</v>
      </c>
      <c r="H222" s="233">
        <v>2.4300000000000002</v>
      </c>
      <c r="I222" s="234">
        <v>56.778909627218873</v>
      </c>
      <c r="J222" s="234">
        <v>63.336873689162651</v>
      </c>
      <c r="K222" s="233">
        <v>6</v>
      </c>
      <c r="L222" s="233">
        <v>12</v>
      </c>
      <c r="M222" s="233"/>
      <c r="N222" s="233"/>
    </row>
    <row r="223" spans="1:14">
      <c r="A223" s="233" t="s">
        <v>503</v>
      </c>
      <c r="B223" s="233" t="s">
        <v>168</v>
      </c>
      <c r="C223" s="233">
        <v>9033</v>
      </c>
      <c r="D223" s="233">
        <v>9363</v>
      </c>
      <c r="E223" s="233">
        <v>9198</v>
      </c>
      <c r="F223" s="234">
        <v>2.7649999999999997</v>
      </c>
      <c r="G223" s="234">
        <v>7.0710678118656384E-3</v>
      </c>
      <c r="H223" s="233">
        <v>2.79</v>
      </c>
      <c r="I223" s="234">
        <v>118.30712454810106</v>
      </c>
      <c r="J223" s="234">
        <v>118.30712454810106</v>
      </c>
      <c r="K223" s="233">
        <v>6</v>
      </c>
      <c r="L223" s="233">
        <v>12</v>
      </c>
      <c r="M223" s="233"/>
      <c r="N223" s="233"/>
    </row>
    <row r="224" spans="1:14">
      <c r="A224" s="233" t="s">
        <v>511</v>
      </c>
      <c r="B224" s="233" t="s">
        <v>168</v>
      </c>
      <c r="C224" s="233">
        <v>9033</v>
      </c>
      <c r="D224" s="233">
        <v>9363</v>
      </c>
      <c r="E224" s="233">
        <v>9198</v>
      </c>
      <c r="F224" s="234">
        <v>2.58</v>
      </c>
      <c r="G224" s="234">
        <v>2.8284271247461926E-2</v>
      </c>
      <c r="H224" s="233">
        <v>2.4700000000000002</v>
      </c>
      <c r="I224" s="234">
        <v>94.072183983207808</v>
      </c>
      <c r="J224" s="234">
        <v>94.072183983207808</v>
      </c>
      <c r="K224" s="233">
        <v>6</v>
      </c>
      <c r="L224" s="233">
        <v>12</v>
      </c>
      <c r="M224" s="233"/>
      <c r="N224" s="233"/>
    </row>
    <row r="225" spans="1:14">
      <c r="A225" s="233" t="s">
        <v>703</v>
      </c>
      <c r="B225" s="233" t="s">
        <v>168</v>
      </c>
      <c r="C225" s="233">
        <v>9033</v>
      </c>
      <c r="D225" s="233">
        <v>9363</v>
      </c>
      <c r="E225" s="233">
        <v>9198</v>
      </c>
      <c r="F225" s="234">
        <v>2.59</v>
      </c>
      <c r="G225" s="234">
        <v>2.8284271247461926E-2</v>
      </c>
      <c r="H225" s="233">
        <v>2.68</v>
      </c>
      <c r="I225" s="234">
        <v>95.28449116458566</v>
      </c>
      <c r="J225" s="234">
        <v>106.2898498940953</v>
      </c>
      <c r="K225" s="233">
        <v>6</v>
      </c>
      <c r="L225" s="233">
        <v>12</v>
      </c>
      <c r="M225" s="233"/>
      <c r="N225" s="233"/>
    </row>
    <row r="226" spans="1:14">
      <c r="A226" s="233" t="s">
        <v>704</v>
      </c>
      <c r="B226" s="233" t="s">
        <v>168</v>
      </c>
      <c r="C226" s="233">
        <v>9033</v>
      </c>
      <c r="D226" s="233">
        <v>9363</v>
      </c>
      <c r="E226" s="233">
        <v>9198</v>
      </c>
      <c r="F226" s="234">
        <v>2.5049999999999999</v>
      </c>
      <c r="G226" s="234">
        <v>3.5355339059327251E-2</v>
      </c>
      <c r="H226" s="233">
        <v>2.61</v>
      </c>
      <c r="I226" s="234">
        <v>85.32053833106356</v>
      </c>
      <c r="J226" s="234">
        <v>95.175060508301399</v>
      </c>
      <c r="K226" s="233">
        <v>6</v>
      </c>
      <c r="L226" s="233">
        <v>12</v>
      </c>
      <c r="M226" s="233"/>
      <c r="N226" s="233"/>
    </row>
    <row r="227" spans="1:14">
      <c r="A227" s="233" t="s">
        <v>521</v>
      </c>
      <c r="B227" s="233" t="s">
        <v>167</v>
      </c>
      <c r="C227" s="233">
        <v>9363</v>
      </c>
      <c r="D227" s="233">
        <v>9692</v>
      </c>
      <c r="E227" s="233">
        <v>9527.5</v>
      </c>
      <c r="F227" s="234">
        <v>2.5249999999999999</v>
      </c>
      <c r="G227" s="234">
        <v>7.0710678118653244E-3</v>
      </c>
      <c r="H227" s="233"/>
      <c r="I227" s="234">
        <v>87.596181731007292</v>
      </c>
      <c r="J227" s="234">
        <v>87.596181731007292</v>
      </c>
      <c r="K227" s="233">
        <v>6</v>
      </c>
      <c r="L227" s="233">
        <v>13</v>
      </c>
      <c r="M227" s="233"/>
      <c r="N227" s="233"/>
    </row>
    <row r="228" spans="1:14">
      <c r="A228" s="233" t="s">
        <v>516</v>
      </c>
      <c r="B228" s="233" t="s">
        <v>167</v>
      </c>
      <c r="C228" s="233">
        <v>9363</v>
      </c>
      <c r="D228" s="233">
        <v>9692</v>
      </c>
      <c r="E228" s="233">
        <v>9527.5</v>
      </c>
      <c r="F228" s="234">
        <v>2.37</v>
      </c>
      <c r="G228" s="234">
        <v>5.6568542494923851E-2</v>
      </c>
      <c r="H228" s="233"/>
      <c r="I228" s="234">
        <v>71.025945747909674</v>
      </c>
      <c r="J228" s="234">
        <v>71.025945747909674</v>
      </c>
      <c r="K228" s="233">
        <v>6</v>
      </c>
      <c r="L228" s="233">
        <v>13</v>
      </c>
      <c r="M228" s="233"/>
      <c r="N228" s="233"/>
    </row>
    <row r="229" spans="1:14">
      <c r="A229" s="233" t="s">
        <v>520</v>
      </c>
      <c r="B229" s="233" t="s">
        <v>167</v>
      </c>
      <c r="C229" s="233">
        <v>9363</v>
      </c>
      <c r="D229" s="233">
        <v>9692</v>
      </c>
      <c r="E229" s="233">
        <v>9527.5</v>
      </c>
      <c r="F229" s="234">
        <v>2.7149999999999999</v>
      </c>
      <c r="G229" s="234">
        <v>7.0710678118656384E-3</v>
      </c>
      <c r="H229" s="233"/>
      <c r="I229" s="234">
        <v>111.37254662908687</v>
      </c>
      <c r="J229" s="234">
        <v>111.37254662908687</v>
      </c>
      <c r="K229" s="233">
        <v>6</v>
      </c>
      <c r="L229" s="233">
        <v>13</v>
      </c>
      <c r="M229" s="233"/>
      <c r="N229" s="233"/>
    </row>
    <row r="230" spans="1:14">
      <c r="A230" s="233" t="s">
        <v>705</v>
      </c>
      <c r="B230" s="233" t="s">
        <v>167</v>
      </c>
      <c r="C230" s="233">
        <v>9363</v>
      </c>
      <c r="D230" s="233">
        <v>9692</v>
      </c>
      <c r="E230" s="233">
        <v>9527.5</v>
      </c>
      <c r="F230" s="234">
        <v>2.6950000000000003</v>
      </c>
      <c r="G230" s="234">
        <v>2.1213203435596288E-2</v>
      </c>
      <c r="H230" s="233">
        <v>2.5499999999999998</v>
      </c>
      <c r="I230" s="234">
        <v>108.6799743184838</v>
      </c>
      <c r="J230" s="234">
        <v>108.6799743184838</v>
      </c>
      <c r="K230" s="233">
        <v>6</v>
      </c>
      <c r="L230" s="233">
        <v>13</v>
      </c>
      <c r="M230" s="233"/>
      <c r="N230" s="233"/>
    </row>
    <row r="231" spans="1:14">
      <c r="A231" s="233" t="s">
        <v>518</v>
      </c>
      <c r="B231" s="233" t="s">
        <v>167</v>
      </c>
      <c r="C231" s="233">
        <v>9363</v>
      </c>
      <c r="D231" s="233">
        <v>9692</v>
      </c>
      <c r="E231" s="233">
        <v>9527.5</v>
      </c>
      <c r="F231" s="234">
        <v>2.61</v>
      </c>
      <c r="G231" s="234">
        <v>2.6457513110645845E-2</v>
      </c>
      <c r="H231" s="233">
        <v>2.7404999999999999</v>
      </c>
      <c r="I231" s="234">
        <v>97.741742973364993</v>
      </c>
      <c r="J231" s="234">
        <v>99.613456184953733</v>
      </c>
      <c r="K231" s="233">
        <v>6</v>
      </c>
      <c r="L231" s="233">
        <v>13</v>
      </c>
      <c r="M231" s="233"/>
      <c r="N231" s="233"/>
    </row>
    <row r="232" spans="1:14">
      <c r="A232" s="233" t="s">
        <v>706</v>
      </c>
      <c r="B232" s="233" t="s">
        <v>167</v>
      </c>
      <c r="C232" s="233">
        <v>9363</v>
      </c>
      <c r="D232" s="233">
        <v>9692</v>
      </c>
      <c r="E232" s="233">
        <v>9527.5</v>
      </c>
      <c r="F232" s="234">
        <v>2.3600000000000003</v>
      </c>
      <c r="G232" s="234">
        <v>1.4142135623730963E-2</v>
      </c>
      <c r="H232" s="233">
        <v>2.44</v>
      </c>
      <c r="I232" s="234">
        <v>70.038805367037725</v>
      </c>
      <c r="J232" s="234">
        <v>78.12828738693058</v>
      </c>
      <c r="K232" s="233">
        <v>6</v>
      </c>
      <c r="L232" s="233">
        <v>13</v>
      </c>
      <c r="M232" s="233"/>
      <c r="N232" s="233"/>
    </row>
    <row r="233" spans="1:14">
      <c r="A233" s="233" t="s">
        <v>707</v>
      </c>
      <c r="B233" s="233" t="s">
        <v>167</v>
      </c>
      <c r="C233" s="233">
        <v>9363</v>
      </c>
      <c r="D233" s="233">
        <v>9692</v>
      </c>
      <c r="E233" s="233">
        <v>9527.5</v>
      </c>
      <c r="F233" s="234">
        <v>2.3650000000000002</v>
      </c>
      <c r="G233" s="234">
        <v>7.0710678118656384E-3</v>
      </c>
      <c r="H233" s="233">
        <v>2.33</v>
      </c>
      <c r="I233" s="234">
        <v>70.531170330473557</v>
      </c>
      <c r="J233" s="234">
        <v>78.677520503643251</v>
      </c>
      <c r="K233" s="233">
        <v>6</v>
      </c>
      <c r="L233" s="233">
        <v>13</v>
      </c>
      <c r="M233" s="233"/>
      <c r="N233" s="233"/>
    </row>
    <row r="234" spans="1:14">
      <c r="A234" s="233" t="s">
        <v>515</v>
      </c>
      <c r="B234" s="233" t="s">
        <v>167</v>
      </c>
      <c r="C234" s="233">
        <v>9363</v>
      </c>
      <c r="D234" s="233">
        <v>9692</v>
      </c>
      <c r="E234" s="233">
        <v>9527.5</v>
      </c>
      <c r="F234" s="234">
        <v>2.4699999999999998</v>
      </c>
      <c r="G234" s="234">
        <v>1.4142135623730963E-2</v>
      </c>
      <c r="H234" s="233">
        <v>2.56</v>
      </c>
      <c r="I234" s="234">
        <v>81.437965461622241</v>
      </c>
      <c r="J234" s="234">
        <v>90.844050472439605</v>
      </c>
      <c r="K234" s="233">
        <v>6</v>
      </c>
      <c r="L234" s="233">
        <v>13</v>
      </c>
      <c r="M234" s="233"/>
      <c r="N234" s="233"/>
    </row>
    <row r="235" spans="1:14">
      <c r="A235" s="233" t="s">
        <v>708</v>
      </c>
      <c r="B235" s="233" t="s">
        <v>167</v>
      </c>
      <c r="C235" s="233">
        <v>9363</v>
      </c>
      <c r="D235" s="233">
        <v>9692</v>
      </c>
      <c r="E235" s="233">
        <v>9527.5</v>
      </c>
      <c r="F235" s="234">
        <v>2.4350000000000001</v>
      </c>
      <c r="G235" s="234">
        <v>7.0710678118653244E-3</v>
      </c>
      <c r="H235" s="233">
        <v>2.4700000000000002</v>
      </c>
      <c r="I235" s="234">
        <v>77.680421956238803</v>
      </c>
      <c r="J235" s="234">
        <v>77.680421956238803</v>
      </c>
      <c r="K235" s="233">
        <v>6</v>
      </c>
      <c r="L235" s="233">
        <v>13</v>
      </c>
      <c r="M235" s="233"/>
      <c r="N235" s="233"/>
    </row>
    <row r="236" spans="1:14">
      <c r="A236" s="233" t="s">
        <v>525</v>
      </c>
      <c r="B236" s="233" t="s">
        <v>167</v>
      </c>
      <c r="C236" s="233">
        <v>9363</v>
      </c>
      <c r="D236" s="233">
        <v>9692</v>
      </c>
      <c r="E236" s="233">
        <v>9527.5</v>
      </c>
      <c r="F236" s="234">
        <v>2.5249999999999999</v>
      </c>
      <c r="G236" s="234">
        <v>7.0710678118653244E-3</v>
      </c>
      <c r="H236" s="233">
        <v>2.4700000000000002</v>
      </c>
      <c r="I236" s="234">
        <v>87.596181731007292</v>
      </c>
      <c r="J236" s="234">
        <v>87.596181731007292</v>
      </c>
      <c r="K236" s="233">
        <v>6</v>
      </c>
      <c r="L236" s="233">
        <v>13</v>
      </c>
      <c r="M236" s="233"/>
      <c r="N236" s="233"/>
    </row>
    <row r="237" spans="1:14">
      <c r="A237" s="233" t="s">
        <v>523</v>
      </c>
      <c r="B237" s="233" t="s">
        <v>167</v>
      </c>
      <c r="C237" s="233">
        <v>9363</v>
      </c>
      <c r="D237" s="233">
        <v>9692</v>
      </c>
      <c r="E237" s="233">
        <v>9527.5</v>
      </c>
      <c r="F237" s="234">
        <v>2.4950000000000001</v>
      </c>
      <c r="G237" s="234">
        <v>2.1213203435596288E-2</v>
      </c>
      <c r="H237" s="233">
        <v>2.48</v>
      </c>
      <c r="I237" s="234">
        <v>84.198338264951687</v>
      </c>
      <c r="J237" s="234">
        <v>93.923246334553596</v>
      </c>
      <c r="K237" s="233">
        <v>6</v>
      </c>
      <c r="L237" s="233">
        <v>13</v>
      </c>
      <c r="M237" s="233"/>
      <c r="N237" s="233"/>
    </row>
    <row r="238" spans="1:14">
      <c r="A238" s="233" t="s">
        <v>519</v>
      </c>
      <c r="B238" s="233" t="s">
        <v>167</v>
      </c>
      <c r="C238" s="233">
        <v>9363</v>
      </c>
      <c r="D238" s="233">
        <v>9692</v>
      </c>
      <c r="E238" s="233">
        <v>9527.5</v>
      </c>
      <c r="F238" s="234">
        <v>2.5599999999999996</v>
      </c>
      <c r="G238" s="234">
        <v>1.4142135623730963E-2</v>
      </c>
      <c r="H238" s="233">
        <v>2.5099999999999998</v>
      </c>
      <c r="I238" s="234">
        <v>91.679932565690223</v>
      </c>
      <c r="J238" s="234">
        <v>91.679932565690223</v>
      </c>
      <c r="K238" s="233">
        <v>6</v>
      </c>
      <c r="L238" s="233">
        <v>13</v>
      </c>
      <c r="M238" s="233"/>
      <c r="N238" s="233"/>
    </row>
    <row r="239" spans="1:14">
      <c r="A239" s="233" t="s">
        <v>709</v>
      </c>
      <c r="B239" s="233" t="s">
        <v>167</v>
      </c>
      <c r="C239" s="233">
        <v>9363</v>
      </c>
      <c r="D239" s="233">
        <v>9692</v>
      </c>
      <c r="E239" s="233">
        <v>9527.5</v>
      </c>
      <c r="F239" s="234">
        <v>2.335</v>
      </c>
      <c r="G239" s="234">
        <v>7.0710678118653244E-3</v>
      </c>
      <c r="H239" s="233">
        <v>2.2599999999999998</v>
      </c>
      <c r="I239" s="234">
        <v>67.61290393395862</v>
      </c>
      <c r="J239" s="234">
        <v>67.61290393395862</v>
      </c>
      <c r="K239" s="233">
        <v>6</v>
      </c>
      <c r="L239" s="233">
        <v>13</v>
      </c>
      <c r="M239" s="233"/>
      <c r="N239" s="233"/>
    </row>
    <row r="240" spans="1:14">
      <c r="A240" s="233" t="s">
        <v>710</v>
      </c>
      <c r="B240" s="233" t="s">
        <v>167</v>
      </c>
      <c r="C240" s="233">
        <v>9363</v>
      </c>
      <c r="D240" s="233">
        <v>9692</v>
      </c>
      <c r="E240" s="233">
        <v>9527.5</v>
      </c>
      <c r="F240" s="234">
        <v>2.605</v>
      </c>
      <c r="G240" s="234">
        <v>2.12132034355966E-2</v>
      </c>
      <c r="H240" s="233">
        <v>2.5</v>
      </c>
      <c r="I240" s="234">
        <v>97.123333160996566</v>
      </c>
      <c r="J240" s="234">
        <v>108.34107814109166</v>
      </c>
      <c r="K240" s="233">
        <v>6</v>
      </c>
      <c r="L240" s="233">
        <v>13</v>
      </c>
      <c r="M240" s="233"/>
      <c r="N240" s="233"/>
    </row>
    <row r="241" spans="1:14">
      <c r="A241" s="233" t="s">
        <v>514</v>
      </c>
      <c r="B241" s="233" t="s">
        <v>167</v>
      </c>
      <c r="C241" s="233">
        <v>9363</v>
      </c>
      <c r="D241" s="233">
        <v>9692</v>
      </c>
      <c r="E241" s="233">
        <v>9527.5</v>
      </c>
      <c r="F241" s="234">
        <v>2.5350000000000001</v>
      </c>
      <c r="G241" s="234">
        <v>7.0710678118656384E-3</v>
      </c>
      <c r="H241" s="233">
        <v>2.4700000000000002</v>
      </c>
      <c r="I241" s="234">
        <v>88.749733934701709</v>
      </c>
      <c r="J241" s="234">
        <v>88.749733934701709</v>
      </c>
      <c r="K241" s="233">
        <v>6</v>
      </c>
      <c r="L241" s="233">
        <v>13</v>
      </c>
      <c r="M241" s="233"/>
      <c r="N241" s="233"/>
    </row>
    <row r="242" spans="1:14">
      <c r="A242" s="233" t="s">
        <v>522</v>
      </c>
      <c r="B242" s="233" t="s">
        <v>167</v>
      </c>
      <c r="C242" s="233">
        <v>9363</v>
      </c>
      <c r="D242" s="233">
        <v>9692</v>
      </c>
      <c r="E242" s="233">
        <v>9527.5</v>
      </c>
      <c r="F242" s="234">
        <v>2.5999999999999996</v>
      </c>
      <c r="G242" s="234">
        <v>1.4142135623730963E-2</v>
      </c>
      <c r="H242" s="233">
        <v>2.5</v>
      </c>
      <c r="I242" s="234">
        <v>96.507659172657199</v>
      </c>
      <c r="J242" s="234">
        <v>96.507659172657199</v>
      </c>
      <c r="K242" s="233">
        <v>6</v>
      </c>
      <c r="L242" s="233">
        <v>13</v>
      </c>
      <c r="M242" s="233"/>
      <c r="N242" s="233"/>
    </row>
    <row r="243" spans="1:14">
      <c r="A243" s="233" t="s">
        <v>513</v>
      </c>
      <c r="B243" s="233" t="s">
        <v>167</v>
      </c>
      <c r="C243" s="233">
        <v>9363</v>
      </c>
      <c r="D243" s="233">
        <v>9692</v>
      </c>
      <c r="E243" s="233">
        <v>9527.5</v>
      </c>
      <c r="F243" s="234">
        <v>2.1749999999999998</v>
      </c>
      <c r="G243" s="234">
        <v>7.0710678118656384E-3</v>
      </c>
      <c r="H243" s="233"/>
      <c r="I243" s="234">
        <v>53.455224136399785</v>
      </c>
      <c r="J243" s="234">
        <v>59.629302524153957</v>
      </c>
      <c r="K243" s="233">
        <v>6</v>
      </c>
      <c r="L243" s="233">
        <v>13</v>
      </c>
      <c r="M243" s="233"/>
      <c r="N243" s="233"/>
    </row>
    <row r="244" spans="1:14">
      <c r="A244" s="233" t="s">
        <v>711</v>
      </c>
      <c r="B244" s="233" t="s">
        <v>167</v>
      </c>
      <c r="C244" s="233">
        <v>9363</v>
      </c>
      <c r="D244" s="233">
        <v>9692</v>
      </c>
      <c r="E244" s="233">
        <v>9527.5</v>
      </c>
      <c r="F244" s="234">
        <v>2.5099999999999998</v>
      </c>
      <c r="G244" s="234">
        <v>1.0000000000000009E-2</v>
      </c>
      <c r="H244" s="233"/>
      <c r="I244" s="234">
        <v>85.885533573899892</v>
      </c>
      <c r="J244" s="234">
        <v>85.885533573899892</v>
      </c>
      <c r="K244" s="233">
        <v>6</v>
      </c>
      <c r="L244" s="233">
        <v>13</v>
      </c>
      <c r="M244" s="233"/>
      <c r="N244" s="233"/>
    </row>
    <row r="245" spans="1:14">
      <c r="A245" s="233" t="s">
        <v>524</v>
      </c>
      <c r="B245" s="233" t="s">
        <v>167</v>
      </c>
      <c r="C245" s="233">
        <v>9363</v>
      </c>
      <c r="D245" s="233">
        <v>9692</v>
      </c>
      <c r="E245" s="233">
        <v>9527.5</v>
      </c>
      <c r="F245" s="234">
        <v>2.5199999999999996</v>
      </c>
      <c r="G245" s="234">
        <v>1.4142135623730963E-2</v>
      </c>
      <c r="H245" s="233">
        <v>2.61</v>
      </c>
      <c r="I245" s="234">
        <v>87.023348469501087</v>
      </c>
      <c r="J245" s="234">
        <v>87.023348469501087</v>
      </c>
      <c r="K245" s="233">
        <v>6</v>
      </c>
      <c r="L245" s="233">
        <v>13</v>
      </c>
      <c r="M245" s="233"/>
      <c r="N245" s="233"/>
    </row>
    <row r="246" spans="1:14">
      <c r="A246" s="233" t="s">
        <v>904</v>
      </c>
      <c r="B246" s="233" t="s">
        <v>167</v>
      </c>
      <c r="C246" s="233">
        <v>9363</v>
      </c>
      <c r="D246" s="233">
        <v>9692</v>
      </c>
      <c r="E246" s="233">
        <v>9527.5</v>
      </c>
      <c r="F246" s="234">
        <v>2.5</v>
      </c>
      <c r="G246" s="234">
        <v>1.4142135623730649E-2</v>
      </c>
      <c r="H246" s="233">
        <v>2.39</v>
      </c>
      <c r="I246" s="234">
        <v>84.758142159370664</v>
      </c>
      <c r="J246" s="234">
        <v>94.547707578777974</v>
      </c>
      <c r="K246" s="233">
        <v>6</v>
      </c>
      <c r="L246" s="233">
        <v>13</v>
      </c>
      <c r="M246" s="233" t="s">
        <v>847</v>
      </c>
      <c r="N246" s="233"/>
    </row>
    <row r="247" spans="1:14">
      <c r="A247" s="233" t="s">
        <v>905</v>
      </c>
      <c r="B247" s="233" t="s">
        <v>167</v>
      </c>
      <c r="C247" s="233">
        <v>9363</v>
      </c>
      <c r="D247" s="233">
        <v>9692</v>
      </c>
      <c r="E247" s="233">
        <v>9527.5</v>
      </c>
      <c r="F247" s="234">
        <v>2.645</v>
      </c>
      <c r="G247" s="234">
        <v>7.0710678118653244E-3</v>
      </c>
      <c r="H247" s="233">
        <v>2.62</v>
      </c>
      <c r="I247" s="234">
        <v>102.14779325008192</v>
      </c>
      <c r="J247" s="234">
        <v>102.14779325008192</v>
      </c>
      <c r="K247" s="233">
        <v>6</v>
      </c>
      <c r="L247" s="233">
        <v>13</v>
      </c>
      <c r="M247" s="233" t="s">
        <v>848</v>
      </c>
      <c r="N247" s="233"/>
    </row>
    <row r="248" spans="1:14">
      <c r="A248" s="233" t="s">
        <v>931</v>
      </c>
      <c r="B248" s="233" t="s">
        <v>167</v>
      </c>
      <c r="C248" s="233">
        <v>9363</v>
      </c>
      <c r="D248" s="233">
        <v>9692</v>
      </c>
      <c r="E248" s="233">
        <v>9527.5</v>
      </c>
      <c r="F248" s="234">
        <v>2.27</v>
      </c>
      <c r="G248" s="234">
        <v>0</v>
      </c>
      <c r="H248" s="233">
        <v>2.4</v>
      </c>
      <c r="I248" s="234">
        <v>61.58083697431406</v>
      </c>
      <c r="J248" s="234">
        <v>61.58083697431406</v>
      </c>
      <c r="K248" s="233">
        <v>6</v>
      </c>
      <c r="L248" s="233">
        <v>13</v>
      </c>
      <c r="M248" s="233" t="s">
        <v>874</v>
      </c>
      <c r="N248" s="233"/>
    </row>
    <row r="249" spans="1:14">
      <c r="A249" s="233" t="s">
        <v>526</v>
      </c>
      <c r="B249" s="233" t="s">
        <v>166</v>
      </c>
      <c r="C249" s="233">
        <v>9692</v>
      </c>
      <c r="D249" s="233">
        <v>10021</v>
      </c>
      <c r="E249" s="233">
        <v>9856.5</v>
      </c>
      <c r="F249" s="234">
        <v>2.5666666666666664</v>
      </c>
      <c r="G249" s="234">
        <v>2.5166114784235735E-2</v>
      </c>
      <c r="H249" s="233"/>
      <c r="I249" s="234">
        <v>92.472574147609677</v>
      </c>
      <c r="J249" s="234">
        <v>103.15315646165858</v>
      </c>
      <c r="K249" s="233">
        <v>7</v>
      </c>
      <c r="L249" s="233">
        <v>14</v>
      </c>
      <c r="M249" s="233"/>
      <c r="N249" s="233"/>
    </row>
    <row r="250" spans="1:14">
      <c r="A250" s="233" t="s">
        <v>530</v>
      </c>
      <c r="B250" s="233" t="s">
        <v>166</v>
      </c>
      <c r="C250" s="233">
        <v>9692</v>
      </c>
      <c r="D250" s="233">
        <v>10021</v>
      </c>
      <c r="E250" s="233">
        <v>9856.5</v>
      </c>
      <c r="F250" s="234">
        <v>2.63</v>
      </c>
      <c r="G250" s="234">
        <v>2.8284271247461926E-2</v>
      </c>
      <c r="H250" s="233">
        <v>2.52</v>
      </c>
      <c r="I250" s="234">
        <v>100.242878144164</v>
      </c>
      <c r="J250" s="234">
        <v>111.82093056981493</v>
      </c>
      <c r="K250" s="233">
        <v>7</v>
      </c>
      <c r="L250" s="233">
        <v>14</v>
      </c>
      <c r="M250" s="233"/>
      <c r="N250" s="233"/>
    </row>
    <row r="251" spans="1:14">
      <c r="A251" s="233" t="s">
        <v>533</v>
      </c>
      <c r="B251" s="233" t="s">
        <v>166</v>
      </c>
      <c r="C251" s="233">
        <v>9692</v>
      </c>
      <c r="D251" s="233">
        <v>10021</v>
      </c>
      <c r="E251" s="233">
        <v>9856.5</v>
      </c>
      <c r="F251" s="234">
        <v>2.29</v>
      </c>
      <c r="G251" s="234">
        <v>0</v>
      </c>
      <c r="H251" s="233">
        <v>2.25</v>
      </c>
      <c r="I251" s="234">
        <v>63.395064281510365</v>
      </c>
      <c r="J251" s="234">
        <v>70.717194206024814</v>
      </c>
      <c r="K251" s="233">
        <v>7</v>
      </c>
      <c r="L251" s="233">
        <v>14</v>
      </c>
      <c r="M251" s="233"/>
      <c r="N251" s="233"/>
    </row>
    <row r="252" spans="1:14">
      <c r="A252" s="233" t="s">
        <v>532</v>
      </c>
      <c r="B252" s="233" t="s">
        <v>166</v>
      </c>
      <c r="C252" s="233">
        <v>9692</v>
      </c>
      <c r="D252" s="233">
        <v>10021</v>
      </c>
      <c r="E252" s="233">
        <v>9856.5</v>
      </c>
      <c r="F252" s="234">
        <v>2.67</v>
      </c>
      <c r="G252" s="234">
        <v>4.2426406871192889E-2</v>
      </c>
      <c r="H252" s="233">
        <v>2.54</v>
      </c>
      <c r="I252" s="234">
        <v>105.37856375652099</v>
      </c>
      <c r="J252" s="234">
        <v>105.37856375652099</v>
      </c>
      <c r="K252" s="233">
        <v>7</v>
      </c>
      <c r="L252" s="233">
        <v>14</v>
      </c>
      <c r="M252" s="233"/>
      <c r="N252" s="233"/>
    </row>
    <row r="253" spans="1:14">
      <c r="A253" s="233" t="s">
        <v>906</v>
      </c>
      <c r="B253" s="233" t="s">
        <v>166</v>
      </c>
      <c r="C253" s="233">
        <v>9692</v>
      </c>
      <c r="D253" s="233">
        <v>10021</v>
      </c>
      <c r="E253" s="233">
        <v>9856.5</v>
      </c>
      <c r="F253" s="234">
        <v>2.4450000000000003</v>
      </c>
      <c r="G253" s="234">
        <v>2.1213203435596288E-2</v>
      </c>
      <c r="H253" s="233">
        <v>2.36</v>
      </c>
      <c r="I253" s="234">
        <v>78.741382937850688</v>
      </c>
      <c r="J253" s="234">
        <v>87.83601266717244</v>
      </c>
      <c r="K253" s="233">
        <v>7</v>
      </c>
      <c r="L253" s="233">
        <v>14</v>
      </c>
      <c r="M253" s="233" t="s">
        <v>849</v>
      </c>
      <c r="N253" s="233"/>
    </row>
    <row r="254" spans="1:14">
      <c r="A254" s="233" t="s">
        <v>907</v>
      </c>
      <c r="B254" s="233" t="s">
        <v>166</v>
      </c>
      <c r="C254" s="233">
        <v>9692</v>
      </c>
      <c r="D254" s="233">
        <v>10021</v>
      </c>
      <c r="E254" s="233">
        <v>9856.5</v>
      </c>
      <c r="F254" s="234">
        <v>2.6</v>
      </c>
      <c r="G254" s="234">
        <v>0</v>
      </c>
      <c r="H254" s="233"/>
      <c r="I254" s="234">
        <v>96.507659172657284</v>
      </c>
      <c r="J254" s="234">
        <v>96.507659172657284</v>
      </c>
      <c r="K254" s="233">
        <v>7</v>
      </c>
      <c r="L254" s="233">
        <v>14</v>
      </c>
      <c r="M254" s="233" t="s">
        <v>850</v>
      </c>
      <c r="N254" s="233"/>
    </row>
    <row r="255" spans="1:14">
      <c r="A255" s="233" t="s">
        <v>908</v>
      </c>
      <c r="B255" s="233" t="s">
        <v>166</v>
      </c>
      <c r="C255" s="233">
        <v>9692</v>
      </c>
      <c r="D255" s="233">
        <v>10021</v>
      </c>
      <c r="E255" s="233">
        <v>9856.5</v>
      </c>
      <c r="F255" s="234">
        <v>2.54</v>
      </c>
      <c r="G255" s="234">
        <v>0</v>
      </c>
      <c r="H255" s="233">
        <v>2.5099999999999998</v>
      </c>
      <c r="I255" s="234">
        <v>89.330466510741147</v>
      </c>
      <c r="J255" s="234">
        <v>89.330466510741147</v>
      </c>
      <c r="K255" s="233">
        <v>7</v>
      </c>
      <c r="L255" s="233">
        <v>14</v>
      </c>
      <c r="M255" s="233" t="s">
        <v>851</v>
      </c>
      <c r="N255" s="233"/>
    </row>
    <row r="256" spans="1:14">
      <c r="A256" s="233" t="s">
        <v>909</v>
      </c>
      <c r="B256" s="233" t="s">
        <v>166</v>
      </c>
      <c r="C256" s="233">
        <v>9692</v>
      </c>
      <c r="D256" s="233">
        <v>10021</v>
      </c>
      <c r="E256" s="233">
        <v>9856.5</v>
      </c>
      <c r="F256" s="234">
        <v>2.31</v>
      </c>
      <c r="G256" s="234">
        <v>0</v>
      </c>
      <c r="H256" s="233">
        <v>2.4300000000000002</v>
      </c>
      <c r="I256" s="234">
        <v>65.246264663379819</v>
      </c>
      <c r="J256" s="234">
        <v>65.246264663379819</v>
      </c>
      <c r="K256" s="233">
        <v>7</v>
      </c>
      <c r="L256" s="233">
        <v>14</v>
      </c>
      <c r="M256" s="233" t="s">
        <v>852</v>
      </c>
      <c r="N256" s="233"/>
    </row>
    <row r="257" spans="1:14">
      <c r="A257" s="233" t="s">
        <v>910</v>
      </c>
      <c r="B257" s="233" t="s">
        <v>166</v>
      </c>
      <c r="C257" s="233">
        <v>9692</v>
      </c>
      <c r="D257" s="233">
        <v>10021</v>
      </c>
      <c r="E257" s="233">
        <v>9856.5</v>
      </c>
      <c r="F257" s="234">
        <v>2.6850000000000001</v>
      </c>
      <c r="G257" s="234">
        <v>7.0710678118653244E-3</v>
      </c>
      <c r="H257" s="233">
        <v>2.64</v>
      </c>
      <c r="I257" s="234">
        <v>107.35087780936044</v>
      </c>
      <c r="J257" s="234">
        <v>107.35087780936044</v>
      </c>
      <c r="K257" s="233">
        <v>7</v>
      </c>
      <c r="L257" s="233">
        <v>14</v>
      </c>
      <c r="M257" s="233" t="s">
        <v>853</v>
      </c>
      <c r="N257" s="233"/>
    </row>
    <row r="258" spans="1:14">
      <c r="A258" s="233" t="s">
        <v>911</v>
      </c>
      <c r="B258" s="233" t="s">
        <v>166</v>
      </c>
      <c r="C258" s="233">
        <v>9692</v>
      </c>
      <c r="D258" s="233">
        <v>10021</v>
      </c>
      <c r="E258" s="233">
        <v>9856.5</v>
      </c>
      <c r="F258" s="234">
        <v>2.71</v>
      </c>
      <c r="G258" s="234">
        <v>0</v>
      </c>
      <c r="H258" s="233">
        <v>2.66</v>
      </c>
      <c r="I258" s="234">
        <v>110.69508874802516</v>
      </c>
      <c r="J258" s="234">
        <v>123.48037149842206</v>
      </c>
      <c r="K258" s="233">
        <v>7</v>
      </c>
      <c r="L258" s="233">
        <v>14</v>
      </c>
      <c r="M258" s="233" t="s">
        <v>854</v>
      </c>
      <c r="N258" s="233"/>
    </row>
    <row r="259" spans="1:14">
      <c r="A259" s="233" t="s">
        <v>912</v>
      </c>
      <c r="B259" s="233" t="s">
        <v>166</v>
      </c>
      <c r="C259" s="233">
        <v>9692</v>
      </c>
      <c r="D259" s="233">
        <v>10021</v>
      </c>
      <c r="E259" s="233">
        <v>9856.5</v>
      </c>
      <c r="F259" s="234">
        <v>2.4000000000000004</v>
      </c>
      <c r="G259" s="234">
        <v>1.4142135623730963E-2</v>
      </c>
      <c r="H259" s="233">
        <v>2.64</v>
      </c>
      <c r="I259" s="234">
        <v>74.045592064062333</v>
      </c>
      <c r="J259" s="234">
        <v>82.597857947461534</v>
      </c>
      <c r="K259" s="233">
        <v>7</v>
      </c>
      <c r="L259" s="233">
        <v>14</v>
      </c>
      <c r="M259" s="233" t="s">
        <v>855</v>
      </c>
      <c r="N259" s="233"/>
    </row>
    <row r="260" spans="1:14">
      <c r="A260" s="233" t="s">
        <v>913</v>
      </c>
      <c r="B260" s="233" t="s">
        <v>166</v>
      </c>
      <c r="C260" s="233">
        <v>9692</v>
      </c>
      <c r="D260" s="233">
        <v>10021</v>
      </c>
      <c r="E260" s="233">
        <v>9856.5</v>
      </c>
      <c r="F260" s="234">
        <v>2.4850000000000003</v>
      </c>
      <c r="G260" s="234">
        <v>7.0710678118656384E-3</v>
      </c>
      <c r="H260" s="233">
        <v>2.5099999999999998</v>
      </c>
      <c r="I260" s="234">
        <v>83.086480153518039</v>
      </c>
      <c r="J260" s="234">
        <v>83.086480153518039</v>
      </c>
      <c r="K260" s="233">
        <v>7</v>
      </c>
      <c r="L260" s="233">
        <v>14</v>
      </c>
      <c r="M260" s="233" t="s">
        <v>856</v>
      </c>
      <c r="N260" s="233"/>
    </row>
    <row r="261" spans="1:14">
      <c r="A261" s="233" t="s">
        <v>921</v>
      </c>
      <c r="B261" s="233" t="s">
        <v>166</v>
      </c>
      <c r="C261" s="233">
        <v>9692</v>
      </c>
      <c r="D261" s="233">
        <v>10021</v>
      </c>
      <c r="E261" s="233">
        <v>9856.5</v>
      </c>
      <c r="F261" s="234">
        <v>2.5149999999999997</v>
      </c>
      <c r="G261" s="234">
        <v>2.1213203435596288E-2</v>
      </c>
      <c r="H261" s="233">
        <v>2.6</v>
      </c>
      <c r="I261" s="234">
        <v>86.453134685954439</v>
      </c>
      <c r="J261" s="234">
        <v>86.453134685954439</v>
      </c>
      <c r="K261" s="233">
        <v>7</v>
      </c>
      <c r="L261" s="233">
        <v>14</v>
      </c>
      <c r="M261" s="233" t="s">
        <v>864</v>
      </c>
      <c r="N261" s="233"/>
    </row>
    <row r="262" spans="1:14">
      <c r="A262" s="233" t="s">
        <v>922</v>
      </c>
      <c r="B262" s="233" t="s">
        <v>166</v>
      </c>
      <c r="C262" s="233">
        <v>9692</v>
      </c>
      <c r="D262" s="233">
        <v>10021</v>
      </c>
      <c r="E262" s="233">
        <v>9856.5</v>
      </c>
      <c r="F262" s="234">
        <v>2.6133333333333333</v>
      </c>
      <c r="G262" s="234">
        <v>5.7735026918963907E-3</v>
      </c>
      <c r="H262" s="233"/>
      <c r="I262" s="234">
        <v>98.155539481699307</v>
      </c>
      <c r="J262" s="234">
        <v>98.155539481699307</v>
      </c>
      <c r="K262" s="233">
        <v>7</v>
      </c>
      <c r="L262" s="233">
        <v>14</v>
      </c>
      <c r="M262" s="233" t="s">
        <v>865</v>
      </c>
      <c r="N262" s="233"/>
    </row>
    <row r="263" spans="1:14">
      <c r="A263" s="233" t="s">
        <v>923</v>
      </c>
      <c r="B263" s="233" t="s">
        <v>166</v>
      </c>
      <c r="C263" s="233">
        <v>9692</v>
      </c>
      <c r="D263" s="233">
        <v>10021</v>
      </c>
      <c r="E263" s="233">
        <v>9856.5</v>
      </c>
      <c r="F263" s="234">
        <v>2.5700000000000003</v>
      </c>
      <c r="G263" s="234">
        <v>1.4142135623730963E-2</v>
      </c>
      <c r="H263" s="233">
        <v>2.5099999999999998</v>
      </c>
      <c r="I263" s="234">
        <v>92.87068272833146</v>
      </c>
      <c r="J263" s="234">
        <v>92.87068272833146</v>
      </c>
      <c r="K263" s="233">
        <v>7</v>
      </c>
      <c r="L263" s="233">
        <v>14</v>
      </c>
      <c r="M263" s="233" t="s">
        <v>866</v>
      </c>
      <c r="N263" s="233"/>
    </row>
    <row r="264" spans="1:14">
      <c r="A264" s="233" t="s">
        <v>924</v>
      </c>
      <c r="B264" s="233" t="s">
        <v>166</v>
      </c>
      <c r="C264" s="233">
        <v>9692</v>
      </c>
      <c r="D264" s="233">
        <v>10021</v>
      </c>
      <c r="E264" s="233">
        <v>9856.5</v>
      </c>
      <c r="F264" s="234">
        <v>2.6100000000000003</v>
      </c>
      <c r="G264" s="234">
        <v>4.2426406871192889E-2</v>
      </c>
      <c r="H264" s="233">
        <v>2.4700000000000002</v>
      </c>
      <c r="I264" s="234">
        <v>97.741742973365078</v>
      </c>
      <c r="J264" s="234">
        <v>97.741742973365078</v>
      </c>
      <c r="K264" s="233">
        <v>7</v>
      </c>
      <c r="L264" s="233">
        <v>14</v>
      </c>
      <c r="M264" s="233" t="s">
        <v>867</v>
      </c>
      <c r="N264" s="233"/>
    </row>
    <row r="265" spans="1:14">
      <c r="A265" s="233" t="s">
        <v>925</v>
      </c>
      <c r="B265" s="233" t="s">
        <v>166</v>
      </c>
      <c r="C265" s="233">
        <v>9692</v>
      </c>
      <c r="D265" s="233">
        <v>10021</v>
      </c>
      <c r="E265" s="233">
        <v>9856.5</v>
      </c>
      <c r="F265" s="234">
        <v>2.34</v>
      </c>
      <c r="G265" s="234">
        <v>7.0710678118654821E-2</v>
      </c>
      <c r="H265" s="233">
        <v>2.5099999999999998</v>
      </c>
      <c r="I265" s="234">
        <v>68.09331664511916</v>
      </c>
      <c r="J265" s="234">
        <v>68.09331664511916</v>
      </c>
      <c r="K265" s="233">
        <v>7</v>
      </c>
      <c r="L265" s="233">
        <v>14</v>
      </c>
      <c r="M265" s="233" t="s">
        <v>868</v>
      </c>
      <c r="N265" s="233"/>
    </row>
    <row r="266" spans="1:14">
      <c r="A266" s="233" t="s">
        <v>926</v>
      </c>
      <c r="B266" s="233" t="s">
        <v>166</v>
      </c>
      <c r="C266" s="233">
        <v>9692</v>
      </c>
      <c r="D266" s="233">
        <v>10021</v>
      </c>
      <c r="E266" s="233">
        <v>9856.5</v>
      </c>
      <c r="F266" s="234">
        <v>2.2999999999999998</v>
      </c>
      <c r="G266" s="234">
        <v>1.4142135623730963E-2</v>
      </c>
      <c r="H266" s="233">
        <v>2.39</v>
      </c>
      <c r="I266" s="234">
        <v>64.316016391088468</v>
      </c>
      <c r="J266" s="234">
        <v>64.316016391088468</v>
      </c>
      <c r="K266" s="233">
        <v>7</v>
      </c>
      <c r="L266" s="233">
        <v>14</v>
      </c>
      <c r="M266" s="233" t="s">
        <v>869</v>
      </c>
      <c r="N266" s="233"/>
    </row>
    <row r="267" spans="1:14">
      <c r="A267" s="233" t="s">
        <v>927</v>
      </c>
      <c r="B267" s="233" t="s">
        <v>166</v>
      </c>
      <c r="C267" s="233">
        <v>9692</v>
      </c>
      <c r="D267" s="233">
        <v>10021</v>
      </c>
      <c r="E267" s="233">
        <v>9856.5</v>
      </c>
      <c r="F267" s="234">
        <v>2.56</v>
      </c>
      <c r="G267" s="234">
        <v>0</v>
      </c>
      <c r="H267" s="233">
        <v>2.44</v>
      </c>
      <c r="I267" s="234">
        <v>91.679932565690308</v>
      </c>
      <c r="J267" s="234">
        <v>102.26896477702753</v>
      </c>
      <c r="K267" s="233">
        <v>7</v>
      </c>
      <c r="L267" s="233">
        <v>14</v>
      </c>
      <c r="M267" s="233" t="s">
        <v>870</v>
      </c>
      <c r="N267" s="233"/>
    </row>
    <row r="268" spans="1:14">
      <c r="A268" s="233" t="s">
        <v>928</v>
      </c>
      <c r="B268" s="233" t="s">
        <v>166</v>
      </c>
      <c r="C268" s="233">
        <v>9692</v>
      </c>
      <c r="D268" s="233">
        <v>10021</v>
      </c>
      <c r="E268" s="233">
        <v>9856.5</v>
      </c>
      <c r="F268" s="234">
        <v>2.1950000000000003</v>
      </c>
      <c r="G268" s="234">
        <v>7.0710678118656384E-3</v>
      </c>
      <c r="H268" s="233">
        <v>2.2799999999999998</v>
      </c>
      <c r="I268" s="234">
        <v>55.099578468171011</v>
      </c>
      <c r="J268" s="234">
        <v>55.099578468171011</v>
      </c>
      <c r="K268" s="233">
        <v>7</v>
      </c>
      <c r="L268" s="233">
        <v>14</v>
      </c>
      <c r="M268" s="233" t="s">
        <v>871</v>
      </c>
      <c r="N268" s="233"/>
    </row>
    <row r="269" spans="1:14">
      <c r="A269" s="233" t="s">
        <v>929</v>
      </c>
      <c r="B269" s="233" t="s">
        <v>166</v>
      </c>
      <c r="C269" s="233">
        <v>9692</v>
      </c>
      <c r="D269" s="233">
        <v>10021</v>
      </c>
      <c r="E269" s="233">
        <v>9856.5</v>
      </c>
      <c r="F269" s="234">
        <v>2.2349999999999999</v>
      </c>
      <c r="G269" s="234">
        <v>6.3639610306789177E-2</v>
      </c>
      <c r="H269" s="233">
        <v>2.09</v>
      </c>
      <c r="I269" s="234">
        <v>58.49363569120689</v>
      </c>
      <c r="J269" s="234">
        <v>65.249650613541277</v>
      </c>
      <c r="K269" s="233">
        <v>7</v>
      </c>
      <c r="L269" s="233">
        <v>14</v>
      </c>
      <c r="M269" s="233" t="s">
        <v>872</v>
      </c>
      <c r="N269" s="233"/>
    </row>
    <row r="270" spans="1:14">
      <c r="A270" s="233" t="s">
        <v>930</v>
      </c>
      <c r="B270" s="233" t="s">
        <v>166</v>
      </c>
      <c r="C270" s="233">
        <v>9692</v>
      </c>
      <c r="D270" s="233">
        <v>10021</v>
      </c>
      <c r="E270" s="233">
        <v>9856.5</v>
      </c>
      <c r="F270" s="234">
        <v>2.4350000000000001</v>
      </c>
      <c r="G270" s="234">
        <v>7.0710678118653244E-3</v>
      </c>
      <c r="H270" s="233">
        <v>2.37</v>
      </c>
      <c r="I270" s="234">
        <v>77.680421956238803</v>
      </c>
      <c r="J270" s="234">
        <v>86.652510692184379</v>
      </c>
      <c r="K270" s="233">
        <v>7</v>
      </c>
      <c r="L270" s="233">
        <v>14</v>
      </c>
      <c r="M270" s="233" t="s">
        <v>873</v>
      </c>
      <c r="N270" s="233"/>
    </row>
    <row r="271" spans="1:14">
      <c r="A271" s="233" t="s">
        <v>712</v>
      </c>
      <c r="B271" s="233" t="s">
        <v>165</v>
      </c>
      <c r="C271" s="233">
        <v>10021</v>
      </c>
      <c r="D271" s="233">
        <v>10351</v>
      </c>
      <c r="E271" s="233">
        <v>10186</v>
      </c>
      <c r="F271" s="234">
        <v>2.5300000000000002</v>
      </c>
      <c r="G271" s="234">
        <v>1.4142135623730963E-2</v>
      </c>
      <c r="H271" s="233">
        <v>2.48</v>
      </c>
      <c r="I271" s="234">
        <v>88.171641281128387</v>
      </c>
      <c r="J271" s="234">
        <v>98.355465849098707</v>
      </c>
      <c r="K271" s="233">
        <v>7</v>
      </c>
      <c r="L271" s="233">
        <v>15</v>
      </c>
      <c r="M271" s="233"/>
      <c r="N271" s="233"/>
    </row>
    <row r="272" spans="1:14">
      <c r="A272" s="233" t="s">
        <v>713</v>
      </c>
      <c r="B272" s="233" t="s">
        <v>165</v>
      </c>
      <c r="C272" s="233">
        <v>10021</v>
      </c>
      <c r="D272" s="233">
        <v>10351</v>
      </c>
      <c r="E272" s="233">
        <v>10186</v>
      </c>
      <c r="F272" s="234">
        <v>2.1500000000000004</v>
      </c>
      <c r="G272" s="234">
        <v>4.2426406871192889E-2</v>
      </c>
      <c r="H272" s="233">
        <v>2.04</v>
      </c>
      <c r="I272" s="234">
        <v>51.448332379271569</v>
      </c>
      <c r="J272" s="234">
        <v>57.39061476907743</v>
      </c>
      <c r="K272" s="233">
        <v>7</v>
      </c>
      <c r="L272" s="233">
        <v>15</v>
      </c>
      <c r="M272" s="233"/>
      <c r="N272" s="233"/>
    </row>
    <row r="273" spans="1:14">
      <c r="A273" s="233" t="s">
        <v>714</v>
      </c>
      <c r="B273" s="233" t="s">
        <v>165</v>
      </c>
      <c r="C273" s="233">
        <v>10021</v>
      </c>
      <c r="D273" s="233">
        <v>10351</v>
      </c>
      <c r="E273" s="233">
        <v>10186</v>
      </c>
      <c r="F273" s="234">
        <v>2.165</v>
      </c>
      <c r="G273" s="234">
        <v>9.1923881554251102E-2</v>
      </c>
      <c r="H273" s="233"/>
      <c r="I273" s="234">
        <v>52.646032953724003</v>
      </c>
      <c r="J273" s="234">
        <v>58.726649759879123</v>
      </c>
      <c r="K273" s="233">
        <v>7</v>
      </c>
      <c r="L273" s="233">
        <v>15</v>
      </c>
      <c r="M273" s="233"/>
      <c r="N273" s="233"/>
    </row>
    <row r="274" spans="1:14">
      <c r="A274" s="233" t="s">
        <v>537</v>
      </c>
      <c r="B274" s="233" t="s">
        <v>165</v>
      </c>
      <c r="C274" s="233">
        <v>10021</v>
      </c>
      <c r="D274" s="233">
        <v>10351</v>
      </c>
      <c r="E274" s="233">
        <v>10186</v>
      </c>
      <c r="F274" s="234">
        <v>2.2850000000000001</v>
      </c>
      <c r="G274" s="234">
        <v>7.0710678118656384E-3</v>
      </c>
      <c r="H274" s="233">
        <v>2.23</v>
      </c>
      <c r="I274" s="234">
        <v>62.938057749963988</v>
      </c>
      <c r="J274" s="234">
        <v>70.20740342008483</v>
      </c>
      <c r="K274" s="233">
        <v>7</v>
      </c>
      <c r="L274" s="233">
        <v>15</v>
      </c>
      <c r="M274" s="233"/>
      <c r="N274" s="233"/>
    </row>
    <row r="275" spans="1:14">
      <c r="A275" s="233" t="s">
        <v>542</v>
      </c>
      <c r="B275" s="233" t="s">
        <v>165</v>
      </c>
      <c r="C275" s="233">
        <v>10021</v>
      </c>
      <c r="D275" s="233">
        <v>10351</v>
      </c>
      <c r="E275" s="233">
        <v>10186</v>
      </c>
      <c r="F275" s="234">
        <v>2.1800000000000002</v>
      </c>
      <c r="G275" s="234">
        <v>2.8284271247461926E-2</v>
      </c>
      <c r="H275" s="233"/>
      <c r="I275" s="234">
        <v>53.863056461139969</v>
      </c>
      <c r="J275" s="234">
        <v>60.084239482401635</v>
      </c>
      <c r="K275" s="233">
        <v>7</v>
      </c>
      <c r="L275" s="233">
        <v>15</v>
      </c>
      <c r="M275" s="233"/>
      <c r="N275" s="233"/>
    </row>
    <row r="276" spans="1:14">
      <c r="A276" s="233" t="s">
        <v>715</v>
      </c>
      <c r="B276" s="233" t="s">
        <v>165</v>
      </c>
      <c r="C276" s="233">
        <v>10021</v>
      </c>
      <c r="D276" s="233">
        <v>10351</v>
      </c>
      <c r="E276" s="233">
        <v>10186</v>
      </c>
      <c r="F276" s="234">
        <v>2.2650000000000001</v>
      </c>
      <c r="G276" s="234">
        <v>3.5355339059327251E-2</v>
      </c>
      <c r="H276" s="233"/>
      <c r="I276" s="234">
        <v>61.133007661036373</v>
      </c>
      <c r="J276" s="234">
        <v>68.193870045886072</v>
      </c>
      <c r="K276" s="233">
        <v>7</v>
      </c>
      <c r="L276" s="233">
        <v>15</v>
      </c>
      <c r="M276" s="233"/>
      <c r="N276" s="233"/>
    </row>
    <row r="277" spans="1:14">
      <c r="A277" s="233" t="s">
        <v>539</v>
      </c>
      <c r="B277" s="233" t="s">
        <v>165</v>
      </c>
      <c r="C277" s="233">
        <v>10021</v>
      </c>
      <c r="D277" s="233">
        <v>10351</v>
      </c>
      <c r="E277" s="233">
        <v>10186</v>
      </c>
      <c r="F277" s="234">
        <v>2.605</v>
      </c>
      <c r="G277" s="234">
        <v>2.12132034355966E-2</v>
      </c>
      <c r="H277" s="233"/>
      <c r="I277" s="234">
        <v>97.123333160996566</v>
      </c>
      <c r="J277" s="234">
        <v>108.34107814109166</v>
      </c>
      <c r="K277" s="233">
        <v>7</v>
      </c>
      <c r="L277" s="233">
        <v>15</v>
      </c>
      <c r="M277" s="233"/>
      <c r="N277" s="233"/>
    </row>
    <row r="278" spans="1:14">
      <c r="A278" s="233" t="s">
        <v>716</v>
      </c>
      <c r="B278" s="233" t="s">
        <v>165</v>
      </c>
      <c r="C278" s="233">
        <v>10021</v>
      </c>
      <c r="D278" s="233">
        <v>10351</v>
      </c>
      <c r="E278" s="233">
        <v>10186</v>
      </c>
      <c r="F278" s="234">
        <v>2.5049999999999999</v>
      </c>
      <c r="G278" s="234">
        <v>7.0710678118653244E-3</v>
      </c>
      <c r="H278" s="233">
        <v>2.39</v>
      </c>
      <c r="I278" s="234">
        <v>85.32053833106356</v>
      </c>
      <c r="J278" s="234">
        <v>85.32053833106356</v>
      </c>
      <c r="K278" s="233">
        <v>7</v>
      </c>
      <c r="L278" s="233">
        <v>15</v>
      </c>
      <c r="M278" s="233"/>
      <c r="N278" s="233"/>
    </row>
    <row r="279" spans="1:14">
      <c r="A279" s="233" t="s">
        <v>717</v>
      </c>
      <c r="B279" s="233" t="s">
        <v>165</v>
      </c>
      <c r="C279" s="233">
        <v>10021</v>
      </c>
      <c r="D279" s="233">
        <v>10351</v>
      </c>
      <c r="E279" s="233">
        <v>10186</v>
      </c>
      <c r="F279" s="234">
        <v>2.3250000000000002</v>
      </c>
      <c r="G279" s="234">
        <v>2.1213203435596288E-2</v>
      </c>
      <c r="H279" s="233"/>
      <c r="I279" s="234">
        <v>66.659183297343105</v>
      </c>
      <c r="J279" s="234">
        <v>66.659183297343105</v>
      </c>
      <c r="K279" s="233">
        <v>7</v>
      </c>
      <c r="L279" s="233">
        <v>15</v>
      </c>
      <c r="M279" s="233"/>
      <c r="N279" s="233"/>
    </row>
    <row r="280" spans="1:14">
      <c r="A280" s="233" t="s">
        <v>718</v>
      </c>
      <c r="B280" s="233" t="s">
        <v>165</v>
      </c>
      <c r="C280" s="233">
        <v>10021</v>
      </c>
      <c r="D280" s="233">
        <v>10351</v>
      </c>
      <c r="E280" s="233">
        <v>10186</v>
      </c>
      <c r="F280" s="234">
        <v>2.67</v>
      </c>
      <c r="G280" s="234">
        <v>5.6568542494923851E-2</v>
      </c>
      <c r="H280" s="233">
        <v>2.5499999999999998</v>
      </c>
      <c r="I280" s="234">
        <v>105.37856375652099</v>
      </c>
      <c r="J280" s="234">
        <v>105.37856375652099</v>
      </c>
      <c r="K280" s="233">
        <v>7</v>
      </c>
      <c r="L280" s="233">
        <v>15</v>
      </c>
      <c r="M280" s="233"/>
      <c r="N280" s="233"/>
    </row>
    <row r="281" spans="1:14">
      <c r="A281" s="233" t="s">
        <v>719</v>
      </c>
      <c r="B281" s="233" t="s">
        <v>165</v>
      </c>
      <c r="C281" s="233">
        <v>10021</v>
      </c>
      <c r="D281" s="233">
        <v>10351</v>
      </c>
      <c r="E281" s="233">
        <v>10186</v>
      </c>
      <c r="F281" s="234">
        <v>2.4050000000000002</v>
      </c>
      <c r="G281" s="234">
        <v>7.0710678118656384E-3</v>
      </c>
      <c r="H281" s="233">
        <v>2.4700000000000002</v>
      </c>
      <c r="I281" s="234">
        <v>74.557427889747444</v>
      </c>
      <c r="J281" s="234">
        <v>74.557427889747444</v>
      </c>
      <c r="K281" s="233">
        <v>7</v>
      </c>
      <c r="L281" s="233">
        <v>15</v>
      </c>
      <c r="M281" s="233"/>
      <c r="N281" s="233"/>
    </row>
    <row r="282" spans="1:14">
      <c r="A282" s="233" t="s">
        <v>720</v>
      </c>
      <c r="B282" s="233" t="s">
        <v>165</v>
      </c>
      <c r="C282" s="233">
        <v>10021</v>
      </c>
      <c r="D282" s="233">
        <v>10351</v>
      </c>
      <c r="E282" s="233">
        <v>10186</v>
      </c>
      <c r="F282" s="234">
        <v>2.605</v>
      </c>
      <c r="G282" s="234">
        <v>7.0710678118653244E-3</v>
      </c>
      <c r="H282" s="233"/>
      <c r="I282" s="234">
        <v>97.123333160996566</v>
      </c>
      <c r="J282" s="234">
        <v>108.34107814109166</v>
      </c>
      <c r="K282" s="233">
        <v>7</v>
      </c>
      <c r="L282" s="233">
        <v>15</v>
      </c>
      <c r="M282" s="233"/>
      <c r="N282" s="233"/>
    </row>
    <row r="283" spans="1:14">
      <c r="A283" s="233" t="s">
        <v>721</v>
      </c>
      <c r="B283" s="233" t="s">
        <v>165</v>
      </c>
      <c r="C283" s="233">
        <v>10021</v>
      </c>
      <c r="D283" s="233">
        <v>10351</v>
      </c>
      <c r="E283" s="233">
        <v>10186</v>
      </c>
      <c r="F283" s="234">
        <v>2.6349999999999998</v>
      </c>
      <c r="G283" s="234">
        <v>3.5355339059327563E-2</v>
      </c>
      <c r="H283" s="233"/>
      <c r="I283" s="234">
        <v>100.87507037316401</v>
      </c>
      <c r="J283" s="234">
        <v>100.87507037316401</v>
      </c>
      <c r="K283" s="233">
        <v>7</v>
      </c>
      <c r="L283" s="233">
        <v>15</v>
      </c>
      <c r="M283" s="233"/>
      <c r="N283" s="233"/>
    </row>
    <row r="284" spans="1:14">
      <c r="A284" s="233" t="s">
        <v>536</v>
      </c>
      <c r="B284" s="233" t="s">
        <v>165</v>
      </c>
      <c r="C284" s="233">
        <v>10021</v>
      </c>
      <c r="D284" s="233">
        <v>10351</v>
      </c>
      <c r="E284" s="233">
        <v>10186</v>
      </c>
      <c r="F284" s="234">
        <v>2.395</v>
      </c>
      <c r="G284" s="234">
        <v>7.0710678118653244E-3</v>
      </c>
      <c r="H284" s="233">
        <v>2.4500000000000002</v>
      </c>
      <c r="I284" s="234">
        <v>73.536213530411189</v>
      </c>
      <c r="J284" s="234">
        <v>73.536213530411189</v>
      </c>
      <c r="K284" s="233">
        <v>7</v>
      </c>
      <c r="L284" s="233">
        <v>15</v>
      </c>
      <c r="M284" s="233"/>
      <c r="N284" s="233"/>
    </row>
    <row r="285" spans="1:14">
      <c r="A285" s="233" t="s">
        <v>722</v>
      </c>
      <c r="B285" s="233" t="s">
        <v>165</v>
      </c>
      <c r="C285" s="233">
        <v>10021</v>
      </c>
      <c r="D285" s="233">
        <v>10351</v>
      </c>
      <c r="E285" s="233">
        <v>10186</v>
      </c>
      <c r="F285" s="234">
        <v>2.5</v>
      </c>
      <c r="G285" s="234">
        <v>2.8284271247461926E-2</v>
      </c>
      <c r="H285" s="233">
        <v>2.4</v>
      </c>
      <c r="I285" s="234">
        <v>84.758142159370664</v>
      </c>
      <c r="J285" s="234">
        <v>84.758142159370664</v>
      </c>
      <c r="K285" s="233">
        <v>7</v>
      </c>
      <c r="L285" s="233">
        <v>15</v>
      </c>
      <c r="M285" s="233"/>
      <c r="N285" s="233"/>
    </row>
    <row r="286" spans="1:14">
      <c r="A286" s="233" t="s">
        <v>723</v>
      </c>
      <c r="B286" s="233" t="s">
        <v>165</v>
      </c>
      <c r="C286" s="233">
        <v>10021</v>
      </c>
      <c r="D286" s="233">
        <v>10351</v>
      </c>
      <c r="E286" s="233">
        <v>10186</v>
      </c>
      <c r="F286" s="234">
        <v>2.42</v>
      </c>
      <c r="G286" s="234">
        <v>1.4142135623730963E-2</v>
      </c>
      <c r="H286" s="233">
        <v>2.48</v>
      </c>
      <c r="I286" s="234">
        <v>76.107746225851386</v>
      </c>
      <c r="J286" s="234">
        <v>76.107746225851386</v>
      </c>
      <c r="K286" s="233">
        <v>7</v>
      </c>
      <c r="L286" s="233">
        <v>15</v>
      </c>
      <c r="M286" s="233"/>
      <c r="N286" s="233"/>
    </row>
    <row r="287" spans="1:14">
      <c r="A287" s="233" t="s">
        <v>724</v>
      </c>
      <c r="B287" s="233" t="s">
        <v>165</v>
      </c>
      <c r="C287" s="233">
        <v>10021</v>
      </c>
      <c r="D287" s="233">
        <v>10351</v>
      </c>
      <c r="E287" s="233">
        <v>10186</v>
      </c>
      <c r="F287" s="234">
        <v>2.5099999999999998</v>
      </c>
      <c r="G287" s="234">
        <v>1.4142135623730963E-2</v>
      </c>
      <c r="H287" s="233">
        <v>2.62</v>
      </c>
      <c r="I287" s="234">
        <v>85.885533573899892</v>
      </c>
      <c r="J287" s="234">
        <v>85.885533573899892</v>
      </c>
      <c r="K287" s="233">
        <v>7</v>
      </c>
      <c r="L287" s="233">
        <v>15</v>
      </c>
      <c r="M287" s="233"/>
      <c r="N287" s="233"/>
    </row>
    <row r="288" spans="1:14">
      <c r="A288" s="233" t="s">
        <v>725</v>
      </c>
      <c r="B288" s="233" t="s">
        <v>165</v>
      </c>
      <c r="C288" s="233">
        <v>10021</v>
      </c>
      <c r="D288" s="233">
        <v>10351</v>
      </c>
      <c r="E288" s="233">
        <v>10186</v>
      </c>
      <c r="F288" s="234">
        <v>2.4649999999999999</v>
      </c>
      <c r="G288" s="234">
        <v>9.1923881554251102E-2</v>
      </c>
      <c r="H288" s="233"/>
      <c r="I288" s="234">
        <v>80.893572795805753</v>
      </c>
      <c r="J288" s="234">
        <v>80.893572795805753</v>
      </c>
      <c r="K288" s="233">
        <v>7</v>
      </c>
      <c r="L288" s="233">
        <v>15</v>
      </c>
      <c r="M288" s="233"/>
      <c r="N288" s="233"/>
    </row>
    <row r="289" spans="1:14">
      <c r="A289" s="233" t="s">
        <v>544</v>
      </c>
      <c r="B289" s="233" t="s">
        <v>165</v>
      </c>
      <c r="C289" s="233">
        <v>10021</v>
      </c>
      <c r="D289" s="233">
        <v>10351</v>
      </c>
      <c r="E289" s="233">
        <v>10186</v>
      </c>
      <c r="F289" s="234">
        <v>2.4750000000000001</v>
      </c>
      <c r="G289" s="234">
        <v>2.12132034355966E-2</v>
      </c>
      <c r="H289" s="233">
        <v>2.39</v>
      </c>
      <c r="I289" s="234">
        <v>81.984909730128834</v>
      </c>
      <c r="J289" s="234">
        <v>91.454166803958714</v>
      </c>
      <c r="K289" s="233">
        <v>7</v>
      </c>
      <c r="L289" s="233">
        <v>15</v>
      </c>
      <c r="M289" s="233"/>
      <c r="N289" s="233"/>
    </row>
    <row r="290" spans="1:14">
      <c r="A290" s="233" t="s">
        <v>538</v>
      </c>
      <c r="B290" s="233" t="s">
        <v>165</v>
      </c>
      <c r="C290" s="233">
        <v>10021</v>
      </c>
      <c r="D290" s="233">
        <v>10351</v>
      </c>
      <c r="E290" s="233">
        <v>10186</v>
      </c>
      <c r="F290" s="234">
        <v>2.5199999999999996</v>
      </c>
      <c r="G290" s="234">
        <v>1.4142135623730963E-2</v>
      </c>
      <c r="H290" s="233">
        <v>2.59</v>
      </c>
      <c r="I290" s="234">
        <v>87.023348469501087</v>
      </c>
      <c r="J290" s="234">
        <v>87.023348469501087</v>
      </c>
      <c r="K290" s="233">
        <v>7</v>
      </c>
      <c r="L290" s="233">
        <v>15</v>
      </c>
      <c r="M290" s="233"/>
      <c r="N290" s="233"/>
    </row>
    <row r="291" spans="1:14">
      <c r="A291" s="233" t="s">
        <v>726</v>
      </c>
      <c r="B291" s="233" t="s">
        <v>165</v>
      </c>
      <c r="C291" s="233">
        <v>10021</v>
      </c>
      <c r="D291" s="233">
        <v>10351</v>
      </c>
      <c r="E291" s="233">
        <v>10186</v>
      </c>
      <c r="F291" s="234">
        <v>2.4400000000000004</v>
      </c>
      <c r="G291" s="234">
        <v>1.4142135623730963E-2</v>
      </c>
      <c r="H291" s="233">
        <v>2.59</v>
      </c>
      <c r="I291" s="234">
        <v>78.209646906560451</v>
      </c>
      <c r="J291" s="234">
        <v>78.209646906560451</v>
      </c>
      <c r="K291" s="233">
        <v>7</v>
      </c>
      <c r="L291" s="233">
        <v>15</v>
      </c>
      <c r="M291" s="233"/>
      <c r="N291" s="233"/>
    </row>
    <row r="292" spans="1:14">
      <c r="A292" s="233" t="s">
        <v>727</v>
      </c>
      <c r="B292" s="233" t="s">
        <v>165</v>
      </c>
      <c r="C292" s="233">
        <v>10021</v>
      </c>
      <c r="D292" s="233">
        <v>10351</v>
      </c>
      <c r="E292" s="233">
        <v>10186</v>
      </c>
      <c r="F292" s="234">
        <v>2.5750000000000002</v>
      </c>
      <c r="G292" s="234">
        <v>7.0710678118656384E-3</v>
      </c>
      <c r="H292" s="233">
        <v>2.61</v>
      </c>
      <c r="I292" s="234">
        <v>93.470086043645793</v>
      </c>
      <c r="J292" s="234">
        <v>104.26588098168688</v>
      </c>
      <c r="K292" s="233">
        <v>7</v>
      </c>
      <c r="L292" s="233">
        <v>15</v>
      </c>
      <c r="M292" s="233"/>
      <c r="N292" s="233"/>
    </row>
    <row r="293" spans="1:14">
      <c r="A293" s="233" t="s">
        <v>728</v>
      </c>
      <c r="B293" s="233" t="s">
        <v>165</v>
      </c>
      <c r="C293" s="233">
        <v>10021</v>
      </c>
      <c r="D293" s="233">
        <v>10351</v>
      </c>
      <c r="E293" s="233">
        <v>10186</v>
      </c>
      <c r="F293" s="234">
        <v>2.5499999999999998</v>
      </c>
      <c r="G293" s="234"/>
      <c r="H293" s="233"/>
      <c r="I293" s="234">
        <v>90.499878727120972</v>
      </c>
      <c r="J293" s="234">
        <v>90.499878727120972</v>
      </c>
      <c r="K293" s="233">
        <v>7</v>
      </c>
      <c r="L293" s="233">
        <v>15</v>
      </c>
      <c r="M293" s="233"/>
      <c r="N293" s="233"/>
    </row>
    <row r="294" spans="1:14">
      <c r="A294" s="233" t="s">
        <v>729</v>
      </c>
      <c r="B294" s="233" t="s">
        <v>165</v>
      </c>
      <c r="C294" s="233">
        <v>10021</v>
      </c>
      <c r="D294" s="233">
        <v>10351</v>
      </c>
      <c r="E294" s="233">
        <v>10186</v>
      </c>
      <c r="F294" s="234">
        <v>2.46</v>
      </c>
      <c r="G294" s="234">
        <v>1.4142135623730963E-2</v>
      </c>
      <c r="H294" s="233">
        <v>2.5499999999999998</v>
      </c>
      <c r="I294" s="234">
        <v>80.351724968409059</v>
      </c>
      <c r="J294" s="234">
        <v>89.632349202260301</v>
      </c>
      <c r="K294" s="233">
        <v>7</v>
      </c>
      <c r="L294" s="233">
        <v>15</v>
      </c>
      <c r="M294" s="233"/>
      <c r="N294" s="233"/>
    </row>
    <row r="295" spans="1:14">
      <c r="A295" s="233" t="s">
        <v>730</v>
      </c>
      <c r="B295" s="233" t="s">
        <v>165</v>
      </c>
      <c r="C295" s="233">
        <v>10021</v>
      </c>
      <c r="D295" s="233">
        <v>10351</v>
      </c>
      <c r="E295" s="233">
        <v>10186</v>
      </c>
      <c r="F295" s="234">
        <v>2.605</v>
      </c>
      <c r="G295" s="234">
        <v>7.0710678118653244E-3</v>
      </c>
      <c r="H295" s="233">
        <v>2.56</v>
      </c>
      <c r="I295" s="234">
        <v>97.123333160996566</v>
      </c>
      <c r="J295" s="234">
        <v>108.34107814109166</v>
      </c>
      <c r="K295" s="233">
        <v>7</v>
      </c>
      <c r="L295" s="233">
        <v>15</v>
      </c>
      <c r="M295" s="233"/>
      <c r="N295" s="233"/>
    </row>
    <row r="296" spans="1:14">
      <c r="A296" s="233" t="s">
        <v>731</v>
      </c>
      <c r="B296" s="233" t="s">
        <v>165</v>
      </c>
      <c r="C296" s="233">
        <v>10021</v>
      </c>
      <c r="D296" s="233">
        <v>10351</v>
      </c>
      <c r="E296" s="233">
        <v>10186</v>
      </c>
      <c r="F296" s="234">
        <v>2.5549999999999997</v>
      </c>
      <c r="G296" s="234">
        <v>7.0710678118656384E-3</v>
      </c>
      <c r="H296" s="233">
        <v>2.52</v>
      </c>
      <c r="I296" s="234">
        <v>91.088572026319866</v>
      </c>
      <c r="J296" s="234">
        <v>91.088572026319866</v>
      </c>
      <c r="K296" s="233">
        <v>7</v>
      </c>
      <c r="L296" s="233">
        <v>15</v>
      </c>
      <c r="M296" s="233"/>
      <c r="N296" s="233"/>
    </row>
    <row r="297" spans="1:14">
      <c r="A297" s="233" t="s">
        <v>732</v>
      </c>
      <c r="B297" s="233" t="s">
        <v>165</v>
      </c>
      <c r="C297" s="233">
        <v>10021</v>
      </c>
      <c r="D297" s="233">
        <v>10351</v>
      </c>
      <c r="E297" s="233">
        <v>10186</v>
      </c>
      <c r="F297" s="234">
        <v>2.7649999999999997</v>
      </c>
      <c r="G297" s="234">
        <v>7.0710678118656384E-3</v>
      </c>
      <c r="H297" s="233">
        <v>2.8</v>
      </c>
      <c r="I297" s="234">
        <v>118.30712454810106</v>
      </c>
      <c r="J297" s="234">
        <v>118.30712454810106</v>
      </c>
      <c r="K297" s="233">
        <v>7</v>
      </c>
      <c r="L297" s="233">
        <v>15</v>
      </c>
      <c r="M297" s="233"/>
      <c r="N297" s="233"/>
    </row>
    <row r="298" spans="1:14">
      <c r="A298" s="233" t="s">
        <v>733</v>
      </c>
      <c r="B298" s="233" t="s">
        <v>165</v>
      </c>
      <c r="C298" s="233">
        <v>10021</v>
      </c>
      <c r="D298" s="233">
        <v>10351</v>
      </c>
      <c r="E298" s="233">
        <v>10186</v>
      </c>
      <c r="F298" s="234">
        <v>2.4750000000000001</v>
      </c>
      <c r="G298" s="234">
        <v>7.0710678118653244E-3</v>
      </c>
      <c r="H298" s="233">
        <v>2.44</v>
      </c>
      <c r="I298" s="234">
        <v>81.984909730128834</v>
      </c>
      <c r="J298" s="234">
        <v>81.984909730128834</v>
      </c>
      <c r="K298" s="233">
        <v>7</v>
      </c>
      <c r="L298" s="233">
        <v>15</v>
      </c>
      <c r="M298" s="233"/>
      <c r="N298" s="233"/>
    </row>
    <row r="299" spans="1:14">
      <c r="A299" s="233" t="s">
        <v>734</v>
      </c>
      <c r="B299" s="233" t="s">
        <v>165</v>
      </c>
      <c r="C299" s="233">
        <v>10021</v>
      </c>
      <c r="D299" s="233">
        <v>10351</v>
      </c>
      <c r="E299" s="233">
        <v>10186</v>
      </c>
      <c r="F299" s="234">
        <v>2.52</v>
      </c>
      <c r="G299" s="234">
        <v>0</v>
      </c>
      <c r="H299" s="233">
        <v>2.56</v>
      </c>
      <c r="I299" s="234">
        <v>87.023348469501087</v>
      </c>
      <c r="J299" s="234">
        <v>87.023348469501087</v>
      </c>
      <c r="K299" s="233">
        <v>7</v>
      </c>
      <c r="L299" s="233">
        <v>15</v>
      </c>
      <c r="M299" s="233"/>
      <c r="N299" s="233"/>
    </row>
    <row r="300" spans="1:14">
      <c r="A300" s="233" t="s">
        <v>735</v>
      </c>
      <c r="B300" s="233" t="s">
        <v>165</v>
      </c>
      <c r="C300" s="233">
        <v>10021</v>
      </c>
      <c r="D300" s="233">
        <v>10351</v>
      </c>
      <c r="E300" s="233">
        <v>10186</v>
      </c>
      <c r="F300" s="234">
        <v>2.63</v>
      </c>
      <c r="G300" s="234"/>
      <c r="H300" s="233"/>
      <c r="I300" s="234">
        <v>100.242878144164</v>
      </c>
      <c r="J300" s="234">
        <v>100.242878144164</v>
      </c>
      <c r="K300" s="233">
        <v>7</v>
      </c>
      <c r="L300" s="233">
        <v>15</v>
      </c>
      <c r="M300" s="233"/>
      <c r="N300" s="233"/>
    </row>
    <row r="301" spans="1:14">
      <c r="A301" s="233" t="s">
        <v>736</v>
      </c>
      <c r="B301" s="233" t="s">
        <v>165</v>
      </c>
      <c r="C301" s="233">
        <v>10021</v>
      </c>
      <c r="D301" s="233">
        <v>10351</v>
      </c>
      <c r="E301" s="233">
        <v>10186</v>
      </c>
      <c r="F301" s="234">
        <v>2.6399999999999997</v>
      </c>
      <c r="G301" s="234">
        <v>1.4142135623730963E-2</v>
      </c>
      <c r="H301" s="233"/>
      <c r="I301" s="234">
        <v>101.51003977332563</v>
      </c>
      <c r="J301" s="234">
        <v>101.51003977332563</v>
      </c>
      <c r="K301" s="233">
        <v>7</v>
      </c>
      <c r="L301" s="233">
        <v>15</v>
      </c>
      <c r="M301" s="233"/>
      <c r="N301" s="233"/>
    </row>
    <row r="302" spans="1:14">
      <c r="A302" s="233" t="s">
        <v>534</v>
      </c>
      <c r="B302" s="233" t="s">
        <v>165</v>
      </c>
      <c r="C302" s="233">
        <v>10021</v>
      </c>
      <c r="D302" s="233">
        <v>10351</v>
      </c>
      <c r="E302" s="233">
        <v>10186</v>
      </c>
      <c r="F302" s="234">
        <v>2.5049999999999999</v>
      </c>
      <c r="G302" s="234">
        <v>7.0710678118653244E-3</v>
      </c>
      <c r="H302" s="233">
        <v>2.58</v>
      </c>
      <c r="I302" s="234">
        <v>85.32053833106356</v>
      </c>
      <c r="J302" s="234">
        <v>85.32053833106356</v>
      </c>
      <c r="K302" s="233">
        <v>7</v>
      </c>
      <c r="L302" s="233">
        <v>15</v>
      </c>
      <c r="M302" s="233"/>
      <c r="N302" s="233"/>
    </row>
    <row r="303" spans="1:14">
      <c r="A303" s="233" t="s">
        <v>541</v>
      </c>
      <c r="B303" s="233" t="s">
        <v>165</v>
      </c>
      <c r="C303" s="233">
        <v>10021</v>
      </c>
      <c r="D303" s="233">
        <v>10351</v>
      </c>
      <c r="E303" s="233">
        <v>10186</v>
      </c>
      <c r="F303" s="234">
        <v>2.2549999999999999</v>
      </c>
      <c r="G303" s="234">
        <v>7.0710678118653244E-3</v>
      </c>
      <c r="H303" s="233">
        <v>2.2999999999999998</v>
      </c>
      <c r="I303" s="234">
        <v>60.244175909701966</v>
      </c>
      <c r="J303" s="234">
        <v>60.244175909701966</v>
      </c>
      <c r="K303" s="233">
        <v>7</v>
      </c>
      <c r="L303" s="233">
        <v>15</v>
      </c>
      <c r="M303" s="233"/>
      <c r="N303" s="233"/>
    </row>
    <row r="304" spans="1:14">
      <c r="A304" s="233" t="s">
        <v>737</v>
      </c>
      <c r="B304" s="233" t="s">
        <v>165</v>
      </c>
      <c r="C304" s="233">
        <v>10021</v>
      </c>
      <c r="D304" s="233">
        <v>10351</v>
      </c>
      <c r="E304" s="233">
        <v>10186</v>
      </c>
      <c r="F304" s="234">
        <v>2.4299999999999997</v>
      </c>
      <c r="G304" s="234">
        <v>1.4142135623730963E-2</v>
      </c>
      <c r="H304" s="233">
        <v>2.4900000000000002</v>
      </c>
      <c r="I304" s="234">
        <v>77.153701348217609</v>
      </c>
      <c r="J304" s="234">
        <v>77.153701348217609</v>
      </c>
      <c r="K304" s="233">
        <v>7</v>
      </c>
      <c r="L304" s="233">
        <v>15</v>
      </c>
      <c r="M304" s="233"/>
      <c r="N304" s="233"/>
    </row>
    <row r="305" spans="1:14">
      <c r="A305" s="233" t="s">
        <v>738</v>
      </c>
      <c r="B305" s="233" t="s">
        <v>165</v>
      </c>
      <c r="C305" s="233">
        <v>10021</v>
      </c>
      <c r="D305" s="233">
        <v>10351</v>
      </c>
      <c r="E305" s="233">
        <v>10186</v>
      </c>
      <c r="F305" s="234">
        <v>2.4699999999999998</v>
      </c>
      <c r="G305" s="234">
        <v>4.2426406871192889E-2</v>
      </c>
      <c r="H305" s="233">
        <v>2.62</v>
      </c>
      <c r="I305" s="234">
        <v>81.437965461622241</v>
      </c>
      <c r="J305" s="234">
        <v>81.437965461622241</v>
      </c>
      <c r="K305" s="233">
        <v>7</v>
      </c>
      <c r="L305" s="233">
        <v>15</v>
      </c>
      <c r="M305" s="233"/>
      <c r="N305" s="233"/>
    </row>
    <row r="306" spans="1:14">
      <c r="A306" s="233" t="s">
        <v>739</v>
      </c>
      <c r="B306" s="233" t="s">
        <v>165</v>
      </c>
      <c r="C306" s="233">
        <v>10021</v>
      </c>
      <c r="D306" s="233">
        <v>10351</v>
      </c>
      <c r="E306" s="233">
        <v>10186</v>
      </c>
      <c r="F306" s="234">
        <v>2.6399999999999997</v>
      </c>
      <c r="G306" s="234">
        <v>4.2426406871192889E-2</v>
      </c>
      <c r="H306" s="233"/>
      <c r="I306" s="234">
        <v>101.51003977332563</v>
      </c>
      <c r="J306" s="234">
        <v>113.23444936714473</v>
      </c>
      <c r="K306" s="233">
        <v>7</v>
      </c>
      <c r="L306" s="233">
        <v>15</v>
      </c>
      <c r="M306" s="233"/>
      <c r="N306" s="233"/>
    </row>
    <row r="307" spans="1:14">
      <c r="A307" s="233" t="s">
        <v>740</v>
      </c>
      <c r="B307" s="233" t="s">
        <v>165</v>
      </c>
      <c r="C307" s="233">
        <v>10021</v>
      </c>
      <c r="D307" s="233">
        <v>10351</v>
      </c>
      <c r="E307" s="233">
        <v>10186</v>
      </c>
      <c r="F307" s="234">
        <v>2.3049999999999997</v>
      </c>
      <c r="G307" s="234">
        <v>7.0710678118656384E-3</v>
      </c>
      <c r="H307" s="233">
        <v>2.21</v>
      </c>
      <c r="I307" s="234">
        <v>64.779975197108556</v>
      </c>
      <c r="J307" s="234">
        <v>72.262062332374583</v>
      </c>
      <c r="K307" s="233">
        <v>7</v>
      </c>
      <c r="L307" s="233">
        <v>15</v>
      </c>
      <c r="M307" s="233"/>
      <c r="N307" s="233"/>
    </row>
    <row r="308" spans="1:14">
      <c r="A308" s="233" t="s">
        <v>741</v>
      </c>
      <c r="B308" s="233" t="s">
        <v>165</v>
      </c>
      <c r="C308" s="233">
        <v>10021</v>
      </c>
      <c r="D308" s="233">
        <v>10351</v>
      </c>
      <c r="E308" s="233">
        <v>10186</v>
      </c>
      <c r="F308" s="234">
        <v>2.5350000000000001</v>
      </c>
      <c r="G308" s="234">
        <v>3.5355339059327563E-2</v>
      </c>
      <c r="H308" s="233">
        <v>2.41</v>
      </c>
      <c r="I308" s="234">
        <v>88.749733934701709</v>
      </c>
      <c r="J308" s="234">
        <v>88.749733934701709</v>
      </c>
      <c r="K308" s="233">
        <v>7</v>
      </c>
      <c r="L308" s="233">
        <v>15</v>
      </c>
      <c r="M308" s="233"/>
      <c r="N308" s="233"/>
    </row>
    <row r="309" spans="1:14">
      <c r="A309" s="233" t="s">
        <v>742</v>
      </c>
      <c r="B309" s="233" t="s">
        <v>165</v>
      </c>
      <c r="C309" s="233">
        <v>10021</v>
      </c>
      <c r="D309" s="233">
        <v>10351</v>
      </c>
      <c r="E309" s="233">
        <v>10186</v>
      </c>
      <c r="F309" s="234">
        <v>2.34</v>
      </c>
      <c r="G309" s="234">
        <v>2.8284271247461926E-2</v>
      </c>
      <c r="H309" s="233">
        <v>2.4</v>
      </c>
      <c r="I309" s="234">
        <v>68.09331664511916</v>
      </c>
      <c r="J309" s="234">
        <v>68.09331664511916</v>
      </c>
      <c r="K309" s="233">
        <v>7</v>
      </c>
      <c r="L309" s="233">
        <v>15</v>
      </c>
      <c r="M309" s="233"/>
      <c r="N309" s="233"/>
    </row>
    <row r="310" spans="1:14">
      <c r="A310" s="233" t="s">
        <v>743</v>
      </c>
      <c r="B310" s="233" t="s">
        <v>165</v>
      </c>
      <c r="C310" s="233">
        <v>10021</v>
      </c>
      <c r="D310" s="233">
        <v>10351</v>
      </c>
      <c r="E310" s="233">
        <v>10186</v>
      </c>
      <c r="F310" s="234">
        <v>2.5</v>
      </c>
      <c r="G310" s="234">
        <v>0</v>
      </c>
      <c r="H310" s="233">
        <v>2.64</v>
      </c>
      <c r="I310" s="234">
        <v>84.758142159370664</v>
      </c>
      <c r="J310" s="234">
        <v>84.758142159370664</v>
      </c>
      <c r="K310" s="233">
        <v>7</v>
      </c>
      <c r="L310" s="233">
        <v>15</v>
      </c>
      <c r="M310" s="233"/>
      <c r="N310" s="233"/>
    </row>
    <row r="311" spans="1:14">
      <c r="A311" s="233" t="s">
        <v>744</v>
      </c>
      <c r="B311" s="233" t="s">
        <v>165</v>
      </c>
      <c r="C311" s="233">
        <v>10021</v>
      </c>
      <c r="D311" s="233">
        <v>10351</v>
      </c>
      <c r="E311" s="233">
        <v>10186</v>
      </c>
      <c r="F311" s="234">
        <v>2.7866666666666666</v>
      </c>
      <c r="G311" s="234">
        <v>5.5075705472860961E-2</v>
      </c>
      <c r="H311" s="233"/>
      <c r="I311" s="234">
        <v>121.40356088324799</v>
      </c>
      <c r="J311" s="234">
        <v>121.40356088324799</v>
      </c>
      <c r="K311" s="233">
        <v>7</v>
      </c>
      <c r="L311" s="233">
        <v>15</v>
      </c>
      <c r="M311" s="233"/>
      <c r="N311" s="233"/>
    </row>
    <row r="312" spans="1:14">
      <c r="A312" s="233" t="s">
        <v>745</v>
      </c>
      <c r="B312" s="233" t="s">
        <v>165</v>
      </c>
      <c r="C312" s="233">
        <v>10021</v>
      </c>
      <c r="D312" s="233">
        <v>10351</v>
      </c>
      <c r="E312" s="233">
        <v>10186</v>
      </c>
      <c r="F312" s="234">
        <v>2.6150000000000002</v>
      </c>
      <c r="G312" s="234">
        <v>3.5355339059327563E-2</v>
      </c>
      <c r="H312" s="233">
        <v>2.5099999999999998</v>
      </c>
      <c r="I312" s="234">
        <v>98.362895490750162</v>
      </c>
      <c r="J312" s="234">
        <v>98.362895490750162</v>
      </c>
      <c r="K312" s="233">
        <v>7</v>
      </c>
      <c r="L312" s="233">
        <v>15</v>
      </c>
      <c r="M312" s="233"/>
      <c r="N312" s="233"/>
    </row>
    <row r="313" spans="1:14">
      <c r="A313" s="233" t="s">
        <v>746</v>
      </c>
      <c r="B313" s="233" t="s">
        <v>165</v>
      </c>
      <c r="C313" s="233">
        <v>10021</v>
      </c>
      <c r="D313" s="233">
        <v>10351</v>
      </c>
      <c r="E313" s="233">
        <v>10186</v>
      </c>
      <c r="F313" s="234">
        <v>2.68</v>
      </c>
      <c r="G313" s="234">
        <v>2.8284271247461926E-2</v>
      </c>
      <c r="H313" s="233">
        <v>2.58</v>
      </c>
      <c r="I313" s="234">
        <v>106.69060263871015</v>
      </c>
      <c r="J313" s="234">
        <v>106.69060263871015</v>
      </c>
      <c r="K313" s="233">
        <v>7</v>
      </c>
      <c r="L313" s="233">
        <v>15</v>
      </c>
      <c r="M313" s="233"/>
      <c r="N313" s="233"/>
    </row>
    <row r="314" spans="1:14">
      <c r="A314" s="233" t="s">
        <v>747</v>
      </c>
      <c r="B314" s="233" t="s">
        <v>165</v>
      </c>
      <c r="C314" s="233">
        <v>10021</v>
      </c>
      <c r="D314" s="233">
        <v>10351</v>
      </c>
      <c r="E314" s="233">
        <v>10186</v>
      </c>
      <c r="F314" s="234">
        <v>2.7350000000000003</v>
      </c>
      <c r="G314" s="234">
        <v>2.1213203435596288E-2</v>
      </c>
      <c r="H314" s="233"/>
      <c r="I314" s="234">
        <v>114.11132928831576</v>
      </c>
      <c r="J314" s="234">
        <v>114.11132928831576</v>
      </c>
      <c r="K314" s="233">
        <v>7</v>
      </c>
      <c r="L314" s="233">
        <v>15</v>
      </c>
      <c r="M314" s="233"/>
      <c r="N314" s="233"/>
    </row>
    <row r="315" spans="1:14">
      <c r="A315" s="233" t="s">
        <v>748</v>
      </c>
      <c r="B315" s="233" t="s">
        <v>165</v>
      </c>
      <c r="C315" s="233">
        <v>10021</v>
      </c>
      <c r="D315" s="233">
        <v>10351</v>
      </c>
      <c r="E315" s="233">
        <v>10186</v>
      </c>
      <c r="F315" s="234">
        <v>2.4350000000000001</v>
      </c>
      <c r="G315" s="234">
        <v>4.9497474683058526E-2</v>
      </c>
      <c r="H315" s="233"/>
      <c r="I315" s="234">
        <v>77.680421956238803</v>
      </c>
      <c r="J315" s="234">
        <v>77.680421956238803</v>
      </c>
      <c r="K315" s="233">
        <v>7</v>
      </c>
      <c r="L315" s="233">
        <v>15</v>
      </c>
      <c r="M315" s="233"/>
      <c r="N315" s="233"/>
    </row>
    <row r="316" spans="1:14">
      <c r="A316" s="233" t="s">
        <v>550</v>
      </c>
      <c r="B316" s="233" t="s">
        <v>546</v>
      </c>
      <c r="C316" s="233">
        <v>10351</v>
      </c>
      <c r="D316" s="233">
        <v>10680</v>
      </c>
      <c r="E316" s="233">
        <v>10515.5</v>
      </c>
      <c r="F316" s="234">
        <v>2.52</v>
      </c>
      <c r="G316" s="234"/>
      <c r="H316" s="233">
        <v>2.6459999999999999</v>
      </c>
      <c r="I316" s="234">
        <v>87.023348469501087</v>
      </c>
      <c r="J316" s="234">
        <v>97.074545217728456</v>
      </c>
      <c r="K316" s="233">
        <v>7</v>
      </c>
      <c r="L316" s="233">
        <v>16</v>
      </c>
      <c r="M316" s="233"/>
      <c r="N316" s="233"/>
    </row>
    <row r="317" spans="1:14">
      <c r="A317" s="233" t="s">
        <v>547</v>
      </c>
      <c r="B317" s="233" t="s">
        <v>546</v>
      </c>
      <c r="C317" s="233">
        <v>10351</v>
      </c>
      <c r="D317" s="233">
        <v>10680</v>
      </c>
      <c r="E317" s="233">
        <v>10515.5</v>
      </c>
      <c r="F317" s="234">
        <v>1.895</v>
      </c>
      <c r="G317" s="234">
        <v>2.1213203435596444E-2</v>
      </c>
      <c r="H317" s="233">
        <v>1.98</v>
      </c>
      <c r="I317" s="234">
        <v>33.875561251351527</v>
      </c>
      <c r="J317" s="234">
        <v>33.875561251351527</v>
      </c>
      <c r="K317" s="233">
        <v>7</v>
      </c>
      <c r="L317" s="233">
        <v>16</v>
      </c>
      <c r="M317" s="233"/>
      <c r="N317" s="233"/>
    </row>
    <row r="318" spans="1:14">
      <c r="A318" s="233" t="s">
        <v>557</v>
      </c>
      <c r="B318" s="233" t="s">
        <v>546</v>
      </c>
      <c r="C318" s="233">
        <v>10351</v>
      </c>
      <c r="D318" s="233">
        <v>10680</v>
      </c>
      <c r="E318" s="233">
        <v>10515.5</v>
      </c>
      <c r="F318" s="234">
        <v>2.38</v>
      </c>
      <c r="G318" s="234">
        <v>1.4142135623730963E-2</v>
      </c>
      <c r="H318" s="233">
        <v>2.46</v>
      </c>
      <c r="I318" s="234">
        <v>72.022754661441738</v>
      </c>
      <c r="J318" s="234">
        <v>80.341382824838249</v>
      </c>
      <c r="K318" s="233">
        <v>7</v>
      </c>
      <c r="L318" s="233">
        <v>16</v>
      </c>
      <c r="M318" s="233"/>
      <c r="N318" s="233"/>
    </row>
    <row r="319" spans="1:14">
      <c r="A319" s="233" t="s">
        <v>549</v>
      </c>
      <c r="B319" s="233" t="s">
        <v>546</v>
      </c>
      <c r="C319" s="233">
        <v>10351</v>
      </c>
      <c r="D319" s="233">
        <v>10680</v>
      </c>
      <c r="E319" s="233">
        <v>10515.5</v>
      </c>
      <c r="F319" s="234">
        <v>2.5066666666666668</v>
      </c>
      <c r="G319" s="234">
        <v>3.5118845842842368E-2</v>
      </c>
      <c r="H319" s="233"/>
      <c r="I319" s="234">
        <v>85.508580957372203</v>
      </c>
      <c r="J319" s="234">
        <v>85.508580957372203</v>
      </c>
      <c r="K319" s="233">
        <v>7</v>
      </c>
      <c r="L319" s="233">
        <v>16</v>
      </c>
      <c r="M319" s="233"/>
      <c r="N319" s="233"/>
    </row>
    <row r="320" spans="1:14">
      <c r="A320" s="233" t="s">
        <v>556</v>
      </c>
      <c r="B320" s="233" t="s">
        <v>546</v>
      </c>
      <c r="C320" s="233">
        <v>10351</v>
      </c>
      <c r="D320" s="233">
        <v>10680</v>
      </c>
      <c r="E320" s="233">
        <v>10515.5</v>
      </c>
      <c r="F320" s="234">
        <v>2.5549999999999997</v>
      </c>
      <c r="G320" s="234">
        <v>4.9497474683058214E-2</v>
      </c>
      <c r="H320" s="233">
        <v>2.44</v>
      </c>
      <c r="I320" s="234">
        <v>91.088572026319866</v>
      </c>
      <c r="J320" s="234">
        <v>91.088572026319866</v>
      </c>
      <c r="K320" s="233">
        <v>7</v>
      </c>
      <c r="L320" s="233">
        <v>16</v>
      </c>
      <c r="M320" s="233"/>
      <c r="N320" s="233"/>
    </row>
    <row r="321" spans="1:14">
      <c r="A321" s="233" t="s">
        <v>555</v>
      </c>
      <c r="B321" s="233" t="s">
        <v>546</v>
      </c>
      <c r="C321" s="233">
        <v>10351</v>
      </c>
      <c r="D321" s="233">
        <v>10680</v>
      </c>
      <c r="E321" s="233">
        <v>10515.5</v>
      </c>
      <c r="F321" s="234">
        <v>2.415</v>
      </c>
      <c r="G321" s="234">
        <v>7.0710678118653244E-3</v>
      </c>
      <c r="H321" s="233">
        <v>2.4900000000000002</v>
      </c>
      <c r="I321" s="234">
        <v>75.588498255635045</v>
      </c>
      <c r="J321" s="234">
        <v>84.318969804160886</v>
      </c>
      <c r="K321" s="233">
        <v>7</v>
      </c>
      <c r="L321" s="233">
        <v>16</v>
      </c>
      <c r="M321" s="233"/>
      <c r="N321" s="233"/>
    </row>
    <row r="322" spans="1:14">
      <c r="A322" s="233" t="s">
        <v>553</v>
      </c>
      <c r="B322" s="233" t="s">
        <v>546</v>
      </c>
      <c r="C322" s="233">
        <v>10351</v>
      </c>
      <c r="D322" s="233">
        <v>10680</v>
      </c>
      <c r="E322" s="233">
        <v>10515.5</v>
      </c>
      <c r="F322" s="234">
        <v>2.4400000000000004</v>
      </c>
      <c r="G322" s="234">
        <v>1.4142135623730963E-2</v>
      </c>
      <c r="H322" s="233">
        <v>2.67</v>
      </c>
      <c r="I322" s="234">
        <v>78.209646906560451</v>
      </c>
      <c r="J322" s="234">
        <v>87.242861124268174</v>
      </c>
      <c r="K322" s="233">
        <v>7</v>
      </c>
      <c r="L322" s="233">
        <v>16</v>
      </c>
      <c r="M322" s="233"/>
      <c r="N322" s="233"/>
    </row>
    <row r="323" spans="1:14">
      <c r="A323" s="233" t="s">
        <v>554</v>
      </c>
      <c r="B323" s="233" t="s">
        <v>546</v>
      </c>
      <c r="C323" s="233">
        <v>10351</v>
      </c>
      <c r="D323" s="233">
        <v>10680</v>
      </c>
      <c r="E323" s="233">
        <v>10515.5</v>
      </c>
      <c r="F323" s="234">
        <v>2.2450000000000001</v>
      </c>
      <c r="G323" s="234">
        <v>6.3639610306789177E-2</v>
      </c>
      <c r="H323" s="233"/>
      <c r="I323" s="234">
        <v>59.36440278246446</v>
      </c>
      <c r="J323" s="234">
        <v>59.36440278246446</v>
      </c>
      <c r="K323" s="233">
        <v>7</v>
      </c>
      <c r="L323" s="233">
        <v>16</v>
      </c>
      <c r="M323" s="233"/>
      <c r="N323" s="233"/>
    </row>
    <row r="324" spans="1:14">
      <c r="A324" s="233" t="s">
        <v>552</v>
      </c>
      <c r="B324" s="233" t="s">
        <v>546</v>
      </c>
      <c r="C324" s="233">
        <v>10351</v>
      </c>
      <c r="D324" s="233">
        <v>10680</v>
      </c>
      <c r="E324" s="233">
        <v>10515.5</v>
      </c>
      <c r="F324" s="234">
        <v>2.5350000000000001</v>
      </c>
      <c r="G324" s="234">
        <v>7.0710678118656384E-3</v>
      </c>
      <c r="H324" s="233"/>
      <c r="I324" s="234">
        <v>88.749733934701709</v>
      </c>
      <c r="J324" s="234">
        <v>88.749733934701709</v>
      </c>
      <c r="K324" s="233">
        <v>7</v>
      </c>
      <c r="L324" s="233">
        <v>16</v>
      </c>
      <c r="M324" s="233"/>
      <c r="N324" s="233"/>
    </row>
    <row r="325" spans="1:14">
      <c r="A325" s="233" t="s">
        <v>551</v>
      </c>
      <c r="B325" s="233" t="s">
        <v>546</v>
      </c>
      <c r="C325" s="233">
        <v>10351</v>
      </c>
      <c r="D325" s="233">
        <v>10680</v>
      </c>
      <c r="E325" s="233">
        <v>10515.5</v>
      </c>
      <c r="F325" s="234">
        <v>2.375</v>
      </c>
      <c r="G325" s="234">
        <v>2.12132034355966E-2</v>
      </c>
      <c r="H325" s="233"/>
      <c r="I325" s="234">
        <v>71.523138297418626</v>
      </c>
      <c r="J325" s="234">
        <v>79.784060770770466</v>
      </c>
      <c r="K325" s="233">
        <v>7</v>
      </c>
      <c r="L325" s="233">
        <v>16</v>
      </c>
      <c r="M325" s="233"/>
      <c r="N325" s="233"/>
    </row>
    <row r="326" spans="1:14">
      <c r="A326" s="233" t="s">
        <v>558</v>
      </c>
      <c r="B326" s="233" t="s">
        <v>546</v>
      </c>
      <c r="C326" s="233">
        <v>10351</v>
      </c>
      <c r="D326" s="233">
        <v>10680</v>
      </c>
      <c r="E326" s="233">
        <v>10515.5</v>
      </c>
      <c r="F326" s="234">
        <v>2.605</v>
      </c>
      <c r="G326" s="234">
        <v>7.0710678118653244E-3</v>
      </c>
      <c r="H326" s="233">
        <v>2.74</v>
      </c>
      <c r="I326" s="234">
        <v>97.123333160996566</v>
      </c>
      <c r="J326" s="234">
        <v>97.123333160996566</v>
      </c>
      <c r="K326" s="233">
        <v>7</v>
      </c>
      <c r="L326" s="233">
        <v>16</v>
      </c>
      <c r="M326" s="233"/>
      <c r="N326" s="233"/>
    </row>
    <row r="327" spans="1:14">
      <c r="A327" s="233" t="s">
        <v>914</v>
      </c>
      <c r="B327" s="233" t="s">
        <v>546</v>
      </c>
      <c r="C327" s="233">
        <v>10351</v>
      </c>
      <c r="D327" s="233">
        <v>10680</v>
      </c>
      <c r="E327" s="233">
        <v>10515.5</v>
      </c>
      <c r="F327" s="234">
        <v>2.63</v>
      </c>
      <c r="G327" s="234">
        <v>4.2426406871192889E-2</v>
      </c>
      <c r="H327" s="233">
        <v>2.4900000000000002</v>
      </c>
      <c r="I327" s="234">
        <v>100.242878144164</v>
      </c>
      <c r="J327" s="234">
        <v>100.242878144164</v>
      </c>
      <c r="K327" s="233">
        <v>7</v>
      </c>
      <c r="L327" s="233">
        <v>16</v>
      </c>
      <c r="M327" s="233" t="s">
        <v>857</v>
      </c>
      <c r="N327" s="233"/>
    </row>
    <row r="328" spans="1:14">
      <c r="A328" s="233" t="s">
        <v>915</v>
      </c>
      <c r="B328" s="233" t="s">
        <v>546</v>
      </c>
      <c r="C328" s="233">
        <v>10351</v>
      </c>
      <c r="D328" s="233">
        <v>10680</v>
      </c>
      <c r="E328" s="233">
        <v>10515.5</v>
      </c>
      <c r="F328" s="234">
        <v>2.2749999999999999</v>
      </c>
      <c r="G328" s="234">
        <v>9.1923881554251102E-2</v>
      </c>
      <c r="H328" s="233">
        <v>2.4900000000000002</v>
      </c>
      <c r="I328" s="234">
        <v>62.030950696928713</v>
      </c>
      <c r="J328" s="234">
        <v>69.195525502423976</v>
      </c>
      <c r="K328" s="233">
        <v>7</v>
      </c>
      <c r="L328" s="233">
        <v>16</v>
      </c>
      <c r="M328" s="233" t="s">
        <v>858</v>
      </c>
      <c r="N328" s="233"/>
    </row>
    <row r="329" spans="1:14">
      <c r="A329" s="233" t="s">
        <v>916</v>
      </c>
      <c r="B329" s="233" t="s">
        <v>546</v>
      </c>
      <c r="C329" s="233">
        <v>10351</v>
      </c>
      <c r="D329" s="233">
        <v>10680</v>
      </c>
      <c r="E329" s="233">
        <v>10515.5</v>
      </c>
      <c r="F329" s="234">
        <v>2.5866666666666664</v>
      </c>
      <c r="G329" s="234">
        <v>2.5166114784235735E-2</v>
      </c>
      <c r="H329" s="233"/>
      <c r="I329" s="234">
        <v>94.879184724746622</v>
      </c>
      <c r="J329" s="234">
        <v>94.879184724746622</v>
      </c>
      <c r="K329" s="233">
        <v>7</v>
      </c>
      <c r="L329" s="233">
        <v>16</v>
      </c>
      <c r="M329" s="233" t="s">
        <v>859</v>
      </c>
      <c r="N329" s="233"/>
    </row>
    <row r="330" spans="1:14">
      <c r="A330" s="233" t="s">
        <v>917</v>
      </c>
      <c r="B330" s="233" t="s">
        <v>546</v>
      </c>
      <c r="C330" s="233">
        <v>10351</v>
      </c>
      <c r="D330" s="233">
        <v>10680</v>
      </c>
      <c r="E330" s="233">
        <v>10515.5</v>
      </c>
      <c r="F330" s="234">
        <v>2.6799999999999997</v>
      </c>
      <c r="G330" s="234">
        <v>1.4142135623730963E-2</v>
      </c>
      <c r="H330" s="233">
        <v>2.81</v>
      </c>
      <c r="I330" s="234">
        <v>106.69060263871015</v>
      </c>
      <c r="J330" s="234">
        <v>119.01336724348116</v>
      </c>
      <c r="K330" s="233">
        <v>7</v>
      </c>
      <c r="L330" s="233">
        <v>16</v>
      </c>
      <c r="M330" s="233" t="s">
        <v>860</v>
      </c>
      <c r="N330" s="233"/>
    </row>
    <row r="331" spans="1:14">
      <c r="A331" s="233" t="s">
        <v>918</v>
      </c>
      <c r="B331" s="233" t="s">
        <v>546</v>
      </c>
      <c r="C331" s="233">
        <v>10351</v>
      </c>
      <c r="D331" s="233">
        <v>10680</v>
      </c>
      <c r="E331" s="233">
        <v>10515.5</v>
      </c>
      <c r="F331" s="234">
        <v>2.6066666666666669</v>
      </c>
      <c r="G331" s="234">
        <v>5.7735026918961348E-3</v>
      </c>
      <c r="H331" s="233"/>
      <c r="I331" s="234">
        <v>97.329165444954043</v>
      </c>
      <c r="J331" s="234">
        <v>97.329165444954043</v>
      </c>
      <c r="K331" s="233">
        <v>7</v>
      </c>
      <c r="L331" s="233">
        <v>16</v>
      </c>
      <c r="M331" s="233" t="s">
        <v>861</v>
      </c>
      <c r="N331" s="233"/>
    </row>
    <row r="332" spans="1:14">
      <c r="A332" s="233" t="s">
        <v>919</v>
      </c>
      <c r="B332" s="233" t="s">
        <v>546</v>
      </c>
      <c r="C332" s="233">
        <v>10351</v>
      </c>
      <c r="D332" s="233">
        <v>10680</v>
      </c>
      <c r="E332" s="233">
        <v>10515.5</v>
      </c>
      <c r="F332" s="234">
        <v>2.5449999999999999</v>
      </c>
      <c r="G332" s="234">
        <v>3.5355339059327251E-2</v>
      </c>
      <c r="H332" s="233">
        <v>2.4500000000000002</v>
      </c>
      <c r="I332" s="234">
        <v>89.913845832431036</v>
      </c>
      <c r="J332" s="234">
        <v>100.29889502607682</v>
      </c>
      <c r="K332" s="233">
        <v>7</v>
      </c>
      <c r="L332" s="233">
        <v>16</v>
      </c>
      <c r="M332" s="233" t="s">
        <v>862</v>
      </c>
      <c r="N332" s="233"/>
    </row>
    <row r="333" spans="1:14">
      <c r="A333" s="233" t="s">
        <v>920</v>
      </c>
      <c r="B333" s="233" t="s">
        <v>546</v>
      </c>
      <c r="C333" s="233">
        <v>10351</v>
      </c>
      <c r="D333" s="233">
        <v>10680</v>
      </c>
      <c r="E333" s="233">
        <v>10515.5</v>
      </c>
      <c r="F333" s="234">
        <v>2.5350000000000001</v>
      </c>
      <c r="G333" s="234">
        <v>4.9497474683058214E-2</v>
      </c>
      <c r="H333" s="233">
        <v>2.34</v>
      </c>
      <c r="I333" s="234">
        <v>88.749733934701709</v>
      </c>
      <c r="J333" s="234">
        <v>99.000328204159757</v>
      </c>
      <c r="K333" s="233">
        <v>7</v>
      </c>
      <c r="L333" s="233">
        <v>16</v>
      </c>
      <c r="M333" s="233" t="s">
        <v>863</v>
      </c>
      <c r="N333" s="233"/>
    </row>
    <row r="334" spans="1:14">
      <c r="A334" s="233" t="s">
        <v>566</v>
      </c>
      <c r="B334" s="233" t="s">
        <v>562</v>
      </c>
      <c r="C334" s="233">
        <v>10680</v>
      </c>
      <c r="D334" s="233">
        <v>11010</v>
      </c>
      <c r="E334" s="233">
        <v>10845</v>
      </c>
      <c r="F334" s="234">
        <v>2.6799999999999997</v>
      </c>
      <c r="G334" s="234">
        <v>1.4142135623730963E-2</v>
      </c>
      <c r="H334" s="233">
        <v>2.56</v>
      </c>
      <c r="I334" s="234">
        <v>106.69060263871015</v>
      </c>
      <c r="J334" s="234">
        <v>106.69060263871015</v>
      </c>
      <c r="K334" s="233">
        <v>7</v>
      </c>
      <c r="L334" s="233">
        <v>16</v>
      </c>
      <c r="M334" s="233"/>
      <c r="N334" s="233"/>
    </row>
    <row r="335" spans="1:14">
      <c r="A335" s="233" t="s">
        <v>565</v>
      </c>
      <c r="B335" s="233" t="s">
        <v>562</v>
      </c>
      <c r="C335" s="233">
        <v>10680</v>
      </c>
      <c r="D335" s="233">
        <v>11010</v>
      </c>
      <c r="E335" s="233">
        <v>10845</v>
      </c>
      <c r="F335" s="234">
        <v>2.76</v>
      </c>
      <c r="G335" s="234">
        <v>2.8284271247461613E-2</v>
      </c>
      <c r="H335" s="233">
        <v>2.62</v>
      </c>
      <c r="I335" s="234">
        <v>117.60047113688682</v>
      </c>
      <c r="J335" s="234">
        <v>117.60047113688682</v>
      </c>
      <c r="K335" s="233">
        <v>7</v>
      </c>
      <c r="L335" s="233">
        <v>16</v>
      </c>
      <c r="M335" s="233"/>
      <c r="N335" s="233"/>
    </row>
    <row r="336" spans="1:14">
      <c r="A336" s="233" t="s">
        <v>563</v>
      </c>
      <c r="B336" s="233" t="s">
        <v>562</v>
      </c>
      <c r="C336" s="233">
        <v>10680</v>
      </c>
      <c r="D336" s="233">
        <v>11010</v>
      </c>
      <c r="E336" s="233">
        <v>10845</v>
      </c>
      <c r="F336" s="234">
        <v>2.3166666666666669</v>
      </c>
      <c r="G336" s="234">
        <v>2.5166114784235735E-2</v>
      </c>
      <c r="H336" s="233"/>
      <c r="I336" s="234">
        <v>65.871620874745616</v>
      </c>
      <c r="J336" s="234">
        <v>65.871620874745616</v>
      </c>
      <c r="K336" s="233">
        <v>7</v>
      </c>
      <c r="L336" s="233">
        <v>16</v>
      </c>
      <c r="M336" s="233"/>
      <c r="N336" s="233"/>
    </row>
    <row r="337" spans="1:14">
      <c r="A337" s="233" t="s">
        <v>568</v>
      </c>
      <c r="B337" s="233" t="s">
        <v>562</v>
      </c>
      <c r="C337" s="233">
        <v>10680</v>
      </c>
      <c r="D337" s="233">
        <v>11010</v>
      </c>
      <c r="E337" s="233">
        <v>10845</v>
      </c>
      <c r="F337" s="234">
        <v>2.5249999999999999</v>
      </c>
      <c r="G337" s="234">
        <v>7.0710678118653244E-3</v>
      </c>
      <c r="H337" s="233">
        <v>2.61</v>
      </c>
      <c r="I337" s="234">
        <v>87.596181731007292</v>
      </c>
      <c r="J337" s="234">
        <v>97.713540720938624</v>
      </c>
      <c r="K337" s="233">
        <v>7</v>
      </c>
      <c r="L337" s="233">
        <v>16</v>
      </c>
      <c r="M337" s="233"/>
      <c r="N337" s="233"/>
    </row>
    <row r="338" spans="1:14">
      <c r="A338" s="233" t="s">
        <v>749</v>
      </c>
      <c r="B338" s="233" t="s">
        <v>562</v>
      </c>
      <c r="C338" s="233">
        <v>10680</v>
      </c>
      <c r="D338" s="233">
        <v>11010</v>
      </c>
      <c r="E338" s="233">
        <v>10845</v>
      </c>
      <c r="F338" s="234">
        <v>2.3049999999999997</v>
      </c>
      <c r="G338" s="234">
        <v>3.5355339059327563E-2</v>
      </c>
      <c r="H338" s="233"/>
      <c r="I338" s="234">
        <v>64.779975197108556</v>
      </c>
      <c r="J338" s="234">
        <v>64.779975197108556</v>
      </c>
      <c r="K338" s="233">
        <v>7</v>
      </c>
      <c r="L338" s="233">
        <v>16</v>
      </c>
      <c r="M338" s="233"/>
      <c r="N338" s="233"/>
    </row>
    <row r="339" spans="1:14">
      <c r="A339" s="233" t="s">
        <v>561</v>
      </c>
      <c r="B339" s="233" t="s">
        <v>562</v>
      </c>
      <c r="C339" s="233">
        <v>10680</v>
      </c>
      <c r="D339" s="233">
        <v>11010</v>
      </c>
      <c r="E339" s="233">
        <v>10845</v>
      </c>
      <c r="F339" s="234">
        <v>2.6900000000000004</v>
      </c>
      <c r="G339" s="234">
        <v>7.0710678118654821E-2</v>
      </c>
      <c r="H339" s="233"/>
      <c r="I339" s="234">
        <v>108.01399938736766</v>
      </c>
      <c r="J339" s="234">
        <v>108.01399938736766</v>
      </c>
      <c r="K339" s="233">
        <v>7</v>
      </c>
      <c r="L339" s="233">
        <v>16</v>
      </c>
      <c r="M339" s="233"/>
      <c r="N339" s="233"/>
    </row>
    <row r="340" spans="1:14">
      <c r="A340" s="233" t="s">
        <v>567</v>
      </c>
      <c r="B340" s="233" t="s">
        <v>562</v>
      </c>
      <c r="C340" s="233">
        <v>10680</v>
      </c>
      <c r="D340" s="233">
        <v>11010</v>
      </c>
      <c r="E340" s="233">
        <v>10845</v>
      </c>
      <c r="F340" s="234">
        <v>2.5599999999999996</v>
      </c>
      <c r="G340" s="234">
        <v>7.0710678118654821E-2</v>
      </c>
      <c r="H340" s="233">
        <v>2.4</v>
      </c>
      <c r="I340" s="234">
        <v>91.679932565690223</v>
      </c>
      <c r="J340" s="234">
        <v>91.679932565690223</v>
      </c>
      <c r="K340" s="233">
        <v>7</v>
      </c>
      <c r="L340" s="233">
        <v>16</v>
      </c>
      <c r="M340" s="233"/>
      <c r="N340" s="233"/>
    </row>
    <row r="341" spans="1:14">
      <c r="A341" s="233" t="s">
        <v>569</v>
      </c>
      <c r="B341" s="233" t="s">
        <v>570</v>
      </c>
      <c r="C341" s="233">
        <v>11010</v>
      </c>
      <c r="D341" s="233">
        <v>11339</v>
      </c>
      <c r="E341" s="233">
        <v>11174.5</v>
      </c>
      <c r="F341" s="234">
        <v>2.5666666666666664</v>
      </c>
      <c r="G341" s="234">
        <v>2.5166114784235735E-2</v>
      </c>
      <c r="H341" s="233"/>
      <c r="I341" s="234">
        <v>92.472574147609677</v>
      </c>
      <c r="J341" s="234">
        <v>92.472574147609677</v>
      </c>
      <c r="K341" s="233">
        <v>7</v>
      </c>
      <c r="L341" s="233">
        <v>16</v>
      </c>
      <c r="M341" s="233"/>
      <c r="N341" s="233"/>
    </row>
    <row r="342" spans="1:14">
      <c r="A342" s="233" t="s">
        <v>750</v>
      </c>
      <c r="B342" s="233" t="s">
        <v>570</v>
      </c>
      <c r="C342" s="233">
        <v>11010</v>
      </c>
      <c r="D342" s="233">
        <v>11339</v>
      </c>
      <c r="E342" s="233">
        <v>11174.5</v>
      </c>
      <c r="F342" s="234">
        <v>2.12</v>
      </c>
      <c r="G342" s="234">
        <v>5.0000000000000044E-2</v>
      </c>
      <c r="H342" s="233"/>
      <c r="I342" s="234">
        <v>49.110199647877536</v>
      </c>
      <c r="J342" s="234">
        <v>54.78242770720739</v>
      </c>
      <c r="K342" s="233">
        <v>7</v>
      </c>
      <c r="L342" s="233">
        <v>16</v>
      </c>
      <c r="M342" s="233"/>
      <c r="N342" s="233"/>
    </row>
    <row r="343" spans="1:14">
      <c r="A343" s="233" t="s">
        <v>577</v>
      </c>
      <c r="B343" s="233" t="s">
        <v>164</v>
      </c>
      <c r="C343" s="233">
        <v>11668</v>
      </c>
      <c r="D343" s="233">
        <v>12656</v>
      </c>
      <c r="E343" s="233">
        <v>12162</v>
      </c>
      <c r="F343" s="234">
        <v>2.5750000000000002</v>
      </c>
      <c r="G343" s="234">
        <v>7.0710678118656384E-3</v>
      </c>
      <c r="H343" s="233">
        <v>2.7037500000000003</v>
      </c>
      <c r="I343" s="234">
        <v>93.470086043645793</v>
      </c>
      <c r="J343" s="234">
        <v>104.26588098168688</v>
      </c>
      <c r="K343" s="233">
        <v>8</v>
      </c>
      <c r="L343" s="233">
        <v>17</v>
      </c>
      <c r="M343" s="233"/>
      <c r="N343" s="233"/>
    </row>
    <row r="344" spans="1:14">
      <c r="A344" s="233" t="s">
        <v>575</v>
      </c>
      <c r="B344" s="233" t="s">
        <v>164</v>
      </c>
      <c r="C344" s="233">
        <v>11668</v>
      </c>
      <c r="D344" s="233">
        <v>12656</v>
      </c>
      <c r="E344" s="233">
        <v>12162</v>
      </c>
      <c r="F344" s="234">
        <v>2.2100000000000004</v>
      </c>
      <c r="G344" s="234">
        <v>5.1961524227066493E-2</v>
      </c>
      <c r="H344" s="233">
        <v>2.3205000000000005</v>
      </c>
      <c r="I344" s="234">
        <v>56.355774916361376</v>
      </c>
      <c r="J344" s="234">
        <v>65.734068842766959</v>
      </c>
      <c r="K344" s="233">
        <v>8</v>
      </c>
      <c r="L344" s="233">
        <v>17</v>
      </c>
      <c r="M344" s="233"/>
      <c r="N344" s="233"/>
    </row>
    <row r="345" spans="1:14">
      <c r="A345" s="233" t="s">
        <v>572</v>
      </c>
      <c r="B345" s="233" t="s">
        <v>164</v>
      </c>
      <c r="C345" s="233">
        <v>11668</v>
      </c>
      <c r="D345" s="233">
        <v>12656</v>
      </c>
      <c r="E345" s="233">
        <v>12162</v>
      </c>
      <c r="F345" s="234">
        <v>2.3666666666666667</v>
      </c>
      <c r="G345" s="234">
        <v>3.5118845842842389E-2</v>
      </c>
      <c r="H345" s="233">
        <v>2.4849999999999999</v>
      </c>
      <c r="I345" s="234">
        <v>70.695827311705287</v>
      </c>
      <c r="J345" s="234">
        <v>78.861195366207241</v>
      </c>
      <c r="K345" s="233">
        <v>8</v>
      </c>
      <c r="L345" s="233">
        <v>17</v>
      </c>
      <c r="M345" s="233"/>
      <c r="N345" s="233"/>
    </row>
    <row r="346" spans="1:14">
      <c r="A346" s="233" t="s">
        <v>576</v>
      </c>
      <c r="B346" s="233" t="s">
        <v>164</v>
      </c>
      <c r="C346" s="233">
        <v>11668</v>
      </c>
      <c r="D346" s="233">
        <v>12656</v>
      </c>
      <c r="E346" s="233">
        <v>12162</v>
      </c>
      <c r="F346" s="234">
        <v>2.2200000000000002</v>
      </c>
      <c r="G346" s="234">
        <v>3.9999999999999813E-2</v>
      </c>
      <c r="H346" s="233">
        <v>2.3310000000000004</v>
      </c>
      <c r="I346" s="234">
        <v>57.204256513913116</v>
      </c>
      <c r="J346" s="234">
        <v>63.811348141270074</v>
      </c>
      <c r="K346" s="233">
        <v>8</v>
      </c>
      <c r="L346" s="233">
        <v>17</v>
      </c>
      <c r="M346" s="233"/>
      <c r="N346" s="233"/>
    </row>
    <row r="347" spans="1:14">
      <c r="A347" s="233" t="s">
        <v>571</v>
      </c>
      <c r="B347" s="233" t="s">
        <v>164</v>
      </c>
      <c r="C347" s="233">
        <v>11668</v>
      </c>
      <c r="D347" s="233">
        <v>12656</v>
      </c>
      <c r="E347" s="233">
        <v>12162</v>
      </c>
      <c r="F347" s="234">
        <v>2.48</v>
      </c>
      <c r="G347" s="234">
        <v>0</v>
      </c>
      <c r="H347" s="233">
        <v>2.5</v>
      </c>
      <c r="I347" s="234">
        <v>82.53441236984186</v>
      </c>
      <c r="J347" s="234">
        <v>82.53441236984186</v>
      </c>
      <c r="K347" s="233">
        <v>8</v>
      </c>
      <c r="L347" s="233">
        <v>17</v>
      </c>
      <c r="M347" s="233"/>
      <c r="N347" s="233"/>
    </row>
    <row r="348" spans="1:14">
      <c r="A348" s="233" t="s">
        <v>574</v>
      </c>
      <c r="B348" s="233" t="s">
        <v>164</v>
      </c>
      <c r="C348" s="233">
        <v>11668</v>
      </c>
      <c r="D348" s="233">
        <v>12656</v>
      </c>
      <c r="E348" s="233">
        <v>12162</v>
      </c>
      <c r="F348" s="234">
        <v>2.4000000000000004</v>
      </c>
      <c r="G348" s="234">
        <v>1.4142135623730963E-2</v>
      </c>
      <c r="H348" s="233">
        <v>2.5</v>
      </c>
      <c r="I348" s="234">
        <v>74.045592064062333</v>
      </c>
      <c r="J348" s="234">
        <v>74.045592064062333</v>
      </c>
      <c r="K348" s="233">
        <v>8</v>
      </c>
      <c r="L348" s="233">
        <v>17</v>
      </c>
      <c r="M348" s="233"/>
      <c r="N348" s="233"/>
    </row>
    <row r="349" spans="1:14">
      <c r="A349" s="233" t="s">
        <v>573</v>
      </c>
      <c r="B349" s="233" t="s">
        <v>164</v>
      </c>
      <c r="C349" s="233">
        <v>11668</v>
      </c>
      <c r="D349" s="233">
        <v>12656</v>
      </c>
      <c r="E349" s="233">
        <v>12162</v>
      </c>
      <c r="F349" s="234">
        <v>2.6799999999999997</v>
      </c>
      <c r="G349" s="234">
        <v>1.4142135623730963E-2</v>
      </c>
      <c r="H349" s="233">
        <v>2.59</v>
      </c>
      <c r="I349" s="234">
        <v>106.69060263871015</v>
      </c>
      <c r="J349" s="234">
        <v>119.01336724348116</v>
      </c>
      <c r="K349" s="233">
        <v>8</v>
      </c>
      <c r="L349" s="233">
        <v>17</v>
      </c>
      <c r="M349" s="233"/>
      <c r="N349" s="233"/>
    </row>
    <row r="350" spans="1:14">
      <c r="A350" s="233" t="s">
        <v>751</v>
      </c>
      <c r="B350" s="233" t="s">
        <v>220</v>
      </c>
      <c r="C350" s="233">
        <v>11668</v>
      </c>
      <c r="D350" s="233">
        <v>15095</v>
      </c>
      <c r="E350" s="233">
        <v>13381.5</v>
      </c>
      <c r="F350" s="234">
        <v>2.6349999999999998</v>
      </c>
      <c r="G350" s="234">
        <v>7.0710678118656384E-3</v>
      </c>
      <c r="H350" s="233">
        <v>2.54</v>
      </c>
      <c r="I350" s="234">
        <v>100.87507037316401</v>
      </c>
      <c r="J350" s="234">
        <v>112.52614100126445</v>
      </c>
      <c r="K350" s="233">
        <v>9</v>
      </c>
      <c r="L350" s="233"/>
      <c r="M350" s="233"/>
      <c r="N350" s="233"/>
    </row>
    <row r="351" spans="1:14">
      <c r="A351" s="233" t="s">
        <v>752</v>
      </c>
      <c r="B351" s="233" t="s">
        <v>220</v>
      </c>
      <c r="C351" s="233">
        <v>11668</v>
      </c>
      <c r="D351" s="233">
        <v>15095</v>
      </c>
      <c r="E351" s="233">
        <v>13381.5</v>
      </c>
      <c r="F351" s="234">
        <v>2.4249999999999998</v>
      </c>
      <c r="G351" s="234">
        <v>2.1213203435596288E-2</v>
      </c>
      <c r="H351" s="233">
        <v>2.36</v>
      </c>
      <c r="I351" s="234">
        <v>76.629478348117118</v>
      </c>
      <c r="J351" s="234">
        <v>76.629478348117118</v>
      </c>
      <c r="K351" s="233">
        <v>9</v>
      </c>
      <c r="L351" s="233"/>
      <c r="M351" s="233"/>
      <c r="N351" s="233"/>
    </row>
    <row r="352" spans="1:14">
      <c r="A352" s="233" t="s">
        <v>753</v>
      </c>
      <c r="B352" s="233" t="s">
        <v>220</v>
      </c>
      <c r="C352" s="233">
        <v>11668</v>
      </c>
      <c r="D352" s="233">
        <v>15095</v>
      </c>
      <c r="E352" s="233">
        <v>13381.5</v>
      </c>
      <c r="F352" s="234">
        <v>2.4350000000000001</v>
      </c>
      <c r="G352" s="234">
        <v>4.9497474683058526E-2</v>
      </c>
      <c r="H352" s="233">
        <v>2.2999999999999998</v>
      </c>
      <c r="I352" s="234">
        <v>77.680421956238803</v>
      </c>
      <c r="J352" s="234">
        <v>86.652510692184379</v>
      </c>
      <c r="K352" s="233">
        <v>9</v>
      </c>
      <c r="L352" s="233"/>
      <c r="M352" s="233"/>
      <c r="N352" s="233"/>
    </row>
    <row r="353" spans="1:14">
      <c r="A353" s="233" t="s">
        <v>754</v>
      </c>
      <c r="B353" s="233" t="s">
        <v>220</v>
      </c>
      <c r="C353" s="233">
        <v>11668</v>
      </c>
      <c r="D353" s="233">
        <v>15095</v>
      </c>
      <c r="E353" s="233">
        <v>13381.5</v>
      </c>
      <c r="F353" s="234">
        <v>2.2199999999999998</v>
      </c>
      <c r="G353" s="234">
        <v>1.4142135623730963E-2</v>
      </c>
      <c r="H353" s="233">
        <v>2.14</v>
      </c>
      <c r="I353" s="234">
        <v>57.204256513913066</v>
      </c>
      <c r="J353" s="234">
        <v>57.204256513913066</v>
      </c>
      <c r="K353" s="233">
        <v>9</v>
      </c>
      <c r="L353" s="233"/>
      <c r="M353" s="233"/>
      <c r="N353" s="233"/>
    </row>
    <row r="354" spans="1:14">
      <c r="A354" s="233" t="s">
        <v>578</v>
      </c>
      <c r="B354" s="233" t="s">
        <v>220</v>
      </c>
      <c r="C354" s="233">
        <v>11668</v>
      </c>
      <c r="D354" s="233">
        <v>15095</v>
      </c>
      <c r="E354" s="233">
        <v>13381.5</v>
      </c>
      <c r="F354" s="234">
        <v>2.42</v>
      </c>
      <c r="G354" s="234">
        <v>1.4142135623730963E-2</v>
      </c>
      <c r="H354" s="233"/>
      <c r="I354" s="234">
        <v>76.107746225851386</v>
      </c>
      <c r="J354" s="234">
        <v>76.107746225851386</v>
      </c>
      <c r="K354" s="233">
        <v>9</v>
      </c>
      <c r="L354" s="233"/>
      <c r="M354" s="233"/>
      <c r="N354" s="233"/>
    </row>
    <row r="355" spans="1:14">
      <c r="A355" s="233" t="s">
        <v>755</v>
      </c>
      <c r="B355" s="233" t="s">
        <v>220</v>
      </c>
      <c r="C355" s="233">
        <v>11668</v>
      </c>
      <c r="D355" s="233">
        <v>15095</v>
      </c>
      <c r="E355" s="233">
        <v>13381.5</v>
      </c>
      <c r="F355" s="234">
        <v>2.2300000000000004</v>
      </c>
      <c r="G355" s="234">
        <v>1.4142135623730963E-2</v>
      </c>
      <c r="H355" s="233">
        <v>2.4</v>
      </c>
      <c r="I355" s="234">
        <v>58.06161299512025</v>
      </c>
      <c r="J355" s="234">
        <v>58.06161299512025</v>
      </c>
      <c r="K355" s="233">
        <v>9</v>
      </c>
      <c r="L355" s="233"/>
      <c r="M355" s="233"/>
      <c r="N355" s="233"/>
    </row>
    <row r="356" spans="1:14">
      <c r="A356" s="233" t="s">
        <v>756</v>
      </c>
      <c r="B356" s="233" t="s">
        <v>220</v>
      </c>
      <c r="C356" s="233">
        <v>11668</v>
      </c>
      <c r="D356" s="233">
        <v>15095</v>
      </c>
      <c r="E356" s="233">
        <v>13381.5</v>
      </c>
      <c r="F356" s="234">
        <v>2.34</v>
      </c>
      <c r="G356" s="234">
        <v>1.4142135623730963E-2</v>
      </c>
      <c r="H356" s="233">
        <v>2.17</v>
      </c>
      <c r="I356" s="234">
        <v>68.09331664511916</v>
      </c>
      <c r="J356" s="234">
        <v>75.958094717630416</v>
      </c>
      <c r="K356" s="233">
        <v>9</v>
      </c>
      <c r="L356" s="233"/>
      <c r="M356" s="233"/>
      <c r="N356" s="233"/>
    </row>
    <row r="357" spans="1:14">
      <c r="A357" s="233" t="s">
        <v>757</v>
      </c>
      <c r="B357" s="233" t="s">
        <v>580</v>
      </c>
      <c r="C357" s="233">
        <v>11998</v>
      </c>
      <c r="D357" s="233">
        <v>15330</v>
      </c>
      <c r="E357" s="233">
        <v>13664</v>
      </c>
      <c r="F357" s="234">
        <v>2.1500000000000004</v>
      </c>
      <c r="G357" s="234">
        <v>1.4142135623730963E-2</v>
      </c>
      <c r="H357" s="233">
        <v>2.3199999999999998</v>
      </c>
      <c r="I357" s="234">
        <v>51.448332379271569</v>
      </c>
      <c r="J357" s="234">
        <v>57.39061476907743</v>
      </c>
      <c r="K357" s="233">
        <v>9</v>
      </c>
      <c r="L357" s="233"/>
      <c r="M357" s="233"/>
      <c r="N357" s="233"/>
    </row>
    <row r="358" spans="1:14">
      <c r="A358" s="233" t="s">
        <v>581</v>
      </c>
      <c r="B358" s="233" t="s">
        <v>580</v>
      </c>
      <c r="C358" s="233">
        <v>11998</v>
      </c>
      <c r="D358" s="233">
        <v>15330</v>
      </c>
      <c r="E358" s="233">
        <v>13664</v>
      </c>
      <c r="F358" s="234">
        <v>2.3449999999999998</v>
      </c>
      <c r="G358" s="234">
        <v>2.1213203435596288E-2</v>
      </c>
      <c r="H358" s="233">
        <v>2.23</v>
      </c>
      <c r="I358" s="234">
        <v>68.576106485675794</v>
      </c>
      <c r="J358" s="234">
        <v>76.496646784771343</v>
      </c>
      <c r="K358" s="233">
        <v>9</v>
      </c>
      <c r="L358" s="233"/>
      <c r="M358" s="233"/>
      <c r="N358" s="233"/>
    </row>
    <row r="359" spans="1:14">
      <c r="A359" s="233" t="s">
        <v>583</v>
      </c>
      <c r="B359" s="233" t="s">
        <v>580</v>
      </c>
      <c r="C359" s="233">
        <v>11998</v>
      </c>
      <c r="D359" s="233">
        <v>15330</v>
      </c>
      <c r="E359" s="233">
        <v>13664</v>
      </c>
      <c r="F359" s="234">
        <v>2.46</v>
      </c>
      <c r="G359" s="234">
        <v>5.6568542494923851E-2</v>
      </c>
      <c r="H359" s="233"/>
      <c r="I359" s="234">
        <v>80.351724968409059</v>
      </c>
      <c r="J359" s="234">
        <v>89.632349202260301</v>
      </c>
      <c r="K359" s="233">
        <v>9</v>
      </c>
      <c r="L359" s="233"/>
      <c r="M359" s="233"/>
      <c r="N359" s="233"/>
    </row>
    <row r="360" spans="1:14">
      <c r="A360" s="233" t="s">
        <v>579</v>
      </c>
      <c r="B360" s="233" t="s">
        <v>580</v>
      </c>
      <c r="C360" s="233">
        <v>11998</v>
      </c>
      <c r="D360" s="233">
        <v>15330</v>
      </c>
      <c r="E360" s="233">
        <v>13664</v>
      </c>
      <c r="F360" s="234">
        <v>2.2749999999999999</v>
      </c>
      <c r="G360" s="234">
        <v>3.5355339059327251E-2</v>
      </c>
      <c r="H360" s="233">
        <v>2.17</v>
      </c>
      <c r="I360" s="234">
        <v>62.030950696928713</v>
      </c>
      <c r="J360" s="234">
        <v>69.195525502423976</v>
      </c>
      <c r="K360" s="233">
        <v>9</v>
      </c>
      <c r="L360" s="233"/>
      <c r="M360" s="233"/>
      <c r="N360" s="233"/>
    </row>
    <row r="361" spans="1:14">
      <c r="A361" s="233" t="s">
        <v>587</v>
      </c>
      <c r="B361" s="233" t="s">
        <v>588</v>
      </c>
      <c r="C361" s="233">
        <v>12656</v>
      </c>
      <c r="D361" s="233">
        <v>15095</v>
      </c>
      <c r="E361" s="233">
        <v>13875.5</v>
      </c>
      <c r="F361" s="234">
        <v>2.4450000000000003</v>
      </c>
      <c r="G361" s="234">
        <v>6.3639610306789496E-2</v>
      </c>
      <c r="H361" s="233">
        <v>2.6</v>
      </c>
      <c r="I361" s="234">
        <v>78.741382937850688</v>
      </c>
      <c r="J361" s="234">
        <v>87.83601266717244</v>
      </c>
      <c r="K361" s="233">
        <v>9</v>
      </c>
      <c r="L361" s="233"/>
      <c r="M361" s="233"/>
      <c r="N361" s="233"/>
    </row>
    <row r="362" spans="1:14">
      <c r="A362" s="233" t="s">
        <v>758</v>
      </c>
      <c r="B362" s="233" t="s">
        <v>588</v>
      </c>
      <c r="C362" s="233">
        <v>12656</v>
      </c>
      <c r="D362" s="233">
        <v>15095</v>
      </c>
      <c r="E362" s="233">
        <v>13875.5</v>
      </c>
      <c r="F362" s="234">
        <v>2.415</v>
      </c>
      <c r="G362" s="234">
        <v>4.9497474683058526E-2</v>
      </c>
      <c r="H362" s="233">
        <v>2.58</v>
      </c>
      <c r="I362" s="234">
        <v>75.588498255635045</v>
      </c>
      <c r="J362" s="234">
        <v>75.588498255635045</v>
      </c>
      <c r="K362" s="233">
        <v>9</v>
      </c>
      <c r="L362" s="233"/>
      <c r="M362" s="233"/>
      <c r="N362" s="233"/>
    </row>
    <row r="363" spans="1:14">
      <c r="A363" s="233" t="s">
        <v>759</v>
      </c>
      <c r="B363" s="233" t="s">
        <v>760</v>
      </c>
      <c r="C363" s="233">
        <v>12986</v>
      </c>
      <c r="D363" s="233">
        <v>13916</v>
      </c>
      <c r="E363" s="233">
        <v>13451</v>
      </c>
      <c r="F363" s="234">
        <v>2.31</v>
      </c>
      <c r="G363" s="234">
        <v>2.8284271247461926E-2</v>
      </c>
      <c r="H363" s="233"/>
      <c r="I363" s="234">
        <v>65.246264663379819</v>
      </c>
      <c r="J363" s="234">
        <v>72.782208232000187</v>
      </c>
      <c r="K363" s="233">
        <v>9</v>
      </c>
      <c r="L363" s="233">
        <v>18</v>
      </c>
      <c r="M363" s="233"/>
      <c r="N363" s="233"/>
    </row>
    <row r="364" spans="1:14">
      <c r="A364" s="233" t="s">
        <v>589</v>
      </c>
      <c r="B364" s="233" t="s">
        <v>590</v>
      </c>
      <c r="C364" s="233">
        <v>13916</v>
      </c>
      <c r="D364" s="233">
        <v>14152</v>
      </c>
      <c r="E364" s="233">
        <v>14034</v>
      </c>
      <c r="F364" s="234">
        <v>2.1950000000000003</v>
      </c>
      <c r="G364" s="234">
        <v>3.5355339059327563E-2</v>
      </c>
      <c r="H364" s="233"/>
      <c r="I364" s="234">
        <v>55.099578468171011</v>
      </c>
      <c r="J364" s="234">
        <v>61.463579781244761</v>
      </c>
      <c r="K364" s="233">
        <v>9</v>
      </c>
      <c r="L364" s="233">
        <v>18</v>
      </c>
      <c r="M364" s="233"/>
      <c r="N364" s="233"/>
    </row>
    <row r="365" spans="1:14">
      <c r="A365" s="233" t="s">
        <v>593</v>
      </c>
      <c r="B365" s="233" t="s">
        <v>592</v>
      </c>
      <c r="C365" s="233">
        <v>13916</v>
      </c>
      <c r="D365" s="233">
        <v>15095</v>
      </c>
      <c r="E365" s="233">
        <v>14505.5</v>
      </c>
      <c r="F365" s="234">
        <v>2.66</v>
      </c>
      <c r="G365" s="234">
        <v>1.4142135623730963E-2</v>
      </c>
      <c r="H365" s="233">
        <v>2.75</v>
      </c>
      <c r="I365" s="234">
        <v>104.07782725504735</v>
      </c>
      <c r="J365" s="234">
        <v>104.07782725504735</v>
      </c>
      <c r="K365" s="233">
        <v>9</v>
      </c>
      <c r="L365" s="233">
        <v>18</v>
      </c>
      <c r="M365" s="233"/>
      <c r="N365" s="233"/>
    </row>
    <row r="366" spans="1:14">
      <c r="A366" s="233" t="s">
        <v>596</v>
      </c>
      <c r="B366" s="233" t="s">
        <v>592</v>
      </c>
      <c r="C366" s="233">
        <v>13916</v>
      </c>
      <c r="D366" s="233">
        <v>15095</v>
      </c>
      <c r="E366" s="233">
        <v>14505.5</v>
      </c>
      <c r="F366" s="234">
        <v>2.3633333333333333</v>
      </c>
      <c r="G366" s="234">
        <v>3.5118845842842389E-2</v>
      </c>
      <c r="H366" s="233"/>
      <c r="I366" s="234">
        <v>70.366781177428081</v>
      </c>
      <c r="J366" s="234">
        <v>78.494144403421018</v>
      </c>
      <c r="K366" s="233">
        <v>9</v>
      </c>
      <c r="L366" s="233">
        <v>18</v>
      </c>
      <c r="M366" s="233"/>
      <c r="N366" s="233"/>
    </row>
    <row r="367" spans="1:14">
      <c r="A367" s="233" t="s">
        <v>594</v>
      </c>
      <c r="B367" s="233" t="s">
        <v>592</v>
      </c>
      <c r="C367" s="233">
        <v>13916</v>
      </c>
      <c r="D367" s="233">
        <v>15095</v>
      </c>
      <c r="E367" s="233">
        <v>14505.5</v>
      </c>
      <c r="F367" s="234">
        <v>2.4300000000000002</v>
      </c>
      <c r="G367" s="234">
        <v>2.8284271247461926E-2</v>
      </c>
      <c r="H367" s="233">
        <v>2.58</v>
      </c>
      <c r="I367" s="234">
        <v>77.153701348217751</v>
      </c>
      <c r="J367" s="234">
        <v>86.064953853936899</v>
      </c>
      <c r="K367" s="233">
        <v>9</v>
      </c>
      <c r="L367" s="233">
        <v>18</v>
      </c>
      <c r="M367" s="233"/>
      <c r="N367" s="233"/>
    </row>
    <row r="368" spans="1:14">
      <c r="A368" s="233" t="s">
        <v>548</v>
      </c>
      <c r="B368" s="233" t="s">
        <v>592</v>
      </c>
      <c r="C368" s="233">
        <v>13916</v>
      </c>
      <c r="D368" s="233">
        <v>15095</v>
      </c>
      <c r="E368" s="233">
        <v>14505.5</v>
      </c>
      <c r="F368" s="234">
        <v>2.4400000000000004</v>
      </c>
      <c r="G368" s="234">
        <v>1.4142135623730963E-2</v>
      </c>
      <c r="H368" s="233">
        <v>2.5099999999999998</v>
      </c>
      <c r="I368" s="234">
        <v>78.209646906560451</v>
      </c>
      <c r="J368" s="234">
        <v>87.242861124268174</v>
      </c>
      <c r="K368" s="233">
        <v>9</v>
      </c>
      <c r="L368" s="233">
        <v>18</v>
      </c>
      <c r="M368" s="233"/>
      <c r="N368" s="233"/>
    </row>
    <row r="369" spans="1:14">
      <c r="A369" s="233" t="s">
        <v>761</v>
      </c>
      <c r="B369" s="233" t="s">
        <v>592</v>
      </c>
      <c r="C369" s="233">
        <v>13916</v>
      </c>
      <c r="D369" s="233">
        <v>15095</v>
      </c>
      <c r="E369" s="233">
        <v>14505.5</v>
      </c>
      <c r="F369" s="234">
        <v>2.25</v>
      </c>
      <c r="G369" s="234">
        <v>1.4142135623730649E-2</v>
      </c>
      <c r="H369" s="233">
        <v>2.35</v>
      </c>
      <c r="I369" s="234">
        <v>59.803160306526593</v>
      </c>
      <c r="J369" s="234">
        <v>66.710425321930416</v>
      </c>
      <c r="K369" s="233">
        <v>9</v>
      </c>
      <c r="L369" s="233">
        <v>18</v>
      </c>
      <c r="M369" s="233"/>
      <c r="N369" s="233"/>
    </row>
    <row r="370" spans="1:14">
      <c r="A370" s="233" t="s">
        <v>763</v>
      </c>
      <c r="B370" s="233" t="s">
        <v>592</v>
      </c>
      <c r="C370" s="233">
        <v>13916</v>
      </c>
      <c r="D370" s="233">
        <v>15095</v>
      </c>
      <c r="E370" s="233">
        <v>14505.5</v>
      </c>
      <c r="F370" s="234">
        <v>2.5599999999999996</v>
      </c>
      <c r="G370" s="234">
        <v>4.2426406871192889E-2</v>
      </c>
      <c r="H370" s="233"/>
      <c r="I370" s="234">
        <v>91.679932565690223</v>
      </c>
      <c r="J370" s="234">
        <v>91.679932565690223</v>
      </c>
      <c r="K370" s="233">
        <v>9</v>
      </c>
      <c r="L370" s="233">
        <v>18</v>
      </c>
      <c r="M370" s="233"/>
      <c r="N370" s="233"/>
    </row>
    <row r="371" spans="1:14">
      <c r="A371" s="233" t="s">
        <v>762</v>
      </c>
      <c r="B371" s="233" t="s">
        <v>592</v>
      </c>
      <c r="C371" s="233">
        <v>13916</v>
      </c>
      <c r="D371" s="233">
        <v>15095</v>
      </c>
      <c r="E371" s="233">
        <v>14505.5</v>
      </c>
      <c r="F371" s="234">
        <v>2.71</v>
      </c>
      <c r="G371" s="234">
        <v>1.4142135623730963E-2</v>
      </c>
      <c r="H371" s="233">
        <v>2.62</v>
      </c>
      <c r="I371" s="234">
        <v>110.69508874802516</v>
      </c>
      <c r="J371" s="234">
        <v>123.48037149842206</v>
      </c>
      <c r="K371" s="233">
        <v>9</v>
      </c>
      <c r="L371" s="233">
        <v>18</v>
      </c>
      <c r="M371" s="233"/>
      <c r="N371" s="233"/>
    </row>
    <row r="372" spans="1:14">
      <c r="A372" s="233" t="s">
        <v>601</v>
      </c>
      <c r="B372" s="233" t="s">
        <v>598</v>
      </c>
      <c r="C372" s="233">
        <v>14152</v>
      </c>
      <c r="D372" s="233">
        <v>14387</v>
      </c>
      <c r="E372" s="233">
        <v>14269.5</v>
      </c>
      <c r="F372" s="234">
        <v>2.5249999999999999</v>
      </c>
      <c r="G372" s="234">
        <v>7.0710678118653244E-3</v>
      </c>
      <c r="H372" s="233">
        <v>2.65</v>
      </c>
      <c r="I372" s="234">
        <v>87.596181731007292</v>
      </c>
      <c r="J372" s="234">
        <v>97.713540720938624</v>
      </c>
      <c r="K372" s="233">
        <v>9</v>
      </c>
      <c r="L372" s="233">
        <v>18</v>
      </c>
      <c r="M372" s="233"/>
      <c r="N372" s="233"/>
    </row>
    <row r="373" spans="1:14">
      <c r="A373" s="233" t="s">
        <v>600</v>
      </c>
      <c r="B373" s="233" t="s">
        <v>598</v>
      </c>
      <c r="C373" s="233">
        <v>14152</v>
      </c>
      <c r="D373" s="233">
        <v>14387</v>
      </c>
      <c r="E373" s="233">
        <v>14269.5</v>
      </c>
      <c r="F373" s="234">
        <v>2.66</v>
      </c>
      <c r="G373" s="234">
        <v>7.0710678118654821E-2</v>
      </c>
      <c r="H373" s="233"/>
      <c r="I373" s="234">
        <v>104.07782725504735</v>
      </c>
      <c r="J373" s="234">
        <v>116.09881630300532</v>
      </c>
      <c r="K373" s="233">
        <v>9</v>
      </c>
      <c r="L373" s="233">
        <v>18</v>
      </c>
      <c r="M373" s="233"/>
      <c r="N373" s="233"/>
    </row>
    <row r="374" spans="1:14">
      <c r="A374" s="233" t="s">
        <v>599</v>
      </c>
      <c r="B374" s="233" t="s">
        <v>598</v>
      </c>
      <c r="C374" s="233">
        <v>14152</v>
      </c>
      <c r="D374" s="233">
        <v>14387</v>
      </c>
      <c r="E374" s="233">
        <v>14269.5</v>
      </c>
      <c r="F374" s="234">
        <v>2.5499999999999998</v>
      </c>
      <c r="G374" s="234">
        <v>5.6568542494923851E-2</v>
      </c>
      <c r="H374" s="233"/>
      <c r="I374" s="234">
        <v>90.499878727120972</v>
      </c>
      <c r="J374" s="234">
        <v>90.499878727120972</v>
      </c>
      <c r="K374" s="233">
        <v>9</v>
      </c>
      <c r="L374" s="233">
        <v>18</v>
      </c>
      <c r="M374" s="233"/>
      <c r="N374" s="233"/>
    </row>
    <row r="375" spans="1:14">
      <c r="A375" s="233" t="s">
        <v>597</v>
      </c>
      <c r="B375" s="233" t="s">
        <v>598</v>
      </c>
      <c r="C375" s="233">
        <v>14152</v>
      </c>
      <c r="D375" s="233">
        <v>14387</v>
      </c>
      <c r="E375" s="233">
        <v>14269.5</v>
      </c>
      <c r="F375" s="234">
        <v>2.2450000000000001</v>
      </c>
      <c r="G375" s="234">
        <v>4.9497474683058214E-2</v>
      </c>
      <c r="H375" s="233">
        <v>2.15</v>
      </c>
      <c r="I375" s="234">
        <v>59.36440278246446</v>
      </c>
      <c r="J375" s="234">
        <v>66.220991303839099</v>
      </c>
      <c r="K375" s="233">
        <v>9</v>
      </c>
      <c r="L375" s="233">
        <v>18</v>
      </c>
      <c r="M375" s="233"/>
      <c r="N375" s="233"/>
    </row>
    <row r="376" spans="1:14">
      <c r="A376" s="233" t="s">
        <v>764</v>
      </c>
      <c r="B376" s="233" t="s">
        <v>765</v>
      </c>
      <c r="C376" s="233">
        <v>14387</v>
      </c>
      <c r="D376" s="233">
        <v>14623</v>
      </c>
      <c r="E376" s="233">
        <v>14505</v>
      </c>
      <c r="F376" s="234">
        <v>2.52</v>
      </c>
      <c r="G376" s="234">
        <v>2.8284271247461926E-2</v>
      </c>
      <c r="H376" s="233">
        <v>2.36</v>
      </c>
      <c r="I376" s="234">
        <v>87.023348469501087</v>
      </c>
      <c r="J376" s="234">
        <v>87.023348469501087</v>
      </c>
      <c r="K376" s="233">
        <v>9</v>
      </c>
      <c r="L376" s="233">
        <v>18</v>
      </c>
      <c r="M376" s="233"/>
      <c r="N376" s="233"/>
    </row>
  </sheetData>
  <sortState ref="A2:N376">
    <sortCondition ref="B2:B37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2"/>
  <sheetViews>
    <sheetView tabSelected="1" topLeftCell="A157" zoomScale="85" zoomScaleNormal="85" workbookViewId="0">
      <selection activeCell="H185" sqref="H185"/>
    </sheetView>
  </sheetViews>
  <sheetFormatPr defaultRowHeight="15.75"/>
  <cols>
    <col min="1" max="1" width="15.375" customWidth="1"/>
    <col min="2" max="2" width="10.125" customWidth="1"/>
    <col min="9" max="9" width="8.625" style="102"/>
  </cols>
  <sheetData>
    <row r="1" spans="1:17" ht="63.75" thickBot="1">
      <c r="A1" s="174" t="s">
        <v>806</v>
      </c>
      <c r="B1" s="175" t="s">
        <v>300</v>
      </c>
      <c r="C1" s="176" t="s">
        <v>807</v>
      </c>
      <c r="D1" s="176" t="s">
        <v>808</v>
      </c>
      <c r="E1" s="177" t="s">
        <v>606</v>
      </c>
      <c r="F1" s="178" t="s">
        <v>607</v>
      </c>
      <c r="G1" s="178" t="s">
        <v>608</v>
      </c>
      <c r="H1" s="179" t="s">
        <v>609</v>
      </c>
      <c r="I1" s="205" t="s">
        <v>610</v>
      </c>
      <c r="J1" s="180" t="s">
        <v>294</v>
      </c>
      <c r="K1" s="181" t="s">
        <v>295</v>
      </c>
      <c r="L1" s="180" t="s">
        <v>296</v>
      </c>
      <c r="M1" s="180" t="s">
        <v>297</v>
      </c>
      <c r="N1" s="180" t="s">
        <v>298</v>
      </c>
      <c r="O1" s="182" t="s">
        <v>809</v>
      </c>
      <c r="P1" s="183" t="s">
        <v>810</v>
      </c>
      <c r="Q1" s="184" t="s">
        <v>811</v>
      </c>
    </row>
    <row r="2" spans="1:17">
      <c r="A2" s="193" t="s">
        <v>612</v>
      </c>
      <c r="B2" s="194" t="s">
        <v>307</v>
      </c>
      <c r="C2" s="195">
        <v>0</v>
      </c>
      <c r="D2" s="196">
        <v>1128.129117259552</v>
      </c>
      <c r="E2" s="197">
        <v>564.064558629776</v>
      </c>
      <c r="F2" s="198">
        <v>2.665</v>
      </c>
      <c r="G2" s="198">
        <v>7.0710678118653244E-3</v>
      </c>
      <c r="H2" s="190">
        <v>2.63</v>
      </c>
      <c r="I2" s="191">
        <v>104.72678617354116</v>
      </c>
      <c r="J2" s="103">
        <v>-10.054</v>
      </c>
      <c r="K2" s="104">
        <v>8.6558333333333337</v>
      </c>
      <c r="L2" s="103">
        <v>45.277012195155457</v>
      </c>
      <c r="M2" s="104">
        <v>15.728727544145123</v>
      </c>
      <c r="N2" s="103">
        <v>2.8786188881508994</v>
      </c>
      <c r="O2" s="103">
        <v>-11.554</v>
      </c>
      <c r="P2" s="192">
        <v>1</v>
      </c>
      <c r="Q2" s="192">
        <v>1</v>
      </c>
    </row>
    <row r="3" spans="1:17">
      <c r="A3" s="185" t="s">
        <v>306</v>
      </c>
      <c r="B3" s="186" t="s">
        <v>307</v>
      </c>
      <c r="C3" s="187">
        <v>0</v>
      </c>
      <c r="D3" s="199">
        <v>1128.129117259552</v>
      </c>
      <c r="E3" s="188">
        <v>564.064558629776</v>
      </c>
      <c r="F3" s="189">
        <v>2.7450000000000001</v>
      </c>
      <c r="G3" s="189">
        <v>6.3639610306789177E-2</v>
      </c>
      <c r="H3" s="190">
        <v>2.56</v>
      </c>
      <c r="I3" s="191">
        <v>115.49818897189537</v>
      </c>
      <c r="J3" s="115">
        <v>-11.789300000000001</v>
      </c>
      <c r="K3" s="116">
        <v>4.188299999999999</v>
      </c>
      <c r="L3" s="115">
        <v>29.938614665597303</v>
      </c>
      <c r="M3" s="116">
        <v>10.069912374189384</v>
      </c>
      <c r="N3" s="115">
        <v>2.9730759864737477</v>
      </c>
      <c r="O3" s="110">
        <v>-13.289300000000001</v>
      </c>
      <c r="P3" s="192">
        <v>1</v>
      </c>
      <c r="Q3" s="192">
        <v>1</v>
      </c>
    </row>
    <row r="4" spans="1:17">
      <c r="A4" s="185" t="s">
        <v>308</v>
      </c>
      <c r="B4" s="186" t="s">
        <v>309</v>
      </c>
      <c r="C4" s="187">
        <v>0</v>
      </c>
      <c r="D4" s="187">
        <v>1787</v>
      </c>
      <c r="E4" s="188">
        <v>893.5</v>
      </c>
      <c r="F4" s="189">
        <v>2.5300000000000002</v>
      </c>
      <c r="G4" s="189">
        <v>5.6568542494923539E-2</v>
      </c>
      <c r="H4" s="190">
        <v>2.68</v>
      </c>
      <c r="I4" s="191">
        <v>88.171641281128387</v>
      </c>
      <c r="J4" s="110">
        <v>-16.028466666666667</v>
      </c>
      <c r="K4" s="119">
        <v>4.5122733333333329</v>
      </c>
      <c r="L4" s="110">
        <v>42.301277067059509</v>
      </c>
      <c r="M4" s="119">
        <v>14.35666020097778</v>
      </c>
      <c r="N4" s="119">
        <v>2.9464566601763358</v>
      </c>
      <c r="O4" s="103">
        <v>-17.528466666666667</v>
      </c>
      <c r="P4" s="192">
        <v>1</v>
      </c>
      <c r="Q4" s="192">
        <v>1</v>
      </c>
    </row>
    <row r="5" spans="1:17">
      <c r="A5" s="185" t="s">
        <v>310</v>
      </c>
      <c r="B5" s="186" t="s">
        <v>311</v>
      </c>
      <c r="C5" s="199">
        <v>1128.129117259552</v>
      </c>
      <c r="D5" s="187">
        <v>1458</v>
      </c>
      <c r="E5" s="188">
        <v>1293.064558629776</v>
      </c>
      <c r="F5" s="189">
        <v>2.665</v>
      </c>
      <c r="G5" s="189">
        <v>2.12132034355966E-2</v>
      </c>
      <c r="H5" s="190">
        <v>2.5099999999999998</v>
      </c>
      <c r="I5" s="191">
        <v>104.72678617354116</v>
      </c>
      <c r="J5" s="115">
        <v>-13.942300000000001</v>
      </c>
      <c r="K5" s="116">
        <v>5.5502999999999991</v>
      </c>
      <c r="L5" s="115">
        <v>41.39865102932275</v>
      </c>
      <c r="M5" s="116">
        <v>14.291796850147135</v>
      </c>
      <c r="N5" s="115">
        <v>2.8966722283696993</v>
      </c>
      <c r="O5" s="103">
        <v>-15.442300000000001</v>
      </c>
      <c r="P5" s="192">
        <v>1</v>
      </c>
      <c r="Q5" s="192">
        <v>1</v>
      </c>
    </row>
    <row r="6" spans="1:17">
      <c r="A6" s="185" t="s">
        <v>617</v>
      </c>
      <c r="B6" s="186" t="s">
        <v>311</v>
      </c>
      <c r="C6" s="199">
        <v>1128.129117259552</v>
      </c>
      <c r="D6" s="187">
        <v>1458</v>
      </c>
      <c r="E6" s="188">
        <v>1293.064558629776</v>
      </c>
      <c r="F6" s="189">
        <v>2.2599999999999998</v>
      </c>
      <c r="G6" s="189">
        <v>4.2426406871192889E-2</v>
      </c>
      <c r="H6" s="190">
        <v>2.46</v>
      </c>
      <c r="I6" s="191">
        <v>60.687456167771181</v>
      </c>
      <c r="J6" s="103">
        <v>-15.636999999999999</v>
      </c>
      <c r="K6" s="104">
        <v>4.9538333333333346</v>
      </c>
      <c r="L6" s="103">
        <v>36.048134885308436</v>
      </c>
      <c r="M6" s="104">
        <v>12.211774108861697</v>
      </c>
      <c r="N6" s="103">
        <v>2.9519162870159423</v>
      </c>
      <c r="O6" s="103">
        <v>-17.137</v>
      </c>
      <c r="P6" s="192">
        <v>1</v>
      </c>
      <c r="Q6" s="192">
        <v>1</v>
      </c>
    </row>
    <row r="7" spans="1:17">
      <c r="A7" s="193" t="s">
        <v>618</v>
      </c>
      <c r="B7" s="194" t="s">
        <v>311</v>
      </c>
      <c r="C7" s="196">
        <v>1128.129117259552</v>
      </c>
      <c r="D7" s="195">
        <v>1458</v>
      </c>
      <c r="E7" s="197">
        <v>1293.064558629776</v>
      </c>
      <c r="F7" s="198">
        <v>2.335</v>
      </c>
      <c r="G7" s="198">
        <v>7.0710678118653244E-3</v>
      </c>
      <c r="H7" s="190">
        <v>2.39</v>
      </c>
      <c r="I7" s="191">
        <v>67.61290393395862</v>
      </c>
      <c r="J7" s="103">
        <v>-16.091999999999999</v>
      </c>
      <c r="K7" s="104">
        <v>5.6618333333333348</v>
      </c>
      <c r="L7" s="103">
        <v>43.998576477559205</v>
      </c>
      <c r="M7" s="104">
        <v>15.890777700391503</v>
      </c>
      <c r="N7" s="103">
        <v>2.7688120309225148</v>
      </c>
      <c r="O7" s="103">
        <v>-17.591999999999999</v>
      </c>
      <c r="P7" s="192">
        <v>1</v>
      </c>
      <c r="Q7" s="192">
        <v>1</v>
      </c>
    </row>
    <row r="8" spans="1:17">
      <c r="A8" s="193" t="s">
        <v>619</v>
      </c>
      <c r="B8" s="194" t="s">
        <v>311</v>
      </c>
      <c r="C8" s="196">
        <v>1128.129117259552</v>
      </c>
      <c r="D8" s="195">
        <v>1458</v>
      </c>
      <c r="E8" s="197">
        <v>1293.064558629776</v>
      </c>
      <c r="F8" s="198">
        <v>2.41</v>
      </c>
      <c r="G8" s="198">
        <v>4.2426406871192889E-2</v>
      </c>
      <c r="H8" s="190">
        <v>2.31</v>
      </c>
      <c r="I8" s="191">
        <v>75.071727715989212</v>
      </c>
      <c r="J8" s="103">
        <v>-19.052</v>
      </c>
      <c r="K8" s="104">
        <v>6.7778333333333345</v>
      </c>
      <c r="L8" s="103">
        <v>43.205658968017488</v>
      </c>
      <c r="M8" s="104">
        <v>15.129381880551675</v>
      </c>
      <c r="N8" s="103">
        <v>2.8557451526527298</v>
      </c>
      <c r="O8" s="103">
        <v>-20.552</v>
      </c>
      <c r="P8" s="192">
        <v>1</v>
      </c>
      <c r="Q8" s="192">
        <v>1</v>
      </c>
    </row>
    <row r="9" spans="1:17">
      <c r="A9" s="193" t="s">
        <v>620</v>
      </c>
      <c r="B9" s="194" t="s">
        <v>311</v>
      </c>
      <c r="C9" s="196">
        <v>1128.129117259552</v>
      </c>
      <c r="D9" s="195">
        <v>1458</v>
      </c>
      <c r="E9" s="197">
        <v>1293.064558629776</v>
      </c>
      <c r="F9" s="198">
        <v>2.4900000000000002</v>
      </c>
      <c r="G9" s="198">
        <v>2.8284271247461613E-2</v>
      </c>
      <c r="H9" s="190">
        <v>2.41</v>
      </c>
      <c r="I9" s="191">
        <v>83.641119858148173</v>
      </c>
      <c r="J9" s="103">
        <v>-17.478999999999999</v>
      </c>
      <c r="K9" s="104">
        <v>5.9498333333333351</v>
      </c>
      <c r="L9" s="103">
        <v>42.673603214140158</v>
      </c>
      <c r="M9" s="104">
        <v>14.975467650298127</v>
      </c>
      <c r="N9" s="103">
        <v>2.8495673197418063</v>
      </c>
      <c r="O9" s="103">
        <v>-18.978999999999999</v>
      </c>
      <c r="P9" s="192">
        <v>1</v>
      </c>
      <c r="Q9" s="192">
        <v>1</v>
      </c>
    </row>
    <row r="10" spans="1:17">
      <c r="A10" s="193" t="s">
        <v>621</v>
      </c>
      <c r="B10" s="194" t="s">
        <v>311</v>
      </c>
      <c r="C10" s="196">
        <v>1128.129117259552</v>
      </c>
      <c r="D10" s="195">
        <v>1458</v>
      </c>
      <c r="E10" s="197">
        <v>1293.064558629776</v>
      </c>
      <c r="F10" s="198">
        <v>2.4600000000000004</v>
      </c>
      <c r="G10" s="198">
        <v>2.0000000000000018E-2</v>
      </c>
      <c r="H10" s="190"/>
      <c r="I10" s="191">
        <v>80.351724968409059</v>
      </c>
      <c r="J10" s="103">
        <v>-16.924999999999997</v>
      </c>
      <c r="K10" s="104">
        <v>5.9958333333333345</v>
      </c>
      <c r="L10" s="103">
        <v>45.705533477424112</v>
      </c>
      <c r="M10" s="104">
        <v>15.818043400804907</v>
      </c>
      <c r="N10" s="103">
        <v>2.8894555615581616</v>
      </c>
      <c r="O10" s="103">
        <v>-18.424999999999997</v>
      </c>
      <c r="P10" s="192">
        <v>1</v>
      </c>
      <c r="Q10" s="192">
        <v>1</v>
      </c>
    </row>
    <row r="11" spans="1:17">
      <c r="A11" s="193" t="s">
        <v>624</v>
      </c>
      <c r="B11" s="194" t="s">
        <v>313</v>
      </c>
      <c r="C11" s="195">
        <v>1458</v>
      </c>
      <c r="D11" s="195">
        <v>1787</v>
      </c>
      <c r="E11" s="197">
        <v>1622.5</v>
      </c>
      <c r="F11" s="198">
        <v>2.57</v>
      </c>
      <c r="G11" s="198">
        <v>0</v>
      </c>
      <c r="H11" s="190">
        <v>2.66</v>
      </c>
      <c r="I11" s="191">
        <v>92.870682728331374</v>
      </c>
      <c r="J11" s="103">
        <v>-17.466999999999999</v>
      </c>
      <c r="K11" s="104">
        <v>4.6508333333333347</v>
      </c>
      <c r="L11" s="103">
        <v>40.607593096532227</v>
      </c>
      <c r="M11" s="104">
        <v>13.642016380573281</v>
      </c>
      <c r="N11" s="103">
        <v>2.9766562334845816</v>
      </c>
      <c r="O11" s="103">
        <v>-18.966999999999999</v>
      </c>
      <c r="P11" s="192">
        <v>2</v>
      </c>
      <c r="Q11" s="192">
        <v>2</v>
      </c>
    </row>
    <row r="12" spans="1:17">
      <c r="A12" s="193" t="s">
        <v>312</v>
      </c>
      <c r="B12" s="194" t="s">
        <v>313</v>
      </c>
      <c r="C12" s="195">
        <v>1458</v>
      </c>
      <c r="D12" s="195">
        <v>1787</v>
      </c>
      <c r="E12" s="197">
        <v>1622.5</v>
      </c>
      <c r="F12" s="198">
        <v>2.6850000000000001</v>
      </c>
      <c r="G12" s="198">
        <v>7.0710678118653244E-3</v>
      </c>
      <c r="H12" s="190">
        <v>2.63</v>
      </c>
      <c r="I12" s="191">
        <v>107.35087780936044</v>
      </c>
      <c r="J12" s="115">
        <v>-18.886300000000002</v>
      </c>
      <c r="K12" s="116">
        <v>4.8632999999999988</v>
      </c>
      <c r="L12" s="115">
        <v>43.558492728989435</v>
      </c>
      <c r="M12" s="116">
        <v>14.936947420575132</v>
      </c>
      <c r="N12" s="115">
        <v>2.9161575991751238</v>
      </c>
      <c r="O12" s="103">
        <v>-20.386300000000002</v>
      </c>
      <c r="P12" s="192">
        <v>2</v>
      </c>
      <c r="Q12" s="192">
        <v>2</v>
      </c>
    </row>
    <row r="13" spans="1:17">
      <c r="A13" s="185" t="s">
        <v>318</v>
      </c>
      <c r="B13" s="186" t="s">
        <v>313</v>
      </c>
      <c r="C13" s="187">
        <v>1458</v>
      </c>
      <c r="D13" s="187">
        <v>1787</v>
      </c>
      <c r="E13" s="188">
        <v>1622.5</v>
      </c>
      <c r="F13" s="189">
        <v>2.5499999999999998</v>
      </c>
      <c r="G13" s="189">
        <v>5.6568542494923851E-2</v>
      </c>
      <c r="H13" s="190">
        <v>2.4</v>
      </c>
      <c r="I13" s="191">
        <v>90.499878727120972</v>
      </c>
      <c r="J13" s="115">
        <v>-16.505300000000002</v>
      </c>
      <c r="K13" s="116">
        <v>6.4092999999999991</v>
      </c>
      <c r="L13" s="115">
        <v>42.807134923403027</v>
      </c>
      <c r="M13" s="116">
        <v>14.684557069641293</v>
      </c>
      <c r="N13" s="115">
        <v>2.9151124354919817</v>
      </c>
      <c r="O13" s="103">
        <v>-18.005300000000002</v>
      </c>
      <c r="P13" s="192">
        <v>2</v>
      </c>
      <c r="Q13" s="192">
        <v>2</v>
      </c>
    </row>
    <row r="14" spans="1:17">
      <c r="A14" s="193" t="s">
        <v>322</v>
      </c>
      <c r="B14" s="194" t="s">
        <v>313</v>
      </c>
      <c r="C14" s="195">
        <v>1458</v>
      </c>
      <c r="D14" s="195">
        <v>1787</v>
      </c>
      <c r="E14" s="197">
        <v>1622.5</v>
      </c>
      <c r="F14" s="198">
        <v>2.38</v>
      </c>
      <c r="G14" s="198">
        <v>0</v>
      </c>
      <c r="H14" s="190">
        <v>2.34</v>
      </c>
      <c r="I14" s="191">
        <v>72.022754661441738</v>
      </c>
      <c r="J14" s="115">
        <v>-12.4633</v>
      </c>
      <c r="K14" s="116">
        <v>5.3932999999999991</v>
      </c>
      <c r="L14" s="115">
        <v>42.641856977167748</v>
      </c>
      <c r="M14" s="116">
        <v>14.770728038631843</v>
      </c>
      <c r="N14" s="115">
        <v>2.8869163974613063</v>
      </c>
      <c r="O14" s="103">
        <v>-13.9633</v>
      </c>
      <c r="P14" s="192">
        <v>2</v>
      </c>
      <c r="Q14" s="192">
        <v>2</v>
      </c>
    </row>
    <row r="15" spans="1:17">
      <c r="A15" s="193" t="s">
        <v>627</v>
      </c>
      <c r="B15" s="194" t="s">
        <v>313</v>
      </c>
      <c r="C15" s="195">
        <v>1458</v>
      </c>
      <c r="D15" s="195">
        <v>1787</v>
      </c>
      <c r="E15" s="197">
        <v>1622.5</v>
      </c>
      <c r="F15" s="198">
        <v>2.58</v>
      </c>
      <c r="G15" s="198">
        <v>1.4142135623730963E-2</v>
      </c>
      <c r="H15" s="190">
        <v>2.62</v>
      </c>
      <c r="I15" s="191">
        <v>94.072183983207808</v>
      </c>
      <c r="J15" s="103">
        <v>-18.113</v>
      </c>
      <c r="K15" s="104">
        <v>6.0858333333333343</v>
      </c>
      <c r="L15" s="103">
        <v>41.32165247680031</v>
      </c>
      <c r="M15" s="104">
        <v>13.829189838525814</v>
      </c>
      <c r="N15" s="103">
        <v>2.9880024035598303</v>
      </c>
      <c r="O15" s="103">
        <v>-19.613</v>
      </c>
      <c r="P15" s="192">
        <v>2</v>
      </c>
      <c r="Q15" s="192">
        <v>2</v>
      </c>
    </row>
    <row r="16" spans="1:17">
      <c r="A16" s="193" t="s">
        <v>315</v>
      </c>
      <c r="B16" s="194" t="s">
        <v>313</v>
      </c>
      <c r="C16" s="195">
        <v>1458</v>
      </c>
      <c r="D16" s="195">
        <v>1787</v>
      </c>
      <c r="E16" s="197">
        <v>1622.5</v>
      </c>
      <c r="F16" s="198">
        <v>2.5949999999999998</v>
      </c>
      <c r="G16" s="198">
        <v>3.5355339059327563E-2</v>
      </c>
      <c r="H16" s="190">
        <v>2.5</v>
      </c>
      <c r="I16" s="191">
        <v>95.894714131452233</v>
      </c>
      <c r="J16" s="115">
        <v>-17.746300000000002</v>
      </c>
      <c r="K16" s="116">
        <v>4.9392999999999994</v>
      </c>
      <c r="L16" s="115">
        <v>42.963433195652946</v>
      </c>
      <c r="M16" s="116">
        <v>14.810396881574601</v>
      </c>
      <c r="N16" s="115">
        <v>2.9008968185790569</v>
      </c>
      <c r="O16" s="103">
        <v>-19.246300000000002</v>
      </c>
      <c r="P16" s="192">
        <v>2</v>
      </c>
      <c r="Q16" s="192">
        <v>2</v>
      </c>
    </row>
    <row r="17" spans="1:17">
      <c r="A17" s="185" t="s">
        <v>629</v>
      </c>
      <c r="B17" s="186" t="s">
        <v>313</v>
      </c>
      <c r="C17" s="187">
        <v>1458</v>
      </c>
      <c r="D17" s="187">
        <v>1787</v>
      </c>
      <c r="E17" s="188">
        <v>1622.5</v>
      </c>
      <c r="F17" s="189">
        <v>2.41</v>
      </c>
      <c r="G17" s="189">
        <v>4.2426406871192889E-2</v>
      </c>
      <c r="H17" s="190">
        <v>2.57</v>
      </c>
      <c r="I17" s="191">
        <v>75.071727715989212</v>
      </c>
      <c r="J17" s="103">
        <v>-17.841000000000001</v>
      </c>
      <c r="K17" s="104">
        <v>3.9118333333333348</v>
      </c>
      <c r="L17" s="103">
        <v>43.069030165821331</v>
      </c>
      <c r="M17" s="104">
        <v>15.120094314524918</v>
      </c>
      <c r="N17" s="103">
        <v>2.8484630631204224</v>
      </c>
      <c r="O17" s="103">
        <v>-19.341000000000001</v>
      </c>
      <c r="P17" s="192">
        <v>2</v>
      </c>
      <c r="Q17" s="192">
        <v>2</v>
      </c>
    </row>
    <row r="18" spans="1:17">
      <c r="A18" s="193" t="s">
        <v>630</v>
      </c>
      <c r="B18" s="194" t="s">
        <v>313</v>
      </c>
      <c r="C18" s="195">
        <v>1458</v>
      </c>
      <c r="D18" s="195">
        <v>1787</v>
      </c>
      <c r="E18" s="197">
        <v>1622.5</v>
      </c>
      <c r="F18" s="198">
        <v>2.31</v>
      </c>
      <c r="G18" s="198">
        <v>0</v>
      </c>
      <c r="H18" s="190">
        <v>2.2000000000000002</v>
      </c>
      <c r="I18" s="191">
        <v>65.246264663379819</v>
      </c>
      <c r="J18" s="103">
        <v>-11.978</v>
      </c>
      <c r="K18" s="104">
        <v>4.994833333333335</v>
      </c>
      <c r="L18" s="103">
        <v>44.132874991012386</v>
      </c>
      <c r="M18" s="104">
        <v>15.641273898434207</v>
      </c>
      <c r="N18" s="103">
        <v>2.8215652559751141</v>
      </c>
      <c r="O18" s="103">
        <v>-13.478</v>
      </c>
      <c r="P18" s="192">
        <v>2</v>
      </c>
      <c r="Q18" s="192">
        <v>2</v>
      </c>
    </row>
    <row r="19" spans="1:17">
      <c r="A19" s="193" t="s">
        <v>631</v>
      </c>
      <c r="B19" s="194" t="s">
        <v>313</v>
      </c>
      <c r="C19" s="195">
        <v>1458</v>
      </c>
      <c r="D19" s="195">
        <v>1787</v>
      </c>
      <c r="E19" s="197">
        <v>1622.5</v>
      </c>
      <c r="F19" s="198">
        <v>2.4249999999999998</v>
      </c>
      <c r="G19" s="198">
        <v>3.5355339059327563E-2</v>
      </c>
      <c r="H19" s="190">
        <v>2.54</v>
      </c>
      <c r="I19" s="191">
        <v>76.629478348117118</v>
      </c>
      <c r="J19" s="103">
        <v>-15.385</v>
      </c>
      <c r="K19" s="104">
        <v>5.1328333333333349</v>
      </c>
      <c r="L19" s="103">
        <v>40.530231934378762</v>
      </c>
      <c r="M19" s="104">
        <v>13.964042537921019</v>
      </c>
      <c r="N19" s="103">
        <v>2.9024712452940538</v>
      </c>
      <c r="O19" s="103">
        <v>-16.884999999999998</v>
      </c>
      <c r="P19" s="192">
        <v>2</v>
      </c>
      <c r="Q19" s="192">
        <v>2</v>
      </c>
    </row>
    <row r="20" spans="1:17">
      <c r="A20" s="185" t="s">
        <v>632</v>
      </c>
      <c r="B20" s="186" t="s">
        <v>313</v>
      </c>
      <c r="C20" s="187">
        <v>1458</v>
      </c>
      <c r="D20" s="187">
        <v>1787</v>
      </c>
      <c r="E20" s="188">
        <v>1622.5</v>
      </c>
      <c r="F20" s="189">
        <v>2.3899999999999997</v>
      </c>
      <c r="G20" s="189">
        <v>1.4142135623730963E-2</v>
      </c>
      <c r="H20" s="190">
        <v>2.2599999999999998</v>
      </c>
      <c r="I20" s="191">
        <v>73.029285584602718</v>
      </c>
      <c r="J20" s="103">
        <v>-18.689</v>
      </c>
      <c r="K20" s="104">
        <v>4.5838333333333345</v>
      </c>
      <c r="L20" s="103">
        <v>44.889098870629503</v>
      </c>
      <c r="M20" s="104">
        <v>15.778508033916109</v>
      </c>
      <c r="N20" s="103">
        <v>2.8449520559320183</v>
      </c>
      <c r="O20" s="103">
        <v>-20.189</v>
      </c>
      <c r="P20" s="192">
        <v>2</v>
      </c>
      <c r="Q20" s="192">
        <v>2</v>
      </c>
    </row>
    <row r="21" spans="1:17">
      <c r="A21" s="193" t="s">
        <v>634</v>
      </c>
      <c r="B21" s="194" t="s">
        <v>324</v>
      </c>
      <c r="C21" s="195">
        <v>1787</v>
      </c>
      <c r="D21" s="195">
        <v>2116</v>
      </c>
      <c r="E21" s="197">
        <v>1951.5</v>
      </c>
      <c r="F21" s="198">
        <v>2.2850000000000001</v>
      </c>
      <c r="G21" s="198">
        <v>7.0710678118656384E-3</v>
      </c>
      <c r="H21" s="190">
        <v>2.2599999999999998</v>
      </c>
      <c r="I21" s="191">
        <v>62.938057749963988</v>
      </c>
      <c r="J21" s="103">
        <v>-15.449</v>
      </c>
      <c r="K21" s="104">
        <v>5.0388333333333346</v>
      </c>
      <c r="L21" s="103">
        <v>40.144310097369143</v>
      </c>
      <c r="M21" s="104">
        <v>13.781598631278239</v>
      </c>
      <c r="N21" s="103">
        <v>2.9128921231430298</v>
      </c>
      <c r="O21" s="103">
        <v>-16.948999999999998</v>
      </c>
      <c r="P21" s="192">
        <v>2</v>
      </c>
      <c r="Q21" s="192">
        <v>2</v>
      </c>
    </row>
    <row r="22" spans="1:17">
      <c r="A22" s="185" t="s">
        <v>635</v>
      </c>
      <c r="B22" s="186" t="s">
        <v>324</v>
      </c>
      <c r="C22" s="187">
        <v>1787</v>
      </c>
      <c r="D22" s="187">
        <v>2116</v>
      </c>
      <c r="E22" s="188">
        <v>1951.5</v>
      </c>
      <c r="F22" s="189">
        <v>2.355</v>
      </c>
      <c r="G22" s="189">
        <v>4.9497474683058526E-2</v>
      </c>
      <c r="H22" s="190">
        <v>2.5099999999999998</v>
      </c>
      <c r="I22" s="191">
        <v>69.548844183905089</v>
      </c>
      <c r="J22" s="103">
        <v>-17.687999999999999</v>
      </c>
      <c r="K22" s="104">
        <v>5.4398333333333344</v>
      </c>
      <c r="L22" s="103">
        <v>43.288841300320755</v>
      </c>
      <c r="M22" s="104">
        <v>14.765635581298181</v>
      </c>
      <c r="N22" s="103">
        <v>2.9317289501001516</v>
      </c>
      <c r="O22" s="103">
        <v>-19.187999999999999</v>
      </c>
      <c r="P22" s="192">
        <v>2</v>
      </c>
      <c r="Q22" s="192">
        <v>2</v>
      </c>
    </row>
    <row r="23" spans="1:17">
      <c r="A23" s="185" t="s">
        <v>327</v>
      </c>
      <c r="B23" s="186" t="s">
        <v>324</v>
      </c>
      <c r="C23" s="187">
        <v>1787</v>
      </c>
      <c r="D23" s="187">
        <v>2116</v>
      </c>
      <c r="E23" s="188">
        <v>1951.5</v>
      </c>
      <c r="F23" s="189">
        <v>2.39</v>
      </c>
      <c r="G23" s="189">
        <v>0</v>
      </c>
      <c r="H23" s="190">
        <v>2.61</v>
      </c>
      <c r="I23" s="191">
        <v>73.029285584602718</v>
      </c>
      <c r="J23" s="115">
        <v>-12.400300000000001</v>
      </c>
      <c r="K23" s="116">
        <v>5.5182999999999991</v>
      </c>
      <c r="L23" s="115">
        <v>43.492979081228874</v>
      </c>
      <c r="M23" s="116">
        <v>14.827103852106108</v>
      </c>
      <c r="N23" s="115">
        <v>2.9333428507045185</v>
      </c>
      <c r="O23" s="103">
        <v>-13.900300000000001</v>
      </c>
      <c r="P23" s="192">
        <v>2</v>
      </c>
      <c r="Q23" s="192">
        <v>2</v>
      </c>
    </row>
    <row r="24" spans="1:17">
      <c r="A24" s="193" t="s">
        <v>325</v>
      </c>
      <c r="B24" s="194" t="s">
        <v>324</v>
      </c>
      <c r="C24" s="195">
        <v>1787</v>
      </c>
      <c r="D24" s="195">
        <v>2116</v>
      </c>
      <c r="E24" s="197">
        <v>1951.5</v>
      </c>
      <c r="F24" s="198">
        <v>2.5549999999999997</v>
      </c>
      <c r="G24" s="198">
        <v>3.5355339059327563E-2</v>
      </c>
      <c r="H24" s="190">
        <v>2.44</v>
      </c>
      <c r="I24" s="191">
        <v>91.088572026319866</v>
      </c>
      <c r="J24" s="115">
        <v>-13.558300000000001</v>
      </c>
      <c r="K24" s="116">
        <v>5.0202999999999989</v>
      </c>
      <c r="L24" s="115">
        <v>40.393882334153055</v>
      </c>
      <c r="M24" s="116">
        <v>13.90116511630815</v>
      </c>
      <c r="N24" s="115">
        <v>2.9057911330586945</v>
      </c>
      <c r="O24" s="103">
        <v>-15.058300000000001</v>
      </c>
      <c r="P24" s="192">
        <v>2</v>
      </c>
      <c r="Q24" s="192">
        <v>2</v>
      </c>
    </row>
    <row r="25" spans="1:17">
      <c r="A25" s="185" t="s">
        <v>328</v>
      </c>
      <c r="B25" s="186" t="s">
        <v>329</v>
      </c>
      <c r="C25" s="187">
        <v>2116</v>
      </c>
      <c r="D25" s="187">
        <v>2446</v>
      </c>
      <c r="E25" s="188">
        <v>2281</v>
      </c>
      <c r="F25" s="189">
        <v>2.29</v>
      </c>
      <c r="G25" s="189">
        <v>4.2426406871192889E-2</v>
      </c>
      <c r="H25" s="190">
        <v>2.16</v>
      </c>
      <c r="I25" s="191">
        <v>63.395064281510365</v>
      </c>
      <c r="J25" s="115">
        <v>-17.627300000000002</v>
      </c>
      <c r="K25" s="116">
        <v>4.8922999999999996</v>
      </c>
      <c r="L25" s="115">
        <v>44.059681149392993</v>
      </c>
      <c r="M25" s="116">
        <v>15.404656216909638</v>
      </c>
      <c r="N25" s="115">
        <v>2.8601534840504153</v>
      </c>
      <c r="O25" s="103">
        <v>-19.127300000000002</v>
      </c>
      <c r="P25" s="192">
        <v>2</v>
      </c>
      <c r="Q25" s="192">
        <v>2</v>
      </c>
    </row>
    <row r="26" spans="1:17">
      <c r="A26" s="193" t="s">
        <v>330</v>
      </c>
      <c r="B26" s="194" t="s">
        <v>331</v>
      </c>
      <c r="C26" s="195">
        <v>2446</v>
      </c>
      <c r="D26" s="195">
        <v>2775</v>
      </c>
      <c r="E26" s="197">
        <v>2610.5</v>
      </c>
      <c r="F26" s="198">
        <v>2.54</v>
      </c>
      <c r="G26" s="198">
        <v>5.6568542494923851E-2</v>
      </c>
      <c r="H26" s="190"/>
      <c r="I26" s="191">
        <v>89.330466510741147</v>
      </c>
      <c r="J26" s="110">
        <v>-16.971466666666664</v>
      </c>
      <c r="K26" s="119">
        <v>6.579673333333333</v>
      </c>
      <c r="L26" s="110">
        <v>42.151145504164511</v>
      </c>
      <c r="M26" s="119">
        <v>14.776683387321292</v>
      </c>
      <c r="N26" s="119">
        <v>2.8525444038633925</v>
      </c>
      <c r="O26" s="103">
        <v>-18.471466666666664</v>
      </c>
      <c r="P26" s="192">
        <v>2</v>
      </c>
      <c r="Q26" s="192">
        <v>2</v>
      </c>
    </row>
    <row r="27" spans="1:17">
      <c r="A27" s="193" t="s">
        <v>332</v>
      </c>
      <c r="B27" s="194" t="s">
        <v>333</v>
      </c>
      <c r="C27" s="195">
        <v>2775</v>
      </c>
      <c r="D27" s="195">
        <v>3104</v>
      </c>
      <c r="E27" s="197">
        <v>2939.5</v>
      </c>
      <c r="F27" s="198">
        <v>2.44</v>
      </c>
      <c r="G27" s="198">
        <v>2.8284271247461926E-2</v>
      </c>
      <c r="H27" s="190">
        <v>2.35</v>
      </c>
      <c r="I27" s="191">
        <v>78.20964690656038</v>
      </c>
      <c r="J27" s="115">
        <v>-17.028300000000002</v>
      </c>
      <c r="K27" s="116">
        <v>5.3072999999999997</v>
      </c>
      <c r="L27" s="115">
        <v>43.204152125501942</v>
      </c>
      <c r="M27" s="116">
        <v>14.865012028741845</v>
      </c>
      <c r="N27" s="115">
        <v>2.9064323689725722</v>
      </c>
      <c r="O27" s="103">
        <v>-18.528300000000002</v>
      </c>
      <c r="P27" s="192">
        <v>2</v>
      </c>
      <c r="Q27" s="192">
        <v>3</v>
      </c>
    </row>
    <row r="28" spans="1:17">
      <c r="A28" s="193" t="s">
        <v>334</v>
      </c>
      <c r="B28" s="194" t="s">
        <v>333</v>
      </c>
      <c r="C28" s="195">
        <v>2775</v>
      </c>
      <c r="D28" s="195">
        <v>3104</v>
      </c>
      <c r="E28" s="197">
        <v>2939.5</v>
      </c>
      <c r="F28" s="198">
        <v>2.57</v>
      </c>
      <c r="G28" s="198">
        <v>0</v>
      </c>
      <c r="H28" s="190">
        <v>2.59</v>
      </c>
      <c r="I28" s="191">
        <v>92.870682728331374</v>
      </c>
      <c r="J28" s="115">
        <v>-15.329300000000002</v>
      </c>
      <c r="K28" s="116">
        <v>5.5142999999999995</v>
      </c>
      <c r="L28" s="115">
        <v>43.388400067615841</v>
      </c>
      <c r="M28" s="116">
        <v>14.802989410326784</v>
      </c>
      <c r="N28" s="115">
        <v>2.9310566173442947</v>
      </c>
      <c r="O28" s="103">
        <v>-16.829300000000003</v>
      </c>
      <c r="P28" s="192">
        <v>2</v>
      </c>
      <c r="Q28" s="192">
        <v>3</v>
      </c>
    </row>
    <row r="29" spans="1:17">
      <c r="A29" s="185" t="s">
        <v>335</v>
      </c>
      <c r="B29" s="186" t="s">
        <v>336</v>
      </c>
      <c r="C29" s="187">
        <v>4422</v>
      </c>
      <c r="D29" s="187">
        <v>4751</v>
      </c>
      <c r="E29" s="188">
        <v>4586.5</v>
      </c>
      <c r="F29" s="189">
        <v>2.46</v>
      </c>
      <c r="G29" s="189">
        <v>5.6568542494923851E-2</v>
      </c>
      <c r="H29" s="190">
        <v>2.67</v>
      </c>
      <c r="I29" s="191">
        <v>80.351724968409059</v>
      </c>
      <c r="J29" s="115">
        <v>-18.664300000000001</v>
      </c>
      <c r="K29" s="116">
        <v>7.0302999999999995</v>
      </c>
      <c r="L29" s="115">
        <v>44.216130996991666</v>
      </c>
      <c r="M29" s="116">
        <v>15.04830660327954</v>
      </c>
      <c r="N29" s="115">
        <v>2.9382795129490158</v>
      </c>
      <c r="O29" s="103">
        <v>-20.164300000000001</v>
      </c>
      <c r="P29" s="192">
        <v>3</v>
      </c>
      <c r="Q29" s="192">
        <v>3</v>
      </c>
    </row>
    <row r="30" spans="1:17">
      <c r="A30" s="185" t="s">
        <v>641</v>
      </c>
      <c r="B30" s="186" t="s">
        <v>336</v>
      </c>
      <c r="C30" s="187">
        <v>4422</v>
      </c>
      <c r="D30" s="187">
        <v>4751</v>
      </c>
      <c r="E30" s="188">
        <v>4586.5</v>
      </c>
      <c r="F30" s="189">
        <v>2.5149999999999997</v>
      </c>
      <c r="G30" s="189">
        <v>2.1213203435596288E-2</v>
      </c>
      <c r="H30" s="190">
        <v>2.38</v>
      </c>
      <c r="I30" s="191">
        <v>86.453134685954439</v>
      </c>
      <c r="J30" s="103">
        <v>-18.632999999999999</v>
      </c>
      <c r="K30" s="104">
        <v>6.5858333333333343</v>
      </c>
      <c r="L30" s="103">
        <v>42.555772817275596</v>
      </c>
      <c r="M30" s="104">
        <v>14.766151170670419</v>
      </c>
      <c r="N30" s="103">
        <v>2.881981386036661</v>
      </c>
      <c r="O30" s="103">
        <v>-20.132999999999999</v>
      </c>
      <c r="P30" s="192">
        <v>3</v>
      </c>
      <c r="Q30" s="192">
        <v>3</v>
      </c>
    </row>
    <row r="31" spans="1:17">
      <c r="A31" s="193" t="s">
        <v>341</v>
      </c>
      <c r="B31" s="194" t="s">
        <v>338</v>
      </c>
      <c r="C31" s="195">
        <v>4751</v>
      </c>
      <c r="D31" s="195">
        <v>5081</v>
      </c>
      <c r="E31" s="197">
        <v>4916</v>
      </c>
      <c r="F31" s="198">
        <v>2.76</v>
      </c>
      <c r="G31" s="198">
        <v>2.8284271247461613E-2</v>
      </c>
      <c r="H31" s="190">
        <v>2.57</v>
      </c>
      <c r="I31" s="191">
        <v>117.60047113688682</v>
      </c>
      <c r="J31" s="110">
        <v>-16.964466666666667</v>
      </c>
      <c r="K31" s="119">
        <v>7.2648733333333331</v>
      </c>
      <c r="L31" s="110">
        <v>37.849833948516313</v>
      </c>
      <c r="M31" s="119">
        <v>13.09131175975001</v>
      </c>
      <c r="N31" s="119">
        <v>2.8912178277571696</v>
      </c>
      <c r="O31" s="103">
        <v>-18.464466666666667</v>
      </c>
      <c r="P31" s="192">
        <v>4</v>
      </c>
      <c r="Q31" s="192">
        <v>4</v>
      </c>
    </row>
    <row r="32" spans="1:17">
      <c r="A32" s="185" t="s">
        <v>344</v>
      </c>
      <c r="B32" s="186" t="s">
        <v>338</v>
      </c>
      <c r="C32" s="187">
        <v>4751</v>
      </c>
      <c r="D32" s="187">
        <v>5081</v>
      </c>
      <c r="E32" s="188">
        <v>4916</v>
      </c>
      <c r="F32" s="189">
        <v>1.8900000000000001</v>
      </c>
      <c r="G32" s="189">
        <v>0.11313708498984755</v>
      </c>
      <c r="H32" s="190"/>
      <c r="I32" s="191">
        <v>33.580609294372231</v>
      </c>
      <c r="J32" s="110">
        <v>-14.848466666666665</v>
      </c>
      <c r="K32" s="119">
        <v>6.5745733333333325</v>
      </c>
      <c r="L32" s="110">
        <v>32.102571983846765</v>
      </c>
      <c r="M32" s="119">
        <v>11.034659828423733</v>
      </c>
      <c r="N32" s="119">
        <v>2.909248901461833</v>
      </c>
      <c r="O32" s="103">
        <v>-16.348466666666667</v>
      </c>
      <c r="P32" s="192">
        <v>4</v>
      </c>
      <c r="Q32" s="192">
        <v>4</v>
      </c>
    </row>
    <row r="33" spans="1:17">
      <c r="A33" s="193" t="s">
        <v>346</v>
      </c>
      <c r="B33" s="194" t="s">
        <v>338</v>
      </c>
      <c r="C33" s="195">
        <v>4751</v>
      </c>
      <c r="D33" s="195">
        <v>5081</v>
      </c>
      <c r="E33" s="197">
        <v>4916</v>
      </c>
      <c r="F33" s="198">
        <v>2.3849999999999998</v>
      </c>
      <c r="G33" s="198">
        <v>7.0710678118656384E-3</v>
      </c>
      <c r="H33" s="190">
        <v>2.4900000000000002</v>
      </c>
      <c r="I33" s="191">
        <v>72.524801526782966</v>
      </c>
      <c r="J33" s="110">
        <v>-12.359466666666666</v>
      </c>
      <c r="K33" s="119">
        <v>7.108226666666666</v>
      </c>
      <c r="L33" s="110">
        <v>42.120380233667298</v>
      </c>
      <c r="M33" s="119">
        <v>14.955492270432776</v>
      </c>
      <c r="N33" s="110">
        <v>2.8163820670042332</v>
      </c>
      <c r="O33" s="103">
        <v>-13.859466666666666</v>
      </c>
      <c r="P33" s="192">
        <v>4</v>
      </c>
      <c r="Q33" s="192">
        <v>4</v>
      </c>
    </row>
    <row r="34" spans="1:17">
      <c r="A34" s="193" t="s">
        <v>343</v>
      </c>
      <c r="B34" s="194" t="s">
        <v>338</v>
      </c>
      <c r="C34" s="195">
        <v>4751</v>
      </c>
      <c r="D34" s="195">
        <v>5081</v>
      </c>
      <c r="E34" s="197">
        <v>4916</v>
      </c>
      <c r="F34" s="198">
        <v>2.313333333333333</v>
      </c>
      <c r="G34" s="198">
        <v>4.5092497528228866E-2</v>
      </c>
      <c r="H34" s="190"/>
      <c r="I34" s="191">
        <v>65.558422390302923</v>
      </c>
      <c r="J34" s="110">
        <v>-15.095466666666665</v>
      </c>
      <c r="K34" s="119">
        <v>6.5882266666666665</v>
      </c>
      <c r="L34" s="110">
        <v>42.7755701655664</v>
      </c>
      <c r="M34" s="119">
        <v>15.086762719074162</v>
      </c>
      <c r="N34" s="110">
        <v>2.8353047610065039</v>
      </c>
      <c r="O34" s="103">
        <v>-16.595466666666667</v>
      </c>
      <c r="P34" s="192">
        <v>4</v>
      </c>
      <c r="Q34" s="192">
        <v>4</v>
      </c>
    </row>
    <row r="35" spans="1:17">
      <c r="A35" s="193" t="s">
        <v>348</v>
      </c>
      <c r="B35" s="194" t="s">
        <v>349</v>
      </c>
      <c r="C35" s="195">
        <v>4751</v>
      </c>
      <c r="D35" s="195">
        <v>5081</v>
      </c>
      <c r="E35" s="197">
        <v>4916</v>
      </c>
      <c r="F35" s="198">
        <v>2.6</v>
      </c>
      <c r="G35" s="198">
        <v>1.0000000000000009E-2</v>
      </c>
      <c r="H35" s="190"/>
      <c r="I35" s="191">
        <v>96.507659172657284</v>
      </c>
      <c r="J35" s="115">
        <v>-18.970300000000002</v>
      </c>
      <c r="K35" s="116">
        <v>3.5432999999999995</v>
      </c>
      <c r="L35" s="115">
        <v>44.061888299006149</v>
      </c>
      <c r="M35" s="116">
        <v>15.166628185924173</v>
      </c>
      <c r="N35" s="115">
        <v>2.9051868193023322</v>
      </c>
      <c r="O35" s="110">
        <v>-20.470300000000002</v>
      </c>
      <c r="P35" s="192">
        <v>4</v>
      </c>
      <c r="Q35" s="192">
        <v>4</v>
      </c>
    </row>
    <row r="36" spans="1:17">
      <c r="A36" s="193" t="s">
        <v>350</v>
      </c>
      <c r="B36" s="194" t="s">
        <v>351</v>
      </c>
      <c r="C36" s="195">
        <v>5081</v>
      </c>
      <c r="D36" s="195">
        <v>5410</v>
      </c>
      <c r="E36" s="197">
        <v>5245.5</v>
      </c>
      <c r="F36" s="198">
        <v>2.395</v>
      </c>
      <c r="G36" s="198">
        <v>7.0710678118653244E-3</v>
      </c>
      <c r="H36" s="190">
        <v>2.46</v>
      </c>
      <c r="I36" s="191">
        <v>73.536213530411189</v>
      </c>
      <c r="J36" s="110">
        <v>-15.206</v>
      </c>
      <c r="K36" s="119">
        <v>6.6604444444444448</v>
      </c>
      <c r="L36" s="119">
        <v>35.61820174401258</v>
      </c>
      <c r="M36" s="119">
        <v>12.396596208447281</v>
      </c>
      <c r="N36" s="110">
        <v>2.8732243226363741</v>
      </c>
      <c r="O36" s="110">
        <v>-16.706</v>
      </c>
      <c r="P36" s="192">
        <v>4</v>
      </c>
      <c r="Q36" s="192">
        <v>4</v>
      </c>
    </row>
    <row r="37" spans="1:17">
      <c r="A37" s="193" t="s">
        <v>354</v>
      </c>
      <c r="B37" s="194" t="s">
        <v>353</v>
      </c>
      <c r="C37" s="195">
        <v>5410</v>
      </c>
      <c r="D37" s="195">
        <v>5739</v>
      </c>
      <c r="E37" s="197">
        <v>5574.5</v>
      </c>
      <c r="F37" s="198">
        <v>2.6900000000000004</v>
      </c>
      <c r="G37" s="198">
        <v>4.2426406871192889E-2</v>
      </c>
      <c r="H37" s="190">
        <v>2.58</v>
      </c>
      <c r="I37" s="191">
        <v>108.01399938736766</v>
      </c>
      <c r="J37" s="110">
        <v>-14.519</v>
      </c>
      <c r="K37" s="119">
        <v>5.5034444444444448</v>
      </c>
      <c r="L37" s="119">
        <v>42.955935730778599</v>
      </c>
      <c r="M37" s="119">
        <v>15.031196315523975</v>
      </c>
      <c r="N37" s="110">
        <v>2.8577855567234134</v>
      </c>
      <c r="O37" s="110">
        <v>-16.018999999999998</v>
      </c>
      <c r="P37" s="192">
        <v>4</v>
      </c>
      <c r="Q37" s="192">
        <v>5</v>
      </c>
    </row>
    <row r="38" spans="1:17">
      <c r="A38" s="185" t="s">
        <v>352</v>
      </c>
      <c r="B38" s="186" t="s">
        <v>353</v>
      </c>
      <c r="C38" s="187">
        <v>5410</v>
      </c>
      <c r="D38" s="187">
        <v>5739</v>
      </c>
      <c r="E38" s="188">
        <v>5574.5</v>
      </c>
      <c r="F38" s="189">
        <v>2.67</v>
      </c>
      <c r="G38" s="189">
        <v>2.8284271247461926E-2</v>
      </c>
      <c r="H38" s="190">
        <v>2.4900000000000002</v>
      </c>
      <c r="I38" s="191">
        <v>105.37856375652099</v>
      </c>
      <c r="J38" s="110">
        <v>-16.439999999999998</v>
      </c>
      <c r="K38" s="119">
        <v>6.1624444444444446</v>
      </c>
      <c r="L38" s="119">
        <v>41.880768660739349</v>
      </c>
      <c r="M38" s="119">
        <v>14.630708414848472</v>
      </c>
      <c r="N38" s="110">
        <v>2.8625250037951155</v>
      </c>
      <c r="O38" s="110">
        <v>-17.939999999999998</v>
      </c>
      <c r="P38" s="192">
        <v>4</v>
      </c>
      <c r="Q38" s="192">
        <v>5</v>
      </c>
    </row>
    <row r="39" spans="1:17">
      <c r="A39" s="185" t="s">
        <v>360</v>
      </c>
      <c r="B39" s="186" t="s">
        <v>357</v>
      </c>
      <c r="C39" s="187">
        <v>5739</v>
      </c>
      <c r="D39" s="187">
        <v>6069</v>
      </c>
      <c r="E39" s="188">
        <v>5904</v>
      </c>
      <c r="F39" s="189">
        <v>2.5149999999999997</v>
      </c>
      <c r="G39" s="189">
        <v>7.0710678118656384E-3</v>
      </c>
      <c r="H39" s="190">
        <v>2.36</v>
      </c>
      <c r="I39" s="191">
        <v>86.453134685954439</v>
      </c>
      <c r="J39" s="110">
        <v>-18.079466666666665</v>
      </c>
      <c r="K39" s="119">
        <v>5.632226666666666</v>
      </c>
      <c r="L39" s="110">
        <v>38.210197339753705</v>
      </c>
      <c r="M39" s="119">
        <v>13.342718437244171</v>
      </c>
      <c r="N39" s="110">
        <v>2.8637490567960833</v>
      </c>
      <c r="O39" s="110">
        <v>-19.579466666666665</v>
      </c>
      <c r="P39" s="192">
        <v>4</v>
      </c>
      <c r="Q39" s="192">
        <v>5</v>
      </c>
    </row>
    <row r="40" spans="1:17">
      <c r="A40" s="193" t="s">
        <v>370</v>
      </c>
      <c r="B40" s="114" t="s">
        <v>357</v>
      </c>
      <c r="C40" s="195">
        <v>5739</v>
      </c>
      <c r="D40" s="195">
        <v>6069</v>
      </c>
      <c r="E40" s="197">
        <v>5904</v>
      </c>
      <c r="F40" s="198">
        <v>2.4050000000000002</v>
      </c>
      <c r="G40" s="198">
        <v>7.0710678118656384E-3</v>
      </c>
      <c r="H40" s="190">
        <v>2.4700000000000002</v>
      </c>
      <c r="I40" s="191">
        <v>74.557427889747444</v>
      </c>
      <c r="J40" s="115">
        <v>-14.617555555555553</v>
      </c>
      <c r="K40" s="116">
        <v>4.8034444444444437</v>
      </c>
      <c r="L40" s="115">
        <v>41.238268900042947</v>
      </c>
      <c r="M40" s="116">
        <v>14.517290377004947</v>
      </c>
      <c r="N40" s="115">
        <v>2.8406312630739556</v>
      </c>
      <c r="O40" s="110">
        <v>-16.117555555555555</v>
      </c>
      <c r="P40" s="192">
        <v>4</v>
      </c>
      <c r="Q40" s="192">
        <v>5</v>
      </c>
    </row>
    <row r="41" spans="1:17">
      <c r="A41" s="185" t="s">
        <v>366</v>
      </c>
      <c r="B41" s="114" t="s">
        <v>357</v>
      </c>
      <c r="C41" s="187">
        <v>5739</v>
      </c>
      <c r="D41" s="187">
        <v>6069</v>
      </c>
      <c r="E41" s="188">
        <v>5904</v>
      </c>
      <c r="F41" s="189">
        <v>2.5</v>
      </c>
      <c r="G41" s="189">
        <v>2.8284271247461926E-2</v>
      </c>
      <c r="H41" s="190">
        <v>2.68</v>
      </c>
      <c r="I41" s="191">
        <v>84.758142159370664</v>
      </c>
      <c r="J41" s="115">
        <v>-16.787555555555553</v>
      </c>
      <c r="K41" s="116">
        <v>6.6324444444444444</v>
      </c>
      <c r="L41" s="115">
        <v>41.715753865473424</v>
      </c>
      <c r="M41" s="116">
        <v>14.327697930217424</v>
      </c>
      <c r="N41" s="115">
        <v>2.9115461582627309</v>
      </c>
      <c r="O41" s="110">
        <v>-18.287555555555553</v>
      </c>
      <c r="P41" s="192">
        <v>4</v>
      </c>
      <c r="Q41" s="192">
        <v>5</v>
      </c>
    </row>
    <row r="42" spans="1:17">
      <c r="A42" s="193" t="s">
        <v>356</v>
      </c>
      <c r="B42" s="114" t="s">
        <v>357</v>
      </c>
      <c r="C42" s="195">
        <v>5739</v>
      </c>
      <c r="D42" s="195">
        <v>6069</v>
      </c>
      <c r="E42" s="197">
        <v>5904</v>
      </c>
      <c r="F42" s="198">
        <v>2.4249999999999998</v>
      </c>
      <c r="G42" s="198">
        <v>3.5355339059327563E-2</v>
      </c>
      <c r="H42" s="190">
        <v>2.52</v>
      </c>
      <c r="I42" s="191">
        <v>76.629478348117118</v>
      </c>
      <c r="J42" s="115">
        <v>-19.444555555555553</v>
      </c>
      <c r="K42" s="116">
        <v>4.7134444444444439</v>
      </c>
      <c r="L42" s="115">
        <v>33.660286869533721</v>
      </c>
      <c r="M42" s="116">
        <v>11.390931653683634</v>
      </c>
      <c r="N42" s="115">
        <v>2.9550073596173809</v>
      </c>
      <c r="O42" s="110">
        <v>-20.944555555555553</v>
      </c>
      <c r="P42" s="192">
        <v>4</v>
      </c>
      <c r="Q42" s="192">
        <v>5</v>
      </c>
    </row>
    <row r="43" spans="1:17">
      <c r="A43" s="185" t="s">
        <v>380</v>
      </c>
      <c r="B43" s="114" t="s">
        <v>357</v>
      </c>
      <c r="C43" s="187">
        <v>5739</v>
      </c>
      <c r="D43" s="187">
        <v>6069</v>
      </c>
      <c r="E43" s="188">
        <v>5904</v>
      </c>
      <c r="F43" s="189">
        <v>2.395</v>
      </c>
      <c r="G43" s="189">
        <v>2.12132034355966E-2</v>
      </c>
      <c r="H43" s="190">
        <v>2.27</v>
      </c>
      <c r="I43" s="191">
        <v>73.536213530411189</v>
      </c>
      <c r="J43" s="115">
        <v>-10.042555555555552</v>
      </c>
      <c r="K43" s="116">
        <v>7.2014444444444443</v>
      </c>
      <c r="L43" s="115">
        <v>42.135350419437174</v>
      </c>
      <c r="M43" s="116">
        <v>14.764275748690173</v>
      </c>
      <c r="N43" s="115">
        <v>2.8538718144149571</v>
      </c>
      <c r="O43" s="110">
        <v>-11.542555555555552</v>
      </c>
      <c r="P43" s="192">
        <v>4</v>
      </c>
      <c r="Q43" s="192">
        <v>5</v>
      </c>
    </row>
    <row r="44" spans="1:17">
      <c r="A44" s="193" t="s">
        <v>365</v>
      </c>
      <c r="B44" s="114" t="s">
        <v>357</v>
      </c>
      <c r="C44" s="195">
        <v>5739</v>
      </c>
      <c r="D44" s="195">
        <v>6069</v>
      </c>
      <c r="E44" s="197">
        <v>5904</v>
      </c>
      <c r="F44" s="198">
        <v>2.5033333333333334</v>
      </c>
      <c r="G44" s="198">
        <v>2.5166114784235735E-2</v>
      </c>
      <c r="H44" s="190"/>
      <c r="I44" s="191">
        <v>85.132784490402969</v>
      </c>
      <c r="J44" s="115">
        <v>-16.896555555555551</v>
      </c>
      <c r="K44" s="116">
        <v>5.5554444444444444</v>
      </c>
      <c r="L44" s="115">
        <v>42.613827160419227</v>
      </c>
      <c r="M44" s="116">
        <v>14.815307485816012</v>
      </c>
      <c r="N44" s="115">
        <v>2.8763376798771922</v>
      </c>
      <c r="O44" s="110">
        <v>-18.396555555555551</v>
      </c>
      <c r="P44" s="192">
        <v>4</v>
      </c>
      <c r="Q44" s="192">
        <v>5</v>
      </c>
    </row>
    <row r="45" spans="1:17">
      <c r="A45" s="193" t="s">
        <v>371</v>
      </c>
      <c r="B45" s="194" t="s">
        <v>357</v>
      </c>
      <c r="C45" s="195">
        <v>5739</v>
      </c>
      <c r="D45" s="195">
        <v>6069</v>
      </c>
      <c r="E45" s="197">
        <v>5904</v>
      </c>
      <c r="F45" s="198">
        <v>2.6550000000000002</v>
      </c>
      <c r="G45" s="198">
        <v>7.0710678118656384E-3</v>
      </c>
      <c r="H45" s="190">
        <v>2.59</v>
      </c>
      <c r="I45" s="191">
        <v>103.43168007538166</v>
      </c>
      <c r="J45" s="110">
        <v>-14.504466666666666</v>
      </c>
      <c r="K45" s="119">
        <v>6.3373733333333337</v>
      </c>
      <c r="L45" s="110">
        <v>41.024611919212923</v>
      </c>
      <c r="M45" s="119">
        <v>14.459513026857756</v>
      </c>
      <c r="N45" s="119">
        <v>2.8372056405365758</v>
      </c>
      <c r="O45" s="110">
        <v>-16.004466666666666</v>
      </c>
      <c r="P45" s="192">
        <v>4</v>
      </c>
      <c r="Q45" s="192">
        <v>5</v>
      </c>
    </row>
    <row r="46" spans="1:17">
      <c r="A46" s="193" t="s">
        <v>358</v>
      </c>
      <c r="B46" s="194" t="s">
        <v>357</v>
      </c>
      <c r="C46" s="195">
        <v>5739</v>
      </c>
      <c r="D46" s="195">
        <v>6069</v>
      </c>
      <c r="E46" s="197">
        <v>5904</v>
      </c>
      <c r="F46" s="198">
        <v>2.4350000000000001</v>
      </c>
      <c r="G46" s="198">
        <v>2.12132034355966E-2</v>
      </c>
      <c r="H46" s="190">
        <v>2.34</v>
      </c>
      <c r="I46" s="191">
        <v>77.680421956238803</v>
      </c>
      <c r="J46" s="110">
        <v>-19.362466666666666</v>
      </c>
      <c r="K46" s="119">
        <v>4.4802266666666659</v>
      </c>
      <c r="L46" s="110">
        <v>40.502423390491366</v>
      </c>
      <c r="M46" s="119">
        <v>14.350995334992509</v>
      </c>
      <c r="N46" s="110">
        <v>2.822272772379276</v>
      </c>
      <c r="O46" s="110">
        <v>-20.862466666666666</v>
      </c>
      <c r="P46" s="192">
        <v>4</v>
      </c>
      <c r="Q46" s="192">
        <v>5</v>
      </c>
    </row>
    <row r="47" spans="1:17">
      <c r="A47" s="193" t="s">
        <v>363</v>
      </c>
      <c r="B47" s="194" t="s">
        <v>357</v>
      </c>
      <c r="C47" s="195">
        <v>5739</v>
      </c>
      <c r="D47" s="195">
        <v>6069</v>
      </c>
      <c r="E47" s="197">
        <v>5904</v>
      </c>
      <c r="F47" s="198">
        <v>2.6150000000000002</v>
      </c>
      <c r="G47" s="198">
        <v>7.0710678118656384E-3</v>
      </c>
      <c r="H47" s="190">
        <v>2.65</v>
      </c>
      <c r="I47" s="191">
        <v>98.362895490750162</v>
      </c>
      <c r="J47" s="110">
        <v>-17.077466666666666</v>
      </c>
      <c r="K47" s="119">
        <v>5.1998733333333336</v>
      </c>
      <c r="L47" s="110">
        <v>40.421025285637633</v>
      </c>
      <c r="M47" s="119">
        <v>14.366875469674373</v>
      </c>
      <c r="N47" s="119">
        <v>2.8134875513439512</v>
      </c>
      <c r="O47" s="110">
        <v>-18.577466666666666</v>
      </c>
      <c r="P47" s="192">
        <v>4</v>
      </c>
      <c r="Q47" s="192">
        <v>5</v>
      </c>
    </row>
    <row r="48" spans="1:17">
      <c r="A48" s="193" t="s">
        <v>361</v>
      </c>
      <c r="B48" s="194" t="s">
        <v>357</v>
      </c>
      <c r="C48" s="195">
        <v>5739</v>
      </c>
      <c r="D48" s="195">
        <v>6069</v>
      </c>
      <c r="E48" s="197">
        <v>5904</v>
      </c>
      <c r="F48" s="198">
        <v>2.62</v>
      </c>
      <c r="G48" s="198">
        <v>5.0000000000000044E-2</v>
      </c>
      <c r="H48" s="190"/>
      <c r="I48" s="191">
        <v>98.986797598227227</v>
      </c>
      <c r="J48" s="110">
        <v>-17.994466666666664</v>
      </c>
      <c r="K48" s="119">
        <v>4.3148733333333329</v>
      </c>
      <c r="L48" s="110">
        <v>41.927089189248093</v>
      </c>
      <c r="M48" s="119">
        <v>14.596604100662214</v>
      </c>
      <c r="N48" s="119">
        <v>2.8723865427949753</v>
      </c>
      <c r="O48" s="110">
        <v>-19.494466666666664</v>
      </c>
      <c r="P48" s="192">
        <v>4</v>
      </c>
      <c r="Q48" s="192">
        <v>5</v>
      </c>
    </row>
    <row r="49" spans="1:17">
      <c r="A49" s="193" t="s">
        <v>359</v>
      </c>
      <c r="B49" s="194" t="s">
        <v>357</v>
      </c>
      <c r="C49" s="195">
        <v>5739</v>
      </c>
      <c r="D49" s="195">
        <v>6069</v>
      </c>
      <c r="E49" s="197">
        <v>5904</v>
      </c>
      <c r="F49" s="198">
        <v>2.6550000000000002</v>
      </c>
      <c r="G49" s="198">
        <v>4.9497474683058214E-2</v>
      </c>
      <c r="H49" s="190">
        <v>2.5499999999999998</v>
      </c>
      <c r="I49" s="191">
        <v>103.43168007538166</v>
      </c>
      <c r="J49" s="110">
        <v>-19.331466666666664</v>
      </c>
      <c r="K49" s="119">
        <v>6.1065733333333325</v>
      </c>
      <c r="L49" s="110">
        <v>40.884630687246101</v>
      </c>
      <c r="M49" s="119">
        <v>13.958002376417376</v>
      </c>
      <c r="N49" s="119">
        <v>2.9291176190313868</v>
      </c>
      <c r="O49" s="110">
        <v>-20.831466666666664</v>
      </c>
      <c r="P49" s="192">
        <v>4</v>
      </c>
      <c r="Q49" s="192">
        <v>5</v>
      </c>
    </row>
    <row r="50" spans="1:17">
      <c r="A50" s="193" t="s">
        <v>374</v>
      </c>
      <c r="B50" s="194" t="s">
        <v>357</v>
      </c>
      <c r="C50" s="195">
        <v>5739</v>
      </c>
      <c r="D50" s="195">
        <v>6069</v>
      </c>
      <c r="E50" s="197">
        <v>5904</v>
      </c>
      <c r="F50" s="198">
        <v>2.355</v>
      </c>
      <c r="G50" s="198">
        <v>2.12132034355966E-2</v>
      </c>
      <c r="H50" s="190">
        <v>2.46</v>
      </c>
      <c r="I50" s="191">
        <v>69.548844183905089</v>
      </c>
      <c r="J50" s="110">
        <v>-13.964466666666665</v>
      </c>
      <c r="K50" s="119">
        <v>5.0515733333333328</v>
      </c>
      <c r="L50" s="110">
        <v>40.069843016732897</v>
      </c>
      <c r="M50" s="119">
        <v>13.856712812240923</v>
      </c>
      <c r="N50" s="119">
        <v>2.8917278982166303</v>
      </c>
      <c r="O50" s="110">
        <v>-15.464466666666665</v>
      </c>
      <c r="P50" s="192">
        <v>4</v>
      </c>
      <c r="Q50" s="192">
        <v>5</v>
      </c>
    </row>
    <row r="51" spans="1:17">
      <c r="A51" s="193" t="s">
        <v>381</v>
      </c>
      <c r="B51" s="194" t="s">
        <v>357</v>
      </c>
      <c r="C51" s="195">
        <v>5739</v>
      </c>
      <c r="D51" s="195">
        <v>6069</v>
      </c>
      <c r="E51" s="197">
        <v>5904</v>
      </c>
      <c r="F51" s="198">
        <v>2.5149999999999997</v>
      </c>
      <c r="G51" s="198">
        <v>7.0710678118656384E-3</v>
      </c>
      <c r="H51" s="190">
        <v>2.48</v>
      </c>
      <c r="I51" s="191">
        <v>86.453134685954439</v>
      </c>
      <c r="J51" s="110">
        <v>-9.401466666666666</v>
      </c>
      <c r="K51" s="119">
        <v>7.0102266666666662</v>
      </c>
      <c r="L51" s="110">
        <v>41.212833769908912</v>
      </c>
      <c r="M51" s="119">
        <v>14.623544472561266</v>
      </c>
      <c r="N51" s="110">
        <v>2.8182520214054931</v>
      </c>
      <c r="O51" s="110">
        <v>-10.901466666666666</v>
      </c>
      <c r="P51" s="192">
        <v>4</v>
      </c>
      <c r="Q51" s="192">
        <v>5</v>
      </c>
    </row>
    <row r="52" spans="1:17">
      <c r="A52" s="193" t="s">
        <v>378</v>
      </c>
      <c r="B52" s="194" t="s">
        <v>357</v>
      </c>
      <c r="C52" s="195">
        <v>5739</v>
      </c>
      <c r="D52" s="195">
        <v>6069</v>
      </c>
      <c r="E52" s="197">
        <v>5904</v>
      </c>
      <c r="F52" s="198">
        <v>2.3449999999999998</v>
      </c>
      <c r="G52" s="198">
        <v>3.5355339059327563E-2</v>
      </c>
      <c r="H52" s="190">
        <v>2.58</v>
      </c>
      <c r="I52" s="191">
        <v>68.576106485675794</v>
      </c>
      <c r="J52" s="110">
        <v>-10.912466666666665</v>
      </c>
      <c r="K52" s="119">
        <v>5.7135733333333336</v>
      </c>
      <c r="L52" s="110">
        <v>37.573336520528223</v>
      </c>
      <c r="M52" s="119">
        <v>13.087138081247929</v>
      </c>
      <c r="N52" s="119">
        <v>2.871012461797561</v>
      </c>
      <c r="O52" s="110">
        <v>-12.412466666666665</v>
      </c>
      <c r="P52" s="192">
        <v>4</v>
      </c>
      <c r="Q52" s="192">
        <v>5</v>
      </c>
    </row>
    <row r="53" spans="1:17">
      <c r="A53" s="193" t="s">
        <v>362</v>
      </c>
      <c r="B53" s="194" t="s">
        <v>357</v>
      </c>
      <c r="C53" s="195">
        <v>5739</v>
      </c>
      <c r="D53" s="195">
        <v>6069</v>
      </c>
      <c r="E53" s="197">
        <v>5904</v>
      </c>
      <c r="F53" s="198">
        <v>2.4350000000000001</v>
      </c>
      <c r="G53" s="198">
        <v>7.0710678118653244E-3</v>
      </c>
      <c r="H53" s="190">
        <v>2.4900000000000002</v>
      </c>
      <c r="I53" s="191">
        <v>77.680421956238803</v>
      </c>
      <c r="J53" s="110">
        <v>-17.104466666666667</v>
      </c>
      <c r="K53" s="119">
        <v>5.1535733333333331</v>
      </c>
      <c r="L53" s="110">
        <v>41.445111225322592</v>
      </c>
      <c r="M53" s="119">
        <v>14.515693065175803</v>
      </c>
      <c r="N53" s="119">
        <v>2.8551934130346424</v>
      </c>
      <c r="O53" s="110">
        <v>-18.604466666666667</v>
      </c>
      <c r="P53" s="192">
        <v>4</v>
      </c>
      <c r="Q53" s="192">
        <v>5</v>
      </c>
    </row>
    <row r="54" spans="1:17">
      <c r="A54" s="193" t="s">
        <v>411</v>
      </c>
      <c r="B54" s="194" t="s">
        <v>383</v>
      </c>
      <c r="C54" s="195">
        <v>6069</v>
      </c>
      <c r="D54" s="195">
        <v>6398</v>
      </c>
      <c r="E54" s="197">
        <v>6233.5</v>
      </c>
      <c r="F54" s="198">
        <v>2.77</v>
      </c>
      <c r="G54" s="198">
        <v>2.8284271247461926E-2</v>
      </c>
      <c r="H54" s="190">
        <v>2.83</v>
      </c>
      <c r="I54" s="191">
        <v>119.01673597626414</v>
      </c>
      <c r="J54" s="110">
        <v>-10.440466666666666</v>
      </c>
      <c r="K54" s="119">
        <v>7.0982266666666662</v>
      </c>
      <c r="L54" s="110">
        <v>37.766966676239839</v>
      </c>
      <c r="M54" s="119">
        <v>13.362519417747091</v>
      </c>
      <c r="N54" s="110">
        <v>2.8263357751293969</v>
      </c>
      <c r="O54" s="110">
        <v>-11.940466666666666</v>
      </c>
      <c r="P54" s="192">
        <v>4</v>
      </c>
      <c r="Q54" s="192">
        <v>6</v>
      </c>
    </row>
    <row r="55" spans="1:17">
      <c r="A55" s="193" t="s">
        <v>408</v>
      </c>
      <c r="B55" s="194" t="s">
        <v>383</v>
      </c>
      <c r="C55" s="195">
        <v>6069</v>
      </c>
      <c r="D55" s="195">
        <v>6398</v>
      </c>
      <c r="E55" s="197">
        <v>6233.5</v>
      </c>
      <c r="F55" s="198">
        <v>2.5649999999999999</v>
      </c>
      <c r="G55" s="198">
        <v>7.0710678118653244E-3</v>
      </c>
      <c r="H55" s="190">
        <v>2.59</v>
      </c>
      <c r="I55" s="191">
        <v>92.273967185043091</v>
      </c>
      <c r="J55" s="110">
        <v>-12.146466666666665</v>
      </c>
      <c r="K55" s="119">
        <v>6.1752266666666662</v>
      </c>
      <c r="L55" s="110">
        <v>29.730292758687565</v>
      </c>
      <c r="M55" s="119">
        <v>10.10018818405619</v>
      </c>
      <c r="N55" s="110">
        <v>2.9435384981854877</v>
      </c>
      <c r="O55" s="110">
        <v>-13.646466666666665</v>
      </c>
      <c r="P55" s="192">
        <v>4</v>
      </c>
      <c r="Q55" s="192">
        <v>6</v>
      </c>
    </row>
    <row r="56" spans="1:17">
      <c r="A56" s="193" t="s">
        <v>407</v>
      </c>
      <c r="B56" s="194" t="s">
        <v>383</v>
      </c>
      <c r="C56" s="195">
        <v>6069</v>
      </c>
      <c r="D56" s="195">
        <v>6398</v>
      </c>
      <c r="E56" s="197">
        <v>6233.5</v>
      </c>
      <c r="F56" s="198">
        <v>2.33</v>
      </c>
      <c r="G56" s="198">
        <v>2.0000000000000018E-2</v>
      </c>
      <c r="H56" s="190"/>
      <c r="I56" s="191">
        <v>67.134861700469955</v>
      </c>
      <c r="J56" s="110">
        <v>-12.247466666666666</v>
      </c>
      <c r="K56" s="119">
        <v>6.0780266666666662</v>
      </c>
      <c r="L56" s="110">
        <v>22.22082846649139</v>
      </c>
      <c r="M56" s="119">
        <v>7.4183457353696145</v>
      </c>
      <c r="N56" s="110">
        <v>2.995388629643621</v>
      </c>
      <c r="O56" s="110">
        <v>-13.747466666666666</v>
      </c>
      <c r="P56" s="192">
        <v>4</v>
      </c>
      <c r="Q56" s="192">
        <v>6</v>
      </c>
    </row>
    <row r="57" spans="1:17">
      <c r="A57" s="185" t="s">
        <v>405</v>
      </c>
      <c r="B57" s="186" t="s">
        <v>383</v>
      </c>
      <c r="C57" s="187">
        <v>6069</v>
      </c>
      <c r="D57" s="187">
        <v>6398</v>
      </c>
      <c r="E57" s="188">
        <v>6233.5</v>
      </c>
      <c r="F57" s="189">
        <v>2.5300000000000002</v>
      </c>
      <c r="G57" s="189">
        <v>7.0710678118654821E-2</v>
      </c>
      <c r="H57" s="190">
        <v>2.35</v>
      </c>
      <c r="I57" s="191">
        <v>88.171641281128387</v>
      </c>
      <c r="J57" s="110">
        <v>-12.679466666666666</v>
      </c>
      <c r="K57" s="119">
        <v>6.5982266666666662</v>
      </c>
      <c r="L57" s="110">
        <v>42.570603823825031</v>
      </c>
      <c r="M57" s="119">
        <v>14.51880433304088</v>
      </c>
      <c r="N57" s="110">
        <v>2.9321012149014107</v>
      </c>
      <c r="O57" s="110">
        <v>-14.179466666666666</v>
      </c>
      <c r="P57" s="192">
        <v>4</v>
      </c>
      <c r="Q57" s="192">
        <v>6</v>
      </c>
    </row>
    <row r="58" spans="1:17">
      <c r="A58" s="185" t="s">
        <v>387</v>
      </c>
      <c r="B58" s="186" t="s">
        <v>383</v>
      </c>
      <c r="C58" s="187">
        <v>6069</v>
      </c>
      <c r="D58" s="187">
        <v>6398</v>
      </c>
      <c r="E58" s="188">
        <v>6233.5</v>
      </c>
      <c r="F58" s="189">
        <v>2.46</v>
      </c>
      <c r="G58" s="189">
        <v>1.4142135623730963E-2</v>
      </c>
      <c r="H58" s="190">
        <v>2.59</v>
      </c>
      <c r="I58" s="191">
        <v>80.351724968409059</v>
      </c>
      <c r="J58" s="110">
        <v>-17.363466666666664</v>
      </c>
      <c r="K58" s="119">
        <v>6.2712266666666663</v>
      </c>
      <c r="L58" s="110">
        <v>41.657996000387961</v>
      </c>
      <c r="M58" s="119">
        <v>14.29204347254308</v>
      </c>
      <c r="N58" s="110">
        <v>2.9147683520847472</v>
      </c>
      <c r="O58" s="110">
        <v>-18.863466666666664</v>
      </c>
      <c r="P58" s="192">
        <v>4</v>
      </c>
      <c r="Q58" s="192">
        <v>6</v>
      </c>
    </row>
    <row r="59" spans="1:17">
      <c r="A59" s="193" t="s">
        <v>386</v>
      </c>
      <c r="B59" s="194" t="s">
        <v>383</v>
      </c>
      <c r="C59" s="195">
        <v>6069</v>
      </c>
      <c r="D59" s="195">
        <v>6398</v>
      </c>
      <c r="E59" s="197">
        <v>6233.5</v>
      </c>
      <c r="F59" s="198">
        <v>2.44</v>
      </c>
      <c r="G59" s="198">
        <v>0</v>
      </c>
      <c r="H59" s="190">
        <v>2.4</v>
      </c>
      <c r="I59" s="191">
        <v>78.20964690656038</v>
      </c>
      <c r="J59" s="110">
        <v>-17.549466666666664</v>
      </c>
      <c r="K59" s="119">
        <v>5.9552266666666664</v>
      </c>
      <c r="L59" s="110">
        <v>39.160191078207369</v>
      </c>
      <c r="M59" s="119">
        <v>13.239325416942831</v>
      </c>
      <c r="N59" s="110">
        <v>2.9578690639398206</v>
      </c>
      <c r="O59" s="110">
        <v>-19.049466666666664</v>
      </c>
      <c r="P59" s="192">
        <v>4</v>
      </c>
      <c r="Q59" s="192">
        <v>6</v>
      </c>
    </row>
    <row r="60" spans="1:17">
      <c r="A60" s="193" t="s">
        <v>389</v>
      </c>
      <c r="B60" s="194" t="s">
        <v>383</v>
      </c>
      <c r="C60" s="195">
        <v>6069</v>
      </c>
      <c r="D60" s="195">
        <v>6398</v>
      </c>
      <c r="E60" s="197">
        <v>6233.5</v>
      </c>
      <c r="F60" s="198">
        <v>2.4500000000000002</v>
      </c>
      <c r="G60" s="198">
        <v>1.4142135623730963E-2</v>
      </c>
      <c r="H60" s="190">
        <v>2.37</v>
      </c>
      <c r="I60" s="191">
        <v>79.275636793059704</v>
      </c>
      <c r="J60" s="110">
        <v>-17.121466666666663</v>
      </c>
      <c r="K60" s="119">
        <v>4.600226666666666</v>
      </c>
      <c r="L60" s="110">
        <v>40.957414353477979</v>
      </c>
      <c r="M60" s="119">
        <v>14.175317829825755</v>
      </c>
      <c r="N60" s="110">
        <v>2.8893471628058327</v>
      </c>
      <c r="O60" s="110">
        <v>-18.621466666666663</v>
      </c>
      <c r="P60" s="192">
        <v>4</v>
      </c>
      <c r="Q60" s="192">
        <v>6</v>
      </c>
    </row>
    <row r="61" spans="1:17">
      <c r="A61" s="193" t="s">
        <v>399</v>
      </c>
      <c r="B61" s="194" t="s">
        <v>383</v>
      </c>
      <c r="C61" s="195">
        <v>6069</v>
      </c>
      <c r="D61" s="195">
        <v>6398</v>
      </c>
      <c r="E61" s="197">
        <v>6233.5</v>
      </c>
      <c r="F61" s="198">
        <v>2.52</v>
      </c>
      <c r="G61" s="198">
        <v>0</v>
      </c>
      <c r="H61" s="190">
        <v>2.64</v>
      </c>
      <c r="I61" s="191">
        <v>87.023348469501087</v>
      </c>
      <c r="J61" s="110">
        <v>-15.171466666666666</v>
      </c>
      <c r="K61" s="119">
        <v>6.092226666666666</v>
      </c>
      <c r="L61" s="110">
        <v>39.717553852421112</v>
      </c>
      <c r="M61" s="119">
        <v>13.781507308308397</v>
      </c>
      <c r="N61" s="110">
        <v>2.8819455640005911</v>
      </c>
      <c r="O61" s="110">
        <v>-16.671466666666667</v>
      </c>
      <c r="P61" s="192">
        <v>4</v>
      </c>
      <c r="Q61" s="192">
        <v>6</v>
      </c>
    </row>
    <row r="62" spans="1:17">
      <c r="A62" s="193" t="s">
        <v>393</v>
      </c>
      <c r="B62" s="194" t="s">
        <v>383</v>
      </c>
      <c r="C62" s="195">
        <v>6069</v>
      </c>
      <c r="D62" s="195">
        <v>6398</v>
      </c>
      <c r="E62" s="197">
        <v>6233.5</v>
      </c>
      <c r="F62" s="198">
        <v>2.46</v>
      </c>
      <c r="G62" s="198">
        <v>4.2426406871192889E-2</v>
      </c>
      <c r="H62" s="190">
        <v>2.36</v>
      </c>
      <c r="I62" s="191">
        <v>80.351724968409059</v>
      </c>
      <c r="J62" s="110">
        <v>-16.113466666666667</v>
      </c>
      <c r="K62" s="119">
        <v>5.7567733333333324</v>
      </c>
      <c r="L62" s="110">
        <v>39.67291183704311</v>
      </c>
      <c r="M62" s="119">
        <v>13.99535068464577</v>
      </c>
      <c r="N62" s="119">
        <v>2.8347208105737618</v>
      </c>
      <c r="O62" s="110">
        <v>-17.613466666666667</v>
      </c>
      <c r="P62" s="192">
        <v>4</v>
      </c>
      <c r="Q62" s="192">
        <v>6</v>
      </c>
    </row>
    <row r="63" spans="1:17">
      <c r="A63" s="185" t="s">
        <v>394</v>
      </c>
      <c r="B63" s="186" t="s">
        <v>383</v>
      </c>
      <c r="C63" s="187">
        <v>6069</v>
      </c>
      <c r="D63" s="187">
        <v>6398</v>
      </c>
      <c r="E63" s="188">
        <v>6233.5</v>
      </c>
      <c r="F63" s="189">
        <v>2.665</v>
      </c>
      <c r="G63" s="189">
        <v>3.5355339059327251E-2</v>
      </c>
      <c r="H63" s="190">
        <v>2.5</v>
      </c>
      <c r="I63" s="191">
        <v>104.72678617354116</v>
      </c>
      <c r="J63" s="110">
        <v>-15.914466666666666</v>
      </c>
      <c r="K63" s="119">
        <v>5.7051733333333337</v>
      </c>
      <c r="L63" s="110">
        <v>38.858280414645307</v>
      </c>
      <c r="M63" s="119">
        <v>13.307457492661031</v>
      </c>
      <c r="N63" s="119">
        <v>2.9200379137844608</v>
      </c>
      <c r="O63" s="110">
        <v>-17.414466666666666</v>
      </c>
      <c r="P63" s="192">
        <v>4</v>
      </c>
      <c r="Q63" s="192">
        <v>6</v>
      </c>
    </row>
    <row r="64" spans="1:17">
      <c r="A64" s="193" t="s">
        <v>384</v>
      </c>
      <c r="B64" s="194" t="s">
        <v>383</v>
      </c>
      <c r="C64" s="195">
        <v>6069</v>
      </c>
      <c r="D64" s="195">
        <v>6398</v>
      </c>
      <c r="E64" s="197">
        <v>6233.5</v>
      </c>
      <c r="F64" s="198">
        <v>2.4850000000000003</v>
      </c>
      <c r="G64" s="198">
        <v>7.0710678118656384E-3</v>
      </c>
      <c r="H64" s="190">
        <v>2.54</v>
      </c>
      <c r="I64" s="191">
        <v>83.086480153518039</v>
      </c>
      <c r="J64" s="110">
        <v>-19.474466666666665</v>
      </c>
      <c r="K64" s="119">
        <v>4.9222733333333331</v>
      </c>
      <c r="L64" s="110">
        <v>39.892222409486891</v>
      </c>
      <c r="M64" s="119">
        <v>13.709028487657804</v>
      </c>
      <c r="N64" s="119">
        <v>2.909923372425824</v>
      </c>
      <c r="O64" s="110">
        <v>-20.974466666666665</v>
      </c>
      <c r="P64" s="192">
        <v>4</v>
      </c>
      <c r="Q64" s="192">
        <v>6</v>
      </c>
    </row>
    <row r="65" spans="1:17">
      <c r="A65" s="193" t="s">
        <v>398</v>
      </c>
      <c r="B65" s="194" t="s">
        <v>383</v>
      </c>
      <c r="C65" s="195">
        <v>6069</v>
      </c>
      <c r="D65" s="195">
        <v>6398</v>
      </c>
      <c r="E65" s="197">
        <v>6233.5</v>
      </c>
      <c r="F65" s="198">
        <v>2.5649999999999999</v>
      </c>
      <c r="G65" s="198">
        <v>7.0710678118653244E-3</v>
      </c>
      <c r="H65" s="190">
        <v>2.64</v>
      </c>
      <c r="I65" s="191">
        <v>92.273967185043091</v>
      </c>
      <c r="J65" s="110">
        <v>-15.488466666666666</v>
      </c>
      <c r="K65" s="119">
        <v>5.6305733333333334</v>
      </c>
      <c r="L65" s="110">
        <v>38.622766147159282</v>
      </c>
      <c r="M65" s="119">
        <v>13.448419773278307</v>
      </c>
      <c r="N65" s="119">
        <v>2.8719185449506721</v>
      </c>
      <c r="O65" s="110">
        <v>-16.988466666666667</v>
      </c>
      <c r="P65" s="192">
        <v>4</v>
      </c>
      <c r="Q65" s="192">
        <v>6</v>
      </c>
    </row>
    <row r="66" spans="1:17">
      <c r="A66" s="193" t="s">
        <v>406</v>
      </c>
      <c r="B66" s="194" t="s">
        <v>383</v>
      </c>
      <c r="C66" s="195">
        <v>6069</v>
      </c>
      <c r="D66" s="195">
        <v>6398</v>
      </c>
      <c r="E66" s="197">
        <v>6233.5</v>
      </c>
      <c r="F66" s="198">
        <v>2.46</v>
      </c>
      <c r="G66" s="198">
        <v>3.0000000000000027E-2</v>
      </c>
      <c r="H66" s="190"/>
      <c r="I66" s="191">
        <v>80.351724968409059</v>
      </c>
      <c r="J66" s="110">
        <v>-12.522466666666665</v>
      </c>
      <c r="K66" s="119">
        <v>6.2138733333333329</v>
      </c>
      <c r="L66" s="110">
        <v>39.756701118861315</v>
      </c>
      <c r="M66" s="119">
        <v>13.377991173677369</v>
      </c>
      <c r="N66" s="119">
        <v>2.9717990244370083</v>
      </c>
      <c r="O66" s="110">
        <v>-14.022466666666665</v>
      </c>
      <c r="P66" s="192">
        <v>4</v>
      </c>
      <c r="Q66" s="192">
        <v>6</v>
      </c>
    </row>
    <row r="67" spans="1:17">
      <c r="A67" s="185" t="s">
        <v>382</v>
      </c>
      <c r="B67" s="186" t="s">
        <v>383</v>
      </c>
      <c r="C67" s="187">
        <v>6069</v>
      </c>
      <c r="D67" s="187">
        <v>6398</v>
      </c>
      <c r="E67" s="188">
        <v>6233.5</v>
      </c>
      <c r="F67" s="189">
        <v>2.48</v>
      </c>
      <c r="G67" s="189">
        <v>5.6568542494923851E-2</v>
      </c>
      <c r="H67" s="190">
        <v>2.37</v>
      </c>
      <c r="I67" s="191">
        <v>82.53441236984186</v>
      </c>
      <c r="J67" s="110">
        <v>-21.317466666666665</v>
      </c>
      <c r="K67" s="119">
        <v>2.8519733333333335</v>
      </c>
      <c r="L67" s="110">
        <v>39.823594438138443</v>
      </c>
      <c r="M67" s="119">
        <v>13.617450978549247</v>
      </c>
      <c r="N67" s="119">
        <v>2.9244529318203649</v>
      </c>
      <c r="O67" s="110">
        <v>-22.817466666666665</v>
      </c>
      <c r="P67" s="192">
        <v>4</v>
      </c>
      <c r="Q67" s="192">
        <v>6</v>
      </c>
    </row>
    <row r="68" spans="1:17">
      <c r="A68" s="193" t="s">
        <v>403</v>
      </c>
      <c r="B68" s="194" t="s">
        <v>383</v>
      </c>
      <c r="C68" s="195">
        <v>6069</v>
      </c>
      <c r="D68" s="195">
        <v>6398</v>
      </c>
      <c r="E68" s="197">
        <v>6233.5</v>
      </c>
      <c r="F68" s="198">
        <v>2.4866666666666668</v>
      </c>
      <c r="G68" s="198">
        <v>2.5166114784235766E-2</v>
      </c>
      <c r="H68" s="190"/>
      <c r="I68" s="191">
        <v>83.271073951278439</v>
      </c>
      <c r="J68" s="110">
        <v>-12.784466666666665</v>
      </c>
      <c r="K68" s="119">
        <v>5.1610733333333334</v>
      </c>
      <c r="L68" s="110">
        <v>40.689478179670608</v>
      </c>
      <c r="M68" s="119">
        <v>13.937790352222615</v>
      </c>
      <c r="N68" s="119">
        <v>2.9193636258979878</v>
      </c>
      <c r="O68" s="110">
        <v>-14.284466666666665</v>
      </c>
      <c r="P68" s="192">
        <v>4</v>
      </c>
      <c r="Q68" s="192">
        <v>6</v>
      </c>
    </row>
    <row r="69" spans="1:17">
      <c r="A69" s="185" t="s">
        <v>420</v>
      </c>
      <c r="B69" s="186" t="s">
        <v>413</v>
      </c>
      <c r="C69" s="187">
        <v>6398</v>
      </c>
      <c r="D69" s="187">
        <v>6728</v>
      </c>
      <c r="E69" s="188">
        <v>6563</v>
      </c>
      <c r="F69" s="189">
        <v>2.2599999999999998</v>
      </c>
      <c r="G69" s="189">
        <v>8.4852813742385472E-2</v>
      </c>
      <c r="H69" s="190"/>
      <c r="I69" s="191">
        <v>60.687456167771181</v>
      </c>
      <c r="J69" s="110">
        <v>-15.508466666666665</v>
      </c>
      <c r="K69" s="119">
        <v>5.8432266666666663</v>
      </c>
      <c r="L69" s="110">
        <v>40.282639926848304</v>
      </c>
      <c r="M69" s="119">
        <v>13.957542880717028</v>
      </c>
      <c r="N69" s="110">
        <v>2.8860839096901918</v>
      </c>
      <c r="O69" s="110">
        <v>-17.008466666666664</v>
      </c>
      <c r="P69" s="192">
        <v>5</v>
      </c>
      <c r="Q69" s="192">
        <v>7</v>
      </c>
    </row>
    <row r="70" spans="1:17">
      <c r="A70" s="185" t="s">
        <v>427</v>
      </c>
      <c r="B70" s="186" t="s">
        <v>413</v>
      </c>
      <c r="C70" s="187">
        <v>6398</v>
      </c>
      <c r="D70" s="187">
        <v>6728</v>
      </c>
      <c r="E70" s="188">
        <v>6563</v>
      </c>
      <c r="F70" s="189">
        <v>2.4950000000000001</v>
      </c>
      <c r="G70" s="189">
        <v>6.3639610306789177E-2</v>
      </c>
      <c r="H70" s="190">
        <v>2.36</v>
      </c>
      <c r="I70" s="191">
        <v>84.198338264951687</v>
      </c>
      <c r="J70" s="110">
        <v>-10.671466666666666</v>
      </c>
      <c r="K70" s="119">
        <v>5.9872266666666665</v>
      </c>
      <c r="L70" s="110">
        <v>36.65725056374216</v>
      </c>
      <c r="M70" s="119">
        <v>12.70125564091029</v>
      </c>
      <c r="N70" s="110">
        <v>2.8861123340963601</v>
      </c>
      <c r="O70" s="110">
        <v>-12.171466666666666</v>
      </c>
      <c r="P70" s="192">
        <v>5</v>
      </c>
      <c r="Q70" s="192">
        <v>7</v>
      </c>
    </row>
    <row r="71" spans="1:17">
      <c r="A71" s="193" t="s">
        <v>424</v>
      </c>
      <c r="B71" s="194" t="s">
        <v>413</v>
      </c>
      <c r="C71" s="195">
        <v>6398</v>
      </c>
      <c r="D71" s="195">
        <v>6728</v>
      </c>
      <c r="E71" s="197">
        <v>6563</v>
      </c>
      <c r="F71" s="198">
        <v>2.4850000000000003</v>
      </c>
      <c r="G71" s="198">
        <v>7.0710678118656384E-3</v>
      </c>
      <c r="H71" s="190">
        <v>2.44</v>
      </c>
      <c r="I71" s="191">
        <v>83.086480153518039</v>
      </c>
      <c r="J71" s="110">
        <v>-13.539466666666666</v>
      </c>
      <c r="K71" s="119">
        <v>6.7142266666666659</v>
      </c>
      <c r="L71" s="110">
        <v>37.287550091224858</v>
      </c>
      <c r="M71" s="119">
        <v>12.587324499939839</v>
      </c>
      <c r="N71" s="110">
        <v>2.9623094321118892</v>
      </c>
      <c r="O71" s="110">
        <v>-15.039466666666666</v>
      </c>
      <c r="P71" s="192">
        <v>5</v>
      </c>
      <c r="Q71" s="192">
        <v>7</v>
      </c>
    </row>
    <row r="72" spans="1:17">
      <c r="A72" s="185" t="s">
        <v>426</v>
      </c>
      <c r="B72" s="186" t="s">
        <v>413</v>
      </c>
      <c r="C72" s="187">
        <v>6398</v>
      </c>
      <c r="D72" s="187">
        <v>6728</v>
      </c>
      <c r="E72" s="188">
        <v>6563</v>
      </c>
      <c r="F72" s="189">
        <v>2.62</v>
      </c>
      <c r="G72" s="189">
        <v>4.2426406871192889E-2</v>
      </c>
      <c r="H72" s="190">
        <v>2.4900000000000002</v>
      </c>
      <c r="I72" s="191">
        <v>98.986797598227227</v>
      </c>
      <c r="J72" s="110">
        <v>-10.827466666666666</v>
      </c>
      <c r="K72" s="119">
        <v>5.4735733333333334</v>
      </c>
      <c r="L72" s="110">
        <v>41.572528783842479</v>
      </c>
      <c r="M72" s="119">
        <v>14.617508070750777</v>
      </c>
      <c r="N72" s="119">
        <v>2.8440229745470735</v>
      </c>
      <c r="O72" s="110">
        <v>-12.327466666666666</v>
      </c>
      <c r="P72" s="192">
        <v>5</v>
      </c>
      <c r="Q72" s="192">
        <v>7</v>
      </c>
    </row>
    <row r="73" spans="1:17">
      <c r="A73" s="193" t="s">
        <v>415</v>
      </c>
      <c r="B73" s="194" t="s">
        <v>413</v>
      </c>
      <c r="C73" s="195">
        <v>6398</v>
      </c>
      <c r="D73" s="195">
        <v>6728</v>
      </c>
      <c r="E73" s="197">
        <v>6563</v>
      </c>
      <c r="F73" s="198">
        <v>2.395</v>
      </c>
      <c r="G73" s="198">
        <v>7.0710678118653244E-3</v>
      </c>
      <c r="H73" s="190">
        <v>2.4700000000000002</v>
      </c>
      <c r="I73" s="191">
        <v>73.536213530411189</v>
      </c>
      <c r="J73" s="110">
        <v>-19.226466666666667</v>
      </c>
      <c r="K73" s="119">
        <v>5.386073333333333</v>
      </c>
      <c r="L73" s="110">
        <v>35.982781460852635</v>
      </c>
      <c r="M73" s="119">
        <v>12.272310827286946</v>
      </c>
      <c r="N73" s="119">
        <v>2.9320298326250422</v>
      </c>
      <c r="O73" s="110">
        <v>-20.726466666666667</v>
      </c>
      <c r="P73" s="192">
        <v>5</v>
      </c>
      <c r="Q73" s="192">
        <v>7</v>
      </c>
    </row>
    <row r="74" spans="1:17">
      <c r="A74" s="185" t="s">
        <v>425</v>
      </c>
      <c r="B74" s="186" t="s">
        <v>413</v>
      </c>
      <c r="C74" s="187">
        <v>6398</v>
      </c>
      <c r="D74" s="187">
        <v>6728</v>
      </c>
      <c r="E74" s="188">
        <v>6563</v>
      </c>
      <c r="F74" s="189">
        <v>2.6749999999999998</v>
      </c>
      <c r="G74" s="189">
        <v>4.9497474683058214E-2</v>
      </c>
      <c r="H74" s="190">
        <v>2.5499999999999998</v>
      </c>
      <c r="I74" s="191">
        <v>106.03316693367366</v>
      </c>
      <c r="J74" s="110">
        <v>-12.794466666666665</v>
      </c>
      <c r="K74" s="119">
        <v>6.624226666666666</v>
      </c>
      <c r="L74" s="110">
        <v>37.868436936302651</v>
      </c>
      <c r="M74" s="119">
        <v>13.138136502137503</v>
      </c>
      <c r="N74" s="110">
        <v>2.8823293874395097</v>
      </c>
      <c r="O74" s="110">
        <v>-14.294466666666665</v>
      </c>
      <c r="P74" s="192">
        <v>5</v>
      </c>
      <c r="Q74" s="192">
        <v>7</v>
      </c>
    </row>
    <row r="75" spans="1:17">
      <c r="A75" s="193" t="s">
        <v>414</v>
      </c>
      <c r="B75" s="194" t="s">
        <v>413</v>
      </c>
      <c r="C75" s="195">
        <v>6398</v>
      </c>
      <c r="D75" s="195">
        <v>6728</v>
      </c>
      <c r="E75" s="197">
        <v>6563</v>
      </c>
      <c r="F75" s="198">
        <v>2.4000000000000004</v>
      </c>
      <c r="G75" s="198">
        <v>4.2426406871192889E-2</v>
      </c>
      <c r="H75" s="190"/>
      <c r="I75" s="191">
        <v>74.045592064062333</v>
      </c>
      <c r="J75" s="110">
        <v>-19.255466666666667</v>
      </c>
      <c r="K75" s="119">
        <v>6.0862266666666658</v>
      </c>
      <c r="L75" s="110">
        <v>39.729732647154307</v>
      </c>
      <c r="M75" s="119">
        <v>13.687526708684898</v>
      </c>
      <c r="N75" s="110">
        <v>2.9026232052533874</v>
      </c>
      <c r="O75" s="110">
        <v>-20.755466666666667</v>
      </c>
      <c r="P75" s="192">
        <v>5</v>
      </c>
      <c r="Q75" s="192">
        <v>7</v>
      </c>
    </row>
    <row r="76" spans="1:17">
      <c r="A76" s="185" t="s">
        <v>418</v>
      </c>
      <c r="B76" s="186" t="s">
        <v>413</v>
      </c>
      <c r="C76" s="187">
        <v>6398</v>
      </c>
      <c r="D76" s="187">
        <v>6728</v>
      </c>
      <c r="E76" s="188">
        <v>6563</v>
      </c>
      <c r="F76" s="189">
        <v>2.5</v>
      </c>
      <c r="G76" s="189">
        <v>5.6568542494923851E-2</v>
      </c>
      <c r="H76" s="190">
        <v>2.2999999999999998</v>
      </c>
      <c r="I76" s="191">
        <v>84.758142159370664</v>
      </c>
      <c r="J76" s="110">
        <v>-16.130466666666663</v>
      </c>
      <c r="K76" s="119">
        <v>6.5802266666666664</v>
      </c>
      <c r="L76" s="110">
        <v>41.489128665094206</v>
      </c>
      <c r="M76" s="119">
        <v>14.686971834871454</v>
      </c>
      <c r="N76" s="110">
        <v>2.8248933225694675</v>
      </c>
      <c r="O76" s="110">
        <v>-17.630466666666663</v>
      </c>
      <c r="P76" s="192">
        <v>5</v>
      </c>
      <c r="Q76" s="192">
        <v>7</v>
      </c>
    </row>
    <row r="77" spans="1:17">
      <c r="A77" s="193" t="s">
        <v>416</v>
      </c>
      <c r="B77" s="194" t="s">
        <v>413</v>
      </c>
      <c r="C77" s="195">
        <v>6398</v>
      </c>
      <c r="D77" s="195">
        <v>6728</v>
      </c>
      <c r="E77" s="197">
        <v>6563</v>
      </c>
      <c r="F77" s="198">
        <v>2.5499999999999998</v>
      </c>
      <c r="G77" s="198"/>
      <c r="H77" s="190"/>
      <c r="I77" s="191">
        <v>90.499878727120972</v>
      </c>
      <c r="J77" s="110">
        <v>-17.959466666666664</v>
      </c>
      <c r="K77" s="119">
        <v>6.4366733333333332</v>
      </c>
      <c r="L77" s="110">
        <v>28.924795519983647</v>
      </c>
      <c r="M77" s="119">
        <v>9.5966135654933709</v>
      </c>
      <c r="N77" s="119">
        <v>3.0140627548022558</v>
      </c>
      <c r="O77" s="110">
        <v>-19.459466666666664</v>
      </c>
      <c r="P77" s="192">
        <v>5</v>
      </c>
      <c r="Q77" s="192">
        <v>7</v>
      </c>
    </row>
    <row r="78" spans="1:17">
      <c r="A78" s="193" t="s">
        <v>422</v>
      </c>
      <c r="B78" s="194" t="s">
        <v>413</v>
      </c>
      <c r="C78" s="195">
        <v>6398</v>
      </c>
      <c r="D78" s="195">
        <v>6728</v>
      </c>
      <c r="E78" s="197">
        <v>6563</v>
      </c>
      <c r="F78" s="198">
        <v>2.33</v>
      </c>
      <c r="G78" s="198">
        <v>0</v>
      </c>
      <c r="H78" s="190">
        <v>2.4500000000000002</v>
      </c>
      <c r="I78" s="191">
        <v>67.134861700469955</v>
      </c>
      <c r="J78" s="110">
        <v>-14.927466666666666</v>
      </c>
      <c r="K78" s="119">
        <v>5.0443733333333336</v>
      </c>
      <c r="L78" s="110">
        <v>37.76465461020711</v>
      </c>
      <c r="M78" s="119">
        <v>13.205807992885253</v>
      </c>
      <c r="N78" s="119">
        <v>2.859700415949797</v>
      </c>
      <c r="O78" s="110">
        <v>-16.427466666666668</v>
      </c>
      <c r="P78" s="192">
        <v>5</v>
      </c>
      <c r="Q78" s="192">
        <v>7</v>
      </c>
    </row>
    <row r="79" spans="1:17">
      <c r="A79" s="193" t="s">
        <v>417</v>
      </c>
      <c r="B79" s="194" t="s">
        <v>413</v>
      </c>
      <c r="C79" s="195">
        <v>6398</v>
      </c>
      <c r="D79" s="195">
        <v>6728</v>
      </c>
      <c r="E79" s="197">
        <v>6563</v>
      </c>
      <c r="F79" s="198">
        <v>2.85</v>
      </c>
      <c r="G79" s="198">
        <v>0</v>
      </c>
      <c r="H79" s="190">
        <v>2.75</v>
      </c>
      <c r="I79" s="191">
        <v>130.77854060206661</v>
      </c>
      <c r="J79" s="110">
        <v>-16.505466666666663</v>
      </c>
      <c r="K79" s="119">
        <v>7.4562266666666659</v>
      </c>
      <c r="L79" s="110">
        <v>42.621285680022758</v>
      </c>
      <c r="M79" s="119">
        <v>15.080869353199461</v>
      </c>
      <c r="N79" s="110">
        <v>2.8261822764866338</v>
      </c>
      <c r="O79" s="110">
        <v>-18.005466666666663</v>
      </c>
      <c r="P79" s="192">
        <v>5</v>
      </c>
      <c r="Q79" s="192">
        <v>7</v>
      </c>
    </row>
    <row r="80" spans="1:17">
      <c r="A80" s="185" t="s">
        <v>421</v>
      </c>
      <c r="B80" s="186" t="s">
        <v>413</v>
      </c>
      <c r="C80" s="187">
        <v>6398</v>
      </c>
      <c r="D80" s="187">
        <v>6728</v>
      </c>
      <c r="E80" s="188">
        <v>6563</v>
      </c>
      <c r="F80" s="189">
        <v>2.66</v>
      </c>
      <c r="G80" s="189">
        <v>0.16970562748477125</v>
      </c>
      <c r="H80" s="190"/>
      <c r="I80" s="191">
        <v>104.07782725504735</v>
      </c>
      <c r="J80" s="110">
        <v>-15.410466666666666</v>
      </c>
      <c r="K80" s="119">
        <v>6.544226666666666</v>
      </c>
      <c r="L80" s="110">
        <v>42.455653960963701</v>
      </c>
      <c r="M80" s="119">
        <v>14.932315433522721</v>
      </c>
      <c r="N80" s="110">
        <v>2.8432063433144257</v>
      </c>
      <c r="O80" s="110">
        <v>-16.910466666666665</v>
      </c>
      <c r="P80" s="192">
        <v>5</v>
      </c>
      <c r="Q80" s="192">
        <v>7</v>
      </c>
    </row>
    <row r="81" spans="1:17">
      <c r="A81" s="193" t="s">
        <v>423</v>
      </c>
      <c r="B81" s="194" t="s">
        <v>413</v>
      </c>
      <c r="C81" s="195">
        <v>6398</v>
      </c>
      <c r="D81" s="195">
        <v>6728</v>
      </c>
      <c r="E81" s="197">
        <v>6563</v>
      </c>
      <c r="F81" s="198">
        <v>2.605</v>
      </c>
      <c r="G81" s="198">
        <v>2.12132034355966E-2</v>
      </c>
      <c r="H81" s="190"/>
      <c r="I81" s="191">
        <v>97.123333160996566</v>
      </c>
      <c r="J81" s="110">
        <v>-14.905466666666666</v>
      </c>
      <c r="K81" s="119">
        <v>5.4412266666666662</v>
      </c>
      <c r="L81" s="110">
        <v>42.21708657917484</v>
      </c>
      <c r="M81" s="119">
        <v>14.357004658660834</v>
      </c>
      <c r="N81" s="110">
        <v>2.9405218973518594</v>
      </c>
      <c r="O81" s="110">
        <v>-16.405466666666666</v>
      </c>
      <c r="P81" s="192">
        <v>5</v>
      </c>
      <c r="Q81" s="192">
        <v>7</v>
      </c>
    </row>
    <row r="82" spans="1:17">
      <c r="A82" s="193" t="s">
        <v>432</v>
      </c>
      <c r="B82" s="114" t="s">
        <v>429</v>
      </c>
      <c r="C82" s="195">
        <v>6728</v>
      </c>
      <c r="D82" s="195">
        <v>7057</v>
      </c>
      <c r="E82" s="197">
        <v>6892.5</v>
      </c>
      <c r="F82" s="198">
        <v>2.4800000000000004</v>
      </c>
      <c r="G82" s="198">
        <v>1.4142135623730963E-2</v>
      </c>
      <c r="H82" s="190">
        <v>2.54</v>
      </c>
      <c r="I82" s="191">
        <v>82.534412369841931</v>
      </c>
      <c r="J82" s="110">
        <v>-15.427999999999999</v>
      </c>
      <c r="K82" s="119">
        <v>5.2344444444444447</v>
      </c>
      <c r="L82" s="119">
        <v>27.226338529063149</v>
      </c>
      <c r="M82" s="119">
        <v>9.1105798715044433</v>
      </c>
      <c r="N82" s="110">
        <v>2.9884309136260527</v>
      </c>
      <c r="O82" s="110">
        <v>-16.927999999999997</v>
      </c>
      <c r="P82" s="192">
        <v>5</v>
      </c>
      <c r="Q82" s="192">
        <v>8</v>
      </c>
    </row>
    <row r="83" spans="1:17">
      <c r="A83" s="193" t="s">
        <v>433</v>
      </c>
      <c r="B83" s="194" t="s">
        <v>429</v>
      </c>
      <c r="C83" s="195">
        <v>6728</v>
      </c>
      <c r="D83" s="195">
        <v>7057</v>
      </c>
      <c r="E83" s="197">
        <v>6892.5</v>
      </c>
      <c r="F83" s="198">
        <v>2.4649999999999999</v>
      </c>
      <c r="G83" s="198">
        <v>7.0710678118656384E-3</v>
      </c>
      <c r="H83" s="190">
        <v>2.5</v>
      </c>
      <c r="I83" s="191">
        <v>80.893572795805753</v>
      </c>
      <c r="J83" s="115">
        <v>-15.176300000000001</v>
      </c>
      <c r="K83" s="116">
        <v>4.7092999999999989</v>
      </c>
      <c r="L83" s="115">
        <v>41.284696409164695</v>
      </c>
      <c r="M83" s="116">
        <v>14.357004980387657</v>
      </c>
      <c r="N83" s="115">
        <v>2.8755786088784903</v>
      </c>
      <c r="O83" s="110">
        <v>-16.676300000000001</v>
      </c>
      <c r="P83" s="192">
        <v>5</v>
      </c>
      <c r="Q83" s="192">
        <v>8</v>
      </c>
    </row>
    <row r="84" spans="1:17">
      <c r="A84" s="193" t="s">
        <v>430</v>
      </c>
      <c r="B84" s="194" t="s">
        <v>429</v>
      </c>
      <c r="C84" s="195">
        <v>6728</v>
      </c>
      <c r="D84" s="195">
        <v>7057</v>
      </c>
      <c r="E84" s="197">
        <v>6892.5</v>
      </c>
      <c r="F84" s="198">
        <v>2.71</v>
      </c>
      <c r="G84" s="198">
        <v>1.4142135623730963E-2</v>
      </c>
      <c r="H84" s="190">
        <v>2.65</v>
      </c>
      <c r="I84" s="191">
        <v>110.69508874802516</v>
      </c>
      <c r="J84" s="115">
        <v>-18.246300000000002</v>
      </c>
      <c r="K84" s="116">
        <v>5.3802999999999992</v>
      </c>
      <c r="L84" s="115">
        <v>43.602919278850614</v>
      </c>
      <c r="M84" s="116">
        <v>15.038622535455335</v>
      </c>
      <c r="N84" s="115">
        <v>2.8993958174062526</v>
      </c>
      <c r="O84" s="110">
        <v>-19.746300000000002</v>
      </c>
      <c r="P84" s="192">
        <v>5</v>
      </c>
      <c r="Q84" s="192">
        <v>8</v>
      </c>
    </row>
    <row r="85" spans="1:17">
      <c r="A85" s="193" t="s">
        <v>669</v>
      </c>
      <c r="B85" s="194" t="s">
        <v>429</v>
      </c>
      <c r="C85" s="195">
        <v>6728</v>
      </c>
      <c r="D85" s="195">
        <v>7057</v>
      </c>
      <c r="E85" s="197">
        <v>6892.5</v>
      </c>
      <c r="F85" s="198">
        <v>2.4350000000000001</v>
      </c>
      <c r="G85" s="198">
        <v>7.0710678118653244E-3</v>
      </c>
      <c r="H85" s="190">
        <v>2.4</v>
      </c>
      <c r="I85" s="191">
        <v>77.680421956238803</v>
      </c>
      <c r="J85" s="103">
        <v>-16.654</v>
      </c>
      <c r="K85" s="104">
        <v>6.7338333333333349</v>
      </c>
      <c r="L85" s="103">
        <v>40.061453630918287</v>
      </c>
      <c r="M85" s="104">
        <v>13.724107147774864</v>
      </c>
      <c r="N85" s="103">
        <v>2.9190571888979737</v>
      </c>
      <c r="O85" s="103">
        <v>-18.154</v>
      </c>
      <c r="P85" s="192">
        <v>5</v>
      </c>
      <c r="Q85" s="192">
        <v>8</v>
      </c>
    </row>
    <row r="86" spans="1:17">
      <c r="A86" s="185" t="s">
        <v>671</v>
      </c>
      <c r="B86" s="186" t="s">
        <v>437</v>
      </c>
      <c r="C86" s="187">
        <v>7057</v>
      </c>
      <c r="D86" s="187">
        <v>7386</v>
      </c>
      <c r="E86" s="188">
        <v>7221.5</v>
      </c>
      <c r="F86" s="189">
        <v>2.5649999999999999</v>
      </c>
      <c r="G86" s="189">
        <v>3.5355339059327251E-2</v>
      </c>
      <c r="H86" s="190">
        <v>2.41</v>
      </c>
      <c r="I86" s="191">
        <v>92.273967185043091</v>
      </c>
      <c r="J86" s="103">
        <v>-10.151</v>
      </c>
      <c r="K86" s="104">
        <v>5.9698333333333347</v>
      </c>
      <c r="L86" s="103">
        <v>41.551511484947362</v>
      </c>
      <c r="M86" s="104">
        <v>14.825338982737453</v>
      </c>
      <c r="N86" s="103">
        <v>2.8027360138833739</v>
      </c>
      <c r="O86" s="103">
        <v>-11.651</v>
      </c>
      <c r="P86" s="192">
        <v>5</v>
      </c>
      <c r="Q86" s="192">
        <v>8</v>
      </c>
    </row>
    <row r="87" spans="1:17">
      <c r="A87" s="185" t="s">
        <v>672</v>
      </c>
      <c r="B87" s="186" t="s">
        <v>437</v>
      </c>
      <c r="C87" s="187">
        <v>7057</v>
      </c>
      <c r="D87" s="187">
        <v>7386</v>
      </c>
      <c r="E87" s="188">
        <v>7221.5</v>
      </c>
      <c r="F87" s="189">
        <v>2.2599999999999998</v>
      </c>
      <c r="G87" s="189">
        <v>5.6568542494923539E-2</v>
      </c>
      <c r="H87" s="190">
        <v>2.09</v>
      </c>
      <c r="I87" s="191">
        <v>60.687456167771181</v>
      </c>
      <c r="J87" s="103">
        <v>-10.862</v>
      </c>
      <c r="K87" s="104">
        <v>5.6348333333333347</v>
      </c>
      <c r="L87" s="103">
        <v>44.243964657127677</v>
      </c>
      <c r="M87" s="104">
        <v>15.161479014616024</v>
      </c>
      <c r="N87" s="103">
        <v>2.9181826268054358</v>
      </c>
      <c r="O87" s="103">
        <v>-12.362</v>
      </c>
      <c r="P87" s="192">
        <v>5</v>
      </c>
      <c r="Q87" s="192">
        <v>8</v>
      </c>
    </row>
    <row r="88" spans="1:17">
      <c r="A88" s="193" t="s">
        <v>444</v>
      </c>
      <c r="B88" s="194" t="s">
        <v>442</v>
      </c>
      <c r="C88" s="195">
        <v>7386</v>
      </c>
      <c r="D88" s="195">
        <v>7716</v>
      </c>
      <c r="E88" s="197">
        <v>7551</v>
      </c>
      <c r="F88" s="198">
        <v>2.77</v>
      </c>
      <c r="G88" s="198">
        <v>0</v>
      </c>
      <c r="H88" s="190">
        <v>2.75</v>
      </c>
      <c r="I88" s="191">
        <v>119.01673597626414</v>
      </c>
      <c r="J88" s="115">
        <v>-11.456300000000001</v>
      </c>
      <c r="K88" s="116">
        <v>8.3912999999999993</v>
      </c>
      <c r="L88" s="115">
        <v>39.870883626911564</v>
      </c>
      <c r="M88" s="116">
        <v>13.955875704135687</v>
      </c>
      <c r="N88" s="115">
        <v>2.8569245292931504</v>
      </c>
      <c r="O88" s="103">
        <v>-12.956300000000001</v>
      </c>
      <c r="P88" s="192">
        <v>5</v>
      </c>
      <c r="Q88" s="192">
        <v>8</v>
      </c>
    </row>
    <row r="89" spans="1:17">
      <c r="A89" s="193" t="s">
        <v>674</v>
      </c>
      <c r="B89" s="194" t="s">
        <v>442</v>
      </c>
      <c r="C89" s="195">
        <v>7386</v>
      </c>
      <c r="D89" s="195">
        <v>7716</v>
      </c>
      <c r="E89" s="197">
        <v>7551</v>
      </c>
      <c r="F89" s="198">
        <v>2.7050000000000001</v>
      </c>
      <c r="G89" s="198">
        <v>7.0710678118653244E-3</v>
      </c>
      <c r="H89" s="190">
        <v>2.66</v>
      </c>
      <c r="I89" s="191">
        <v>110.02051204306248</v>
      </c>
      <c r="J89" s="103">
        <v>-12.539</v>
      </c>
      <c r="K89" s="104">
        <v>5.034833333333335</v>
      </c>
      <c r="L89" s="103">
        <v>42.449049172753547</v>
      </c>
      <c r="M89" s="104">
        <v>14.822231603374163</v>
      </c>
      <c r="N89" s="103">
        <v>2.8638770671408453</v>
      </c>
      <c r="O89" s="103">
        <v>-14.039</v>
      </c>
      <c r="P89" s="192">
        <v>5</v>
      </c>
      <c r="Q89" s="192">
        <v>8</v>
      </c>
    </row>
    <row r="90" spans="1:17">
      <c r="A90" s="193" t="s">
        <v>676</v>
      </c>
      <c r="B90" s="194" t="s">
        <v>172</v>
      </c>
      <c r="C90" s="195">
        <v>7716</v>
      </c>
      <c r="D90" s="195">
        <v>8045</v>
      </c>
      <c r="E90" s="197">
        <v>7880.5</v>
      </c>
      <c r="F90" s="198">
        <v>2.585</v>
      </c>
      <c r="G90" s="198">
        <v>7.0710678118653244E-3</v>
      </c>
      <c r="H90" s="190">
        <v>2.46</v>
      </c>
      <c r="I90" s="191">
        <v>94.676983403365128</v>
      </c>
      <c r="J90" s="103">
        <v>-11.353</v>
      </c>
      <c r="K90" s="104">
        <v>5.8288333333333346</v>
      </c>
      <c r="L90" s="103">
        <v>44.064257937898816</v>
      </c>
      <c r="M90" s="104">
        <v>15.670944406667161</v>
      </c>
      <c r="N90" s="103">
        <v>2.8118444424543934</v>
      </c>
      <c r="O90" s="103">
        <v>-12.853</v>
      </c>
      <c r="P90" s="192">
        <v>5</v>
      </c>
      <c r="Q90" s="192">
        <v>9</v>
      </c>
    </row>
    <row r="91" spans="1:17">
      <c r="A91" s="193" t="s">
        <v>448</v>
      </c>
      <c r="B91" s="194" t="s">
        <v>172</v>
      </c>
      <c r="C91" s="195">
        <v>7716</v>
      </c>
      <c r="D91" s="195">
        <v>8045</v>
      </c>
      <c r="E91" s="197">
        <v>7880.5</v>
      </c>
      <c r="F91" s="198">
        <v>2.0133333333333332</v>
      </c>
      <c r="G91" s="198">
        <v>4.5092497528228991E-2</v>
      </c>
      <c r="H91" s="190"/>
      <c r="I91" s="191">
        <v>41.396241673270971</v>
      </c>
      <c r="J91" s="115">
        <v>-13.879300000000001</v>
      </c>
      <c r="K91" s="116">
        <v>7.1852999999999989</v>
      </c>
      <c r="L91" s="115">
        <v>37.006222104022392</v>
      </c>
      <c r="M91" s="116">
        <v>13.099413311718274</v>
      </c>
      <c r="N91" s="115">
        <v>2.8250289706423666</v>
      </c>
      <c r="O91" s="103">
        <v>-15.379300000000001</v>
      </c>
      <c r="P91" s="192">
        <v>5</v>
      </c>
      <c r="Q91" s="192">
        <v>9</v>
      </c>
    </row>
    <row r="92" spans="1:17">
      <c r="A92" s="193" t="s">
        <v>452</v>
      </c>
      <c r="B92" s="194" t="s">
        <v>172</v>
      </c>
      <c r="C92" s="195">
        <v>7716</v>
      </c>
      <c r="D92" s="195">
        <v>8045</v>
      </c>
      <c r="E92" s="197">
        <v>7880.5</v>
      </c>
      <c r="F92" s="198">
        <v>2.585</v>
      </c>
      <c r="G92" s="198">
        <v>7.0710678118653244E-3</v>
      </c>
      <c r="H92" s="190">
        <v>2.65</v>
      </c>
      <c r="I92" s="191">
        <v>94.676983403365128</v>
      </c>
      <c r="J92" s="115">
        <v>-12.050300000000002</v>
      </c>
      <c r="K92" s="116">
        <v>7.0262999999999991</v>
      </c>
      <c r="L92" s="115">
        <v>40.728982185344989</v>
      </c>
      <c r="M92" s="116">
        <v>14.165512947389818</v>
      </c>
      <c r="N92" s="115">
        <v>2.8752211329452662</v>
      </c>
      <c r="O92" s="103">
        <v>-13.550300000000002</v>
      </c>
      <c r="P92" s="192">
        <v>5</v>
      </c>
      <c r="Q92" s="192">
        <v>9</v>
      </c>
    </row>
    <row r="93" spans="1:17">
      <c r="A93" s="193" t="s">
        <v>445</v>
      </c>
      <c r="B93" s="114" t="s">
        <v>172</v>
      </c>
      <c r="C93" s="114">
        <v>7716</v>
      </c>
      <c r="D93" s="114">
        <v>8045</v>
      </c>
      <c r="E93" s="118">
        <v>7880.5</v>
      </c>
      <c r="F93" s="198">
        <v>2.2749999999999999</v>
      </c>
      <c r="G93" s="198">
        <v>7.0710678118653244E-3</v>
      </c>
      <c r="H93" s="190">
        <v>2.23</v>
      </c>
      <c r="I93" s="191">
        <v>62.030950696928713</v>
      </c>
      <c r="J93" s="110">
        <v>-18.638200000000001</v>
      </c>
      <c r="K93" s="119">
        <v>9.0935999999999986</v>
      </c>
      <c r="L93" s="110">
        <v>42.599976067824564</v>
      </c>
      <c r="M93" s="119">
        <v>14.89990592646655</v>
      </c>
      <c r="N93" s="110">
        <v>2.8590768477373176</v>
      </c>
      <c r="O93" s="103">
        <v>-20.138200000000001</v>
      </c>
      <c r="P93" s="192">
        <v>5</v>
      </c>
      <c r="Q93" s="192">
        <v>9</v>
      </c>
    </row>
    <row r="94" spans="1:17">
      <c r="A94" s="193" t="s">
        <v>447</v>
      </c>
      <c r="B94" s="114" t="s">
        <v>172</v>
      </c>
      <c r="C94" s="114">
        <v>7716</v>
      </c>
      <c r="D94" s="114">
        <v>8045</v>
      </c>
      <c r="E94" s="118">
        <v>7880.5</v>
      </c>
      <c r="F94" s="198">
        <v>2.2200000000000002</v>
      </c>
      <c r="G94" s="198">
        <v>0</v>
      </c>
      <c r="H94" s="190"/>
      <c r="I94" s="191">
        <v>57.204256513913116</v>
      </c>
      <c r="J94" s="115">
        <v>-13.9053</v>
      </c>
      <c r="K94" s="116">
        <v>5.6982999999999988</v>
      </c>
      <c r="L94" s="115">
        <v>32.056103758189636</v>
      </c>
      <c r="M94" s="116">
        <v>11.073195686795744</v>
      </c>
      <c r="N94" s="115">
        <v>2.8949279562010273</v>
      </c>
      <c r="O94" s="103">
        <v>-15.4053</v>
      </c>
      <c r="P94" s="192">
        <v>5</v>
      </c>
      <c r="Q94" s="192">
        <v>9</v>
      </c>
    </row>
    <row r="95" spans="1:17">
      <c r="A95" s="185" t="s">
        <v>449</v>
      </c>
      <c r="B95" s="114" t="s">
        <v>172</v>
      </c>
      <c r="C95" s="114">
        <v>7716</v>
      </c>
      <c r="D95" s="114">
        <v>8045</v>
      </c>
      <c r="E95" s="118">
        <v>7880.5</v>
      </c>
      <c r="F95" s="189">
        <v>2.375</v>
      </c>
      <c r="G95" s="189">
        <v>4.9497474683058526E-2</v>
      </c>
      <c r="H95" s="190">
        <v>2.2200000000000002</v>
      </c>
      <c r="I95" s="191">
        <v>71.523138297418626</v>
      </c>
      <c r="J95" s="110">
        <v>-13.744999999999999</v>
      </c>
      <c r="K95" s="119">
        <v>5.9654444444444445</v>
      </c>
      <c r="L95" s="119">
        <v>43.478300759185842</v>
      </c>
      <c r="M95" s="119">
        <v>15.076092906206371</v>
      </c>
      <c r="N95" s="110">
        <v>2.8839236418665966</v>
      </c>
      <c r="O95" s="103">
        <v>-15.244999999999999</v>
      </c>
      <c r="P95" s="192">
        <v>5</v>
      </c>
      <c r="Q95" s="192">
        <v>9</v>
      </c>
    </row>
    <row r="96" spans="1:17">
      <c r="A96" s="185" t="s">
        <v>453</v>
      </c>
      <c r="B96" s="186" t="s">
        <v>172</v>
      </c>
      <c r="C96" s="187">
        <v>7716</v>
      </c>
      <c r="D96" s="187">
        <v>8045</v>
      </c>
      <c r="E96" s="188">
        <v>7880.5</v>
      </c>
      <c r="F96" s="189">
        <v>2.5249999999999999</v>
      </c>
      <c r="G96" s="189">
        <v>2.12132034355966E-2</v>
      </c>
      <c r="H96" s="190">
        <v>2.7</v>
      </c>
      <c r="I96" s="191">
        <v>87.596181731007292</v>
      </c>
      <c r="J96" s="110">
        <v>-11.132</v>
      </c>
      <c r="K96" s="119">
        <v>9.0044444444444451</v>
      </c>
      <c r="L96" s="119">
        <v>41.840536091212002</v>
      </c>
      <c r="M96" s="119">
        <v>14.649479862528112</v>
      </c>
      <c r="N96" s="110">
        <v>2.8561106936114409</v>
      </c>
      <c r="O96" s="103">
        <v>-12.632</v>
      </c>
      <c r="P96" s="192">
        <v>5</v>
      </c>
      <c r="Q96" s="192">
        <v>9</v>
      </c>
    </row>
    <row r="97" spans="1:17">
      <c r="A97" s="193" t="s">
        <v>678</v>
      </c>
      <c r="B97" s="194" t="s">
        <v>172</v>
      </c>
      <c r="C97" s="195">
        <v>7716</v>
      </c>
      <c r="D97" s="195">
        <v>8045</v>
      </c>
      <c r="E97" s="197">
        <v>7880.5</v>
      </c>
      <c r="F97" s="198">
        <v>2.48</v>
      </c>
      <c r="G97" s="198">
        <v>0</v>
      </c>
      <c r="H97" s="190">
        <v>2.42</v>
      </c>
      <c r="I97" s="191">
        <v>82.53441236984186</v>
      </c>
      <c r="J97" s="103">
        <v>-9.984</v>
      </c>
      <c r="K97" s="104">
        <v>6.1668333333333347</v>
      </c>
      <c r="L97" s="103">
        <v>44.569244280673153</v>
      </c>
      <c r="M97" s="104">
        <v>15.735772631612802</v>
      </c>
      <c r="N97" s="103">
        <v>2.8323518218059771</v>
      </c>
      <c r="O97" s="103">
        <v>-11.484</v>
      </c>
      <c r="P97" s="192">
        <v>5</v>
      </c>
      <c r="Q97" s="192">
        <v>9</v>
      </c>
    </row>
    <row r="98" spans="1:17">
      <c r="A98" s="193" t="s">
        <v>463</v>
      </c>
      <c r="B98" s="194" t="s">
        <v>171</v>
      </c>
      <c r="C98" s="195">
        <v>8045</v>
      </c>
      <c r="D98" s="195">
        <v>8375</v>
      </c>
      <c r="E98" s="197">
        <v>8210</v>
      </c>
      <c r="F98" s="198">
        <v>2.7149999999999999</v>
      </c>
      <c r="G98" s="198">
        <v>2.1213203435596288E-2</v>
      </c>
      <c r="H98" s="190">
        <v>2.78</v>
      </c>
      <c r="I98" s="191">
        <v>111.37254662908687</v>
      </c>
      <c r="J98" s="115">
        <v>-10.6173</v>
      </c>
      <c r="K98" s="116">
        <v>9.9642999999999997</v>
      </c>
      <c r="L98" s="115">
        <v>43.60353879070226</v>
      </c>
      <c r="M98" s="116">
        <v>15.364632670064008</v>
      </c>
      <c r="N98" s="115">
        <v>2.8379161238041242</v>
      </c>
      <c r="O98" s="103">
        <v>-12.1173</v>
      </c>
      <c r="P98" s="192">
        <v>6</v>
      </c>
      <c r="Q98" s="192">
        <v>10</v>
      </c>
    </row>
    <row r="99" spans="1:17">
      <c r="A99" s="193" t="s">
        <v>680</v>
      </c>
      <c r="B99" s="194" t="s">
        <v>171</v>
      </c>
      <c r="C99" s="195">
        <v>8045</v>
      </c>
      <c r="D99" s="195">
        <v>8375</v>
      </c>
      <c r="E99" s="197">
        <v>8210</v>
      </c>
      <c r="F99" s="198">
        <v>2.3449999999999998</v>
      </c>
      <c r="G99" s="198">
        <v>3.5355339059327563E-2</v>
      </c>
      <c r="H99" s="190">
        <v>2.44</v>
      </c>
      <c r="I99" s="191">
        <v>68.576106485675794</v>
      </c>
      <c r="J99" s="103">
        <v>-10.836</v>
      </c>
      <c r="K99" s="104">
        <v>6.938833333333335</v>
      </c>
      <c r="L99" s="103">
        <v>41.581910563833013</v>
      </c>
      <c r="M99" s="104">
        <v>14.760926866812303</v>
      </c>
      <c r="N99" s="103">
        <v>2.8170257151889024</v>
      </c>
      <c r="O99" s="103">
        <v>-12.336</v>
      </c>
      <c r="P99" s="192">
        <v>6</v>
      </c>
      <c r="Q99" s="192">
        <v>10</v>
      </c>
    </row>
    <row r="100" spans="1:17">
      <c r="A100" s="185" t="s">
        <v>681</v>
      </c>
      <c r="B100" s="186" t="s">
        <v>171</v>
      </c>
      <c r="C100" s="187">
        <v>8045</v>
      </c>
      <c r="D100" s="187">
        <v>8375</v>
      </c>
      <c r="E100" s="188">
        <v>8210</v>
      </c>
      <c r="F100" s="189">
        <v>2.6749999999999998</v>
      </c>
      <c r="G100" s="189">
        <v>2.1213203435596288E-2</v>
      </c>
      <c r="H100" s="190">
        <v>2.44</v>
      </c>
      <c r="I100" s="191">
        <v>106.03316693367366</v>
      </c>
      <c r="J100" s="103">
        <v>-12.350999999999999</v>
      </c>
      <c r="K100" s="104">
        <v>6.1328333333333349</v>
      </c>
      <c r="L100" s="103">
        <v>44.871428686844204</v>
      </c>
      <c r="M100" s="104">
        <v>15.850650752078055</v>
      </c>
      <c r="N100" s="103">
        <v>2.8308887369158304</v>
      </c>
      <c r="O100" s="103">
        <v>-13.850999999999999</v>
      </c>
      <c r="P100" s="192">
        <v>6</v>
      </c>
      <c r="Q100" s="192">
        <v>10</v>
      </c>
    </row>
    <row r="101" spans="1:17">
      <c r="A101" s="193" t="s">
        <v>682</v>
      </c>
      <c r="B101" s="194" t="s">
        <v>171</v>
      </c>
      <c r="C101" s="195">
        <v>8045</v>
      </c>
      <c r="D101" s="195">
        <v>8375</v>
      </c>
      <c r="E101" s="197">
        <v>8210</v>
      </c>
      <c r="F101" s="198">
        <v>2.6633333333333336</v>
      </c>
      <c r="G101" s="198">
        <v>3.5118845842842597E-2</v>
      </c>
      <c r="H101" s="190"/>
      <c r="I101" s="191">
        <v>104.51015369119114</v>
      </c>
      <c r="J101" s="103">
        <v>-15.33</v>
      </c>
      <c r="K101" s="104">
        <v>8.0378333333333352</v>
      </c>
      <c r="L101" s="103">
        <v>41.970043786523703</v>
      </c>
      <c r="M101" s="104">
        <v>15.021854295160759</v>
      </c>
      <c r="N101" s="103">
        <v>2.7939322910384115</v>
      </c>
      <c r="O101" s="103">
        <v>-16.829999999999998</v>
      </c>
      <c r="P101" s="192">
        <v>6</v>
      </c>
      <c r="Q101" s="192">
        <v>10</v>
      </c>
    </row>
    <row r="102" spans="1:17">
      <c r="A102" s="193" t="s">
        <v>683</v>
      </c>
      <c r="B102" s="194" t="s">
        <v>171</v>
      </c>
      <c r="C102" s="195">
        <v>8045</v>
      </c>
      <c r="D102" s="195">
        <v>8375</v>
      </c>
      <c r="E102" s="197">
        <v>8210</v>
      </c>
      <c r="F102" s="198">
        <v>2.5</v>
      </c>
      <c r="G102" s="198">
        <v>2.8284271247461926E-2</v>
      </c>
      <c r="H102" s="190">
        <v>2.59</v>
      </c>
      <c r="I102" s="191">
        <v>84.758142159370664</v>
      </c>
      <c r="J102" s="103">
        <v>-10.863999999999999</v>
      </c>
      <c r="K102" s="104">
        <v>7.8688333333333347</v>
      </c>
      <c r="L102" s="103">
        <v>43.641942216676391</v>
      </c>
      <c r="M102" s="104">
        <v>15.50795460902309</v>
      </c>
      <c r="N102" s="103">
        <v>2.8141649441818672</v>
      </c>
      <c r="O102" s="103">
        <v>-12.363999999999999</v>
      </c>
      <c r="P102" s="192">
        <v>6</v>
      </c>
      <c r="Q102" s="192">
        <v>10</v>
      </c>
    </row>
    <row r="103" spans="1:17">
      <c r="A103" s="193" t="s">
        <v>454</v>
      </c>
      <c r="B103" s="194" t="s">
        <v>171</v>
      </c>
      <c r="C103" s="195">
        <v>8045</v>
      </c>
      <c r="D103" s="195">
        <v>8375</v>
      </c>
      <c r="E103" s="197">
        <v>8210</v>
      </c>
      <c r="F103" s="198">
        <v>2.3199999999999998</v>
      </c>
      <c r="G103" s="198"/>
      <c r="H103" s="190"/>
      <c r="I103" s="191">
        <v>66.185862081688427</v>
      </c>
      <c r="J103" s="115">
        <v>-17.412300000000002</v>
      </c>
      <c r="K103" s="116">
        <v>7.9742999999999995</v>
      </c>
      <c r="L103" s="115">
        <v>42.377801107096431</v>
      </c>
      <c r="M103" s="116">
        <v>14.542901739717378</v>
      </c>
      <c r="N103" s="115">
        <v>2.9139852462428855</v>
      </c>
      <c r="O103" s="103">
        <v>-18.912300000000002</v>
      </c>
      <c r="P103" s="192">
        <v>6</v>
      </c>
      <c r="Q103" s="192">
        <v>10</v>
      </c>
    </row>
    <row r="104" spans="1:17">
      <c r="A104" s="114" t="s">
        <v>455</v>
      </c>
      <c r="B104" s="114" t="s">
        <v>171</v>
      </c>
      <c r="C104" s="114">
        <v>8045</v>
      </c>
      <c r="D104" s="114">
        <v>8375</v>
      </c>
      <c r="E104" s="118">
        <v>8210</v>
      </c>
      <c r="F104" s="189">
        <v>2.31</v>
      </c>
      <c r="G104" s="189">
        <v>2.8284271247461926E-2</v>
      </c>
      <c r="H104" s="190">
        <v>2.4500000000000002</v>
      </c>
      <c r="I104" s="191">
        <v>65.246264663379819</v>
      </c>
      <c r="J104" s="110">
        <v>-16.884999999999998</v>
      </c>
      <c r="K104" s="119">
        <v>5.9924444444444447</v>
      </c>
      <c r="L104" s="119">
        <v>30.193430685536907</v>
      </c>
      <c r="M104" s="119">
        <v>10.163101029700067</v>
      </c>
      <c r="N104" s="110">
        <v>2.9708875861118909</v>
      </c>
      <c r="O104" s="103">
        <v>-18.384999999999998</v>
      </c>
      <c r="P104" s="192">
        <v>6</v>
      </c>
      <c r="Q104" s="192">
        <v>10</v>
      </c>
    </row>
    <row r="105" spans="1:17">
      <c r="A105" s="114" t="s">
        <v>459</v>
      </c>
      <c r="B105" s="114" t="s">
        <v>171</v>
      </c>
      <c r="C105" s="114">
        <v>8045</v>
      </c>
      <c r="D105" s="114">
        <v>8375</v>
      </c>
      <c r="E105" s="118">
        <v>8210</v>
      </c>
      <c r="F105" s="189">
        <v>2.4450000000000003</v>
      </c>
      <c r="G105" s="189">
        <v>7.0710678118656384E-3</v>
      </c>
      <c r="H105" s="190">
        <v>2.2799999999999998</v>
      </c>
      <c r="I105" s="191">
        <v>78.741382937850688</v>
      </c>
      <c r="J105" s="115">
        <v>-16.020555555555553</v>
      </c>
      <c r="K105" s="116">
        <v>5.0574444444444442</v>
      </c>
      <c r="L105" s="115">
        <v>37.310342287502706</v>
      </c>
      <c r="M105" s="116">
        <v>12.985427057883683</v>
      </c>
      <c r="N105" s="115">
        <v>2.8732472271561478</v>
      </c>
      <c r="O105" s="103">
        <v>-17.520555555555553</v>
      </c>
      <c r="P105" s="192">
        <v>6</v>
      </c>
      <c r="Q105" s="192">
        <v>10</v>
      </c>
    </row>
    <row r="106" spans="1:17">
      <c r="A106" s="114" t="s">
        <v>457</v>
      </c>
      <c r="B106" s="114" t="s">
        <v>171</v>
      </c>
      <c r="C106" s="114">
        <v>8045</v>
      </c>
      <c r="D106" s="114">
        <v>8375</v>
      </c>
      <c r="E106" s="118">
        <v>8210</v>
      </c>
      <c r="F106" s="198">
        <v>2.4850000000000003</v>
      </c>
      <c r="G106" s="198">
        <v>7.0710678118656384E-3</v>
      </c>
      <c r="H106" s="190">
        <v>2.56</v>
      </c>
      <c r="I106" s="191">
        <v>83.086480153518039</v>
      </c>
      <c r="J106" s="110">
        <v>-16.248000000000001</v>
      </c>
      <c r="K106" s="119">
        <v>7.2974444444444444</v>
      </c>
      <c r="L106" s="119">
        <v>35.718231492508785</v>
      </c>
      <c r="M106" s="119">
        <v>12.292667923267731</v>
      </c>
      <c r="N106" s="110">
        <v>2.9056533305435535</v>
      </c>
      <c r="O106" s="103">
        <v>-17.748000000000001</v>
      </c>
      <c r="P106" s="192">
        <v>6</v>
      </c>
      <c r="Q106" s="192">
        <v>10</v>
      </c>
    </row>
    <row r="107" spans="1:17">
      <c r="A107" s="114" t="s">
        <v>460</v>
      </c>
      <c r="B107" s="114" t="s">
        <v>171</v>
      </c>
      <c r="C107" s="114">
        <v>8045</v>
      </c>
      <c r="D107" s="114">
        <v>8375</v>
      </c>
      <c r="E107" s="118">
        <v>8210</v>
      </c>
      <c r="F107" s="198">
        <v>2.5949999999999998</v>
      </c>
      <c r="G107" s="198">
        <v>2.1213203435596288E-2</v>
      </c>
      <c r="H107" s="190">
        <v>2.4900000000000002</v>
      </c>
      <c r="I107" s="191">
        <v>95.894714131452233</v>
      </c>
      <c r="J107" s="110">
        <v>-15.484</v>
      </c>
      <c r="K107" s="119">
        <v>7.3424444444444443</v>
      </c>
      <c r="L107" s="119">
        <v>43.291483550787277</v>
      </c>
      <c r="M107" s="119">
        <v>14.794024782773292</v>
      </c>
      <c r="N107" s="110">
        <v>2.9262816702319898</v>
      </c>
      <c r="O107" s="103">
        <v>-16.984000000000002</v>
      </c>
      <c r="P107" s="192">
        <v>6</v>
      </c>
      <c r="Q107" s="192">
        <v>10</v>
      </c>
    </row>
    <row r="108" spans="1:17">
      <c r="A108" s="193" t="s">
        <v>456</v>
      </c>
      <c r="B108" s="114" t="s">
        <v>171</v>
      </c>
      <c r="C108" s="114">
        <v>8045</v>
      </c>
      <c r="D108" s="114">
        <v>8375</v>
      </c>
      <c r="E108" s="118">
        <v>8210</v>
      </c>
      <c r="F108" s="198">
        <v>2.3800000000000003</v>
      </c>
      <c r="G108" s="198">
        <v>7.0000000000000062E-2</v>
      </c>
      <c r="H108" s="190"/>
      <c r="I108" s="191">
        <v>72.022754661441738</v>
      </c>
      <c r="J108" s="115">
        <v>-16.693555555555552</v>
      </c>
      <c r="K108" s="116">
        <v>6.4374444444444441</v>
      </c>
      <c r="L108" s="115">
        <v>39.453072819108222</v>
      </c>
      <c r="M108" s="116">
        <v>13.383098932698434</v>
      </c>
      <c r="N108" s="115">
        <v>2.9479773718711724</v>
      </c>
      <c r="O108" s="103">
        <v>-18.193555555555552</v>
      </c>
      <c r="P108" s="192">
        <v>6</v>
      </c>
      <c r="Q108" s="192">
        <v>10</v>
      </c>
    </row>
    <row r="109" spans="1:17">
      <c r="A109" s="193" t="s">
        <v>487</v>
      </c>
      <c r="B109" s="194" t="s">
        <v>169</v>
      </c>
      <c r="C109" s="195">
        <v>8704</v>
      </c>
      <c r="D109" s="195">
        <v>9033</v>
      </c>
      <c r="E109" s="197">
        <v>8868.5</v>
      </c>
      <c r="F109" s="198">
        <v>2.2000000000000002</v>
      </c>
      <c r="G109" s="198">
        <v>7.0710678118654821E-2</v>
      </c>
      <c r="H109" s="190"/>
      <c r="I109" s="191">
        <v>55.516115869313488</v>
      </c>
      <c r="J109" s="110">
        <v>-20.947466666666667</v>
      </c>
      <c r="K109" s="119">
        <v>4.9102266666666665</v>
      </c>
      <c r="L109" s="110">
        <v>38.689139754035608</v>
      </c>
      <c r="M109" s="119">
        <v>12.994025311927594</v>
      </c>
      <c r="N109" s="110">
        <v>2.9774560865693962</v>
      </c>
      <c r="O109" s="110">
        <v>-22.447466666666667</v>
      </c>
      <c r="P109" s="192">
        <v>6</v>
      </c>
      <c r="Q109" s="192">
        <v>11</v>
      </c>
    </row>
    <row r="110" spans="1:17">
      <c r="A110" s="193" t="s">
        <v>490</v>
      </c>
      <c r="B110" s="114" t="s">
        <v>169</v>
      </c>
      <c r="C110" s="195">
        <v>8704</v>
      </c>
      <c r="D110" s="195">
        <v>9033</v>
      </c>
      <c r="E110" s="197">
        <v>8868.5</v>
      </c>
      <c r="F110" s="198">
        <v>2.5199999999999996</v>
      </c>
      <c r="G110" s="198">
        <v>1.4142135623730963E-2</v>
      </c>
      <c r="H110" s="190">
        <v>2.46</v>
      </c>
      <c r="I110" s="191">
        <v>87.023348469501087</v>
      </c>
      <c r="J110" s="110">
        <v>-16.059466666666665</v>
      </c>
      <c r="K110" s="119">
        <v>6.884173333333333</v>
      </c>
      <c r="L110" s="110">
        <v>40.98972232366247</v>
      </c>
      <c r="M110" s="119">
        <v>14.171220711276403</v>
      </c>
      <c r="N110" s="119">
        <v>2.8924623473718039</v>
      </c>
      <c r="O110" s="110">
        <v>-17.559466666666665</v>
      </c>
      <c r="P110" s="192">
        <v>6</v>
      </c>
      <c r="Q110" s="192">
        <v>11</v>
      </c>
    </row>
    <row r="111" spans="1:17">
      <c r="A111" s="185" t="s">
        <v>489</v>
      </c>
      <c r="B111" s="114" t="s">
        <v>169</v>
      </c>
      <c r="C111" s="187">
        <v>8704</v>
      </c>
      <c r="D111" s="187">
        <v>9033</v>
      </c>
      <c r="E111" s="188">
        <v>8868.5</v>
      </c>
      <c r="F111" s="189">
        <v>2.4699999999999998</v>
      </c>
      <c r="G111" s="189">
        <v>1.4142135623730963E-2</v>
      </c>
      <c r="H111" s="190">
        <v>2.62</v>
      </c>
      <c r="I111" s="191">
        <v>81.437965461622241</v>
      </c>
      <c r="J111" s="110">
        <v>-17.665466666666667</v>
      </c>
      <c r="K111" s="119">
        <v>4.2496733333333339</v>
      </c>
      <c r="L111" s="110">
        <v>39.494735329148057</v>
      </c>
      <c r="M111" s="119">
        <v>13.845329716120915</v>
      </c>
      <c r="N111" s="119">
        <v>2.8525673377905951</v>
      </c>
      <c r="O111" s="110">
        <v>-19.165466666666667</v>
      </c>
      <c r="P111" s="192">
        <v>6</v>
      </c>
      <c r="Q111" s="192">
        <v>11</v>
      </c>
    </row>
    <row r="112" spans="1:17">
      <c r="A112" s="193" t="s">
        <v>493</v>
      </c>
      <c r="B112" s="114" t="s">
        <v>169</v>
      </c>
      <c r="C112" s="195">
        <v>8704</v>
      </c>
      <c r="D112" s="195">
        <v>9033</v>
      </c>
      <c r="E112" s="197">
        <v>8868.5</v>
      </c>
      <c r="F112" s="198">
        <v>2.6349999999999998</v>
      </c>
      <c r="G112" s="198">
        <v>4.9497474683058214E-2</v>
      </c>
      <c r="H112" s="190"/>
      <c r="I112" s="191">
        <v>100.87507037316401</v>
      </c>
      <c r="J112" s="110">
        <v>-13.128466666666666</v>
      </c>
      <c r="K112" s="119">
        <v>8.0684733333333334</v>
      </c>
      <c r="L112" s="110">
        <v>35.273648012929392</v>
      </c>
      <c r="M112" s="119">
        <v>12.183418115135725</v>
      </c>
      <c r="N112" s="119">
        <v>2.8952177196568649</v>
      </c>
      <c r="O112" s="110">
        <v>-14.628466666666666</v>
      </c>
      <c r="P112" s="192">
        <v>6</v>
      </c>
      <c r="Q112" s="192">
        <v>11</v>
      </c>
    </row>
    <row r="113" spans="1:17">
      <c r="A113" s="193" t="s">
        <v>491</v>
      </c>
      <c r="B113" s="114" t="s">
        <v>169</v>
      </c>
      <c r="C113" s="195">
        <v>8704</v>
      </c>
      <c r="D113" s="195">
        <v>9033</v>
      </c>
      <c r="E113" s="197">
        <v>8868.5</v>
      </c>
      <c r="F113" s="198">
        <v>2.3099999999999996</v>
      </c>
      <c r="G113" s="198">
        <v>1.4142135623730963E-2</v>
      </c>
      <c r="H113" s="190">
        <v>2.36</v>
      </c>
      <c r="I113" s="191">
        <v>65.246264663379762</v>
      </c>
      <c r="J113" s="110">
        <v>-15.244466666666666</v>
      </c>
      <c r="K113" s="119">
        <v>6.821673333333333</v>
      </c>
      <c r="L113" s="110">
        <v>33.127922883536868</v>
      </c>
      <c r="M113" s="119">
        <v>11.642546646252841</v>
      </c>
      <c r="N113" s="119">
        <v>2.8454189525793403</v>
      </c>
      <c r="O113" s="110">
        <v>-16.744466666666668</v>
      </c>
      <c r="P113" s="192">
        <v>6</v>
      </c>
      <c r="Q113" s="192">
        <v>11</v>
      </c>
    </row>
    <row r="114" spans="1:17">
      <c r="A114" s="193" t="s">
        <v>512</v>
      </c>
      <c r="B114" s="194" t="s">
        <v>168</v>
      </c>
      <c r="C114" s="195">
        <v>9033</v>
      </c>
      <c r="D114" s="195">
        <v>9363</v>
      </c>
      <c r="E114" s="197">
        <v>9198</v>
      </c>
      <c r="F114" s="189">
        <v>2.7666666666666662</v>
      </c>
      <c r="G114" s="201">
        <v>7.5055534994651313E-2</v>
      </c>
      <c r="H114" s="202">
        <v>2.9049999999999994</v>
      </c>
      <c r="I114" s="206">
        <v>56.198091626070564</v>
      </c>
      <c r="J114" s="110">
        <v>-10.068466666666666</v>
      </c>
      <c r="K114" s="119">
        <v>7.9722266666666659</v>
      </c>
      <c r="L114" s="110">
        <v>39.049351457092932</v>
      </c>
      <c r="M114" s="119">
        <v>13.167292701421742</v>
      </c>
      <c r="N114" s="110">
        <v>2.9656325216250847</v>
      </c>
      <c r="O114" s="110">
        <v>-11.568466666666666</v>
      </c>
      <c r="P114" s="192">
        <v>6</v>
      </c>
      <c r="Q114" s="192">
        <v>12</v>
      </c>
    </row>
    <row r="115" spans="1:17">
      <c r="A115" s="193" t="s">
        <v>501</v>
      </c>
      <c r="B115" s="194" t="s">
        <v>168</v>
      </c>
      <c r="C115" s="195">
        <v>9033</v>
      </c>
      <c r="D115" s="195">
        <v>9363</v>
      </c>
      <c r="E115" s="197">
        <v>9198</v>
      </c>
      <c r="F115" s="198">
        <v>2.37</v>
      </c>
      <c r="G115" s="198">
        <v>1.4142135623730963E-2</v>
      </c>
      <c r="H115" s="190">
        <v>2.4900000000000002</v>
      </c>
      <c r="I115" s="191">
        <v>71.025945747909674</v>
      </c>
      <c r="J115" s="110">
        <v>-17.327466666666666</v>
      </c>
      <c r="K115" s="119">
        <v>5.8222266666666664</v>
      </c>
      <c r="L115" s="110">
        <v>37.115323415472112</v>
      </c>
      <c r="M115" s="119">
        <v>12.65977920832745</v>
      </c>
      <c r="N115" s="110">
        <v>2.9317512418429938</v>
      </c>
      <c r="O115" s="110">
        <v>-18.827466666666666</v>
      </c>
      <c r="P115" s="192">
        <v>6</v>
      </c>
      <c r="Q115" s="192">
        <v>12</v>
      </c>
    </row>
    <row r="116" spans="1:17">
      <c r="A116" s="193" t="s">
        <v>500</v>
      </c>
      <c r="B116" s="194" t="s">
        <v>168</v>
      </c>
      <c r="C116" s="195">
        <v>9033</v>
      </c>
      <c r="D116" s="195">
        <v>9363</v>
      </c>
      <c r="E116" s="197">
        <v>9198</v>
      </c>
      <c r="F116" s="198">
        <v>2.3250000000000002</v>
      </c>
      <c r="G116" s="198">
        <v>3.5355339059327563E-2</v>
      </c>
      <c r="H116" s="190">
        <v>2.2400000000000002</v>
      </c>
      <c r="I116" s="191">
        <v>66.659183297343105</v>
      </c>
      <c r="J116" s="110">
        <v>-17.685466666666667</v>
      </c>
      <c r="K116" s="119">
        <v>6.3692266666666661</v>
      </c>
      <c r="L116" s="110">
        <v>41.190741352454168</v>
      </c>
      <c r="M116" s="119">
        <v>14.312740474746768</v>
      </c>
      <c r="N116" s="110">
        <v>2.8779073738625129</v>
      </c>
      <c r="O116" s="110">
        <v>-19.185466666666667</v>
      </c>
      <c r="P116" s="192">
        <v>6</v>
      </c>
      <c r="Q116" s="192">
        <v>12</v>
      </c>
    </row>
    <row r="117" spans="1:17">
      <c r="A117" s="185" t="s">
        <v>506</v>
      </c>
      <c r="B117" s="186" t="s">
        <v>168</v>
      </c>
      <c r="C117" s="187">
        <v>9033</v>
      </c>
      <c r="D117" s="187">
        <v>9363</v>
      </c>
      <c r="E117" s="188">
        <v>9198</v>
      </c>
      <c r="F117" s="189">
        <v>2.23</v>
      </c>
      <c r="G117" s="189">
        <v>0</v>
      </c>
      <c r="H117" s="190">
        <v>2.5299999999999998</v>
      </c>
      <c r="I117" s="191">
        <v>58.0616129951202</v>
      </c>
      <c r="J117" s="110">
        <v>-14.015466666666665</v>
      </c>
      <c r="K117" s="119">
        <v>7.1902266666666659</v>
      </c>
      <c r="L117" s="110">
        <v>40.907549382887311</v>
      </c>
      <c r="M117" s="119">
        <v>13.699258491504427</v>
      </c>
      <c r="N117" s="110">
        <v>2.9861141322543889</v>
      </c>
      <c r="O117" s="110">
        <v>-15.515466666666665</v>
      </c>
      <c r="P117" s="192">
        <v>6</v>
      </c>
      <c r="Q117" s="192">
        <v>12</v>
      </c>
    </row>
    <row r="118" spans="1:17">
      <c r="A118" s="193" t="s">
        <v>509</v>
      </c>
      <c r="B118" s="194" t="s">
        <v>168</v>
      </c>
      <c r="C118" s="195">
        <v>9033</v>
      </c>
      <c r="D118" s="195">
        <v>9363</v>
      </c>
      <c r="E118" s="197">
        <v>9198</v>
      </c>
      <c r="F118" s="198">
        <v>2.5449999999999999</v>
      </c>
      <c r="G118" s="198">
        <v>2.12132034355966E-2</v>
      </c>
      <c r="H118" s="190">
        <v>2.63</v>
      </c>
      <c r="I118" s="191">
        <v>89.913845832431036</v>
      </c>
      <c r="J118" s="110">
        <v>-13.264466666666666</v>
      </c>
      <c r="K118" s="119">
        <v>6.0052266666666663</v>
      </c>
      <c r="L118" s="110">
        <v>42.424243371557417</v>
      </c>
      <c r="M118" s="119">
        <v>14.613107986369167</v>
      </c>
      <c r="N118" s="110">
        <v>2.9031636124998155</v>
      </c>
      <c r="O118" s="110">
        <v>-14.764466666666666</v>
      </c>
      <c r="P118" s="192">
        <v>6</v>
      </c>
      <c r="Q118" s="192">
        <v>12</v>
      </c>
    </row>
    <row r="119" spans="1:17">
      <c r="A119" s="185" t="s">
        <v>498</v>
      </c>
      <c r="B119" s="186" t="s">
        <v>168</v>
      </c>
      <c r="C119" s="187">
        <v>9033</v>
      </c>
      <c r="D119" s="187">
        <v>9363</v>
      </c>
      <c r="E119" s="188">
        <v>9198</v>
      </c>
      <c r="F119" s="189">
        <v>2.1950000000000003</v>
      </c>
      <c r="G119" s="189">
        <v>3.5355339059327563E-2</v>
      </c>
      <c r="H119" s="190">
        <v>2.3199999999999998</v>
      </c>
      <c r="I119" s="191">
        <v>55.099578468171011</v>
      </c>
      <c r="J119" s="110">
        <v>-18.891466666666666</v>
      </c>
      <c r="K119" s="119">
        <v>6.7892266666666661</v>
      </c>
      <c r="L119" s="110">
        <v>38.448093716641999</v>
      </c>
      <c r="M119" s="119">
        <v>13.096225660028967</v>
      </c>
      <c r="N119" s="110">
        <v>2.9358148457986295</v>
      </c>
      <c r="O119" s="110">
        <v>-20.391466666666666</v>
      </c>
      <c r="P119" s="192">
        <v>6</v>
      </c>
      <c r="Q119" s="192">
        <v>12</v>
      </c>
    </row>
    <row r="120" spans="1:17">
      <c r="A120" s="193" t="s">
        <v>505</v>
      </c>
      <c r="B120" s="194" t="s">
        <v>168</v>
      </c>
      <c r="C120" s="195">
        <v>9033</v>
      </c>
      <c r="D120" s="195">
        <v>9363</v>
      </c>
      <c r="E120" s="197">
        <v>9198</v>
      </c>
      <c r="F120" s="198">
        <v>2.31</v>
      </c>
      <c r="G120" s="198">
        <v>2.8284271247461926E-2</v>
      </c>
      <c r="H120" s="190">
        <v>2.42</v>
      </c>
      <c r="I120" s="191">
        <v>65.246264663379819</v>
      </c>
      <c r="J120" s="110">
        <v>-14.464466666666665</v>
      </c>
      <c r="K120" s="119">
        <v>6.3522266666666658</v>
      </c>
      <c r="L120" s="110">
        <v>41.157680690530896</v>
      </c>
      <c r="M120" s="119">
        <v>14.188322251127325</v>
      </c>
      <c r="N120" s="110">
        <v>2.9008137792515063</v>
      </c>
      <c r="O120" s="110">
        <v>-15.964466666666665</v>
      </c>
      <c r="P120" s="192">
        <v>6</v>
      </c>
      <c r="Q120" s="192">
        <v>12</v>
      </c>
    </row>
    <row r="121" spans="1:17">
      <c r="A121" s="185" t="s">
        <v>502</v>
      </c>
      <c r="B121" s="186" t="s">
        <v>168</v>
      </c>
      <c r="C121" s="187">
        <v>9033</v>
      </c>
      <c r="D121" s="187">
        <v>9363</v>
      </c>
      <c r="E121" s="188">
        <v>9198</v>
      </c>
      <c r="F121" s="189">
        <v>2.355</v>
      </c>
      <c r="G121" s="189">
        <v>7.0710678118653244E-3</v>
      </c>
      <c r="H121" s="190">
        <v>2.4900000000000002</v>
      </c>
      <c r="I121" s="191">
        <v>69.548844183905089</v>
      </c>
      <c r="J121" s="110">
        <v>-17.210466666666665</v>
      </c>
      <c r="K121" s="119">
        <v>6.1042266666666665</v>
      </c>
      <c r="L121" s="110">
        <v>41.104099172316879</v>
      </c>
      <c r="M121" s="119">
        <v>14.174064532968027</v>
      </c>
      <c r="N121" s="110">
        <v>2.8999514625258831</v>
      </c>
      <c r="O121" s="110">
        <v>-18.710466666666665</v>
      </c>
      <c r="P121" s="192">
        <v>6</v>
      </c>
      <c r="Q121" s="192">
        <v>12</v>
      </c>
    </row>
    <row r="122" spans="1:17">
      <c r="A122" s="193" t="s">
        <v>510</v>
      </c>
      <c r="B122" s="194" t="s">
        <v>168</v>
      </c>
      <c r="C122" s="195">
        <v>9033</v>
      </c>
      <c r="D122" s="195">
        <v>9363</v>
      </c>
      <c r="E122" s="197">
        <v>9198</v>
      </c>
      <c r="F122" s="198">
        <v>2.2300000000000004</v>
      </c>
      <c r="G122" s="198">
        <v>1.4142135623730963E-2</v>
      </c>
      <c r="H122" s="190">
        <v>2.29</v>
      </c>
      <c r="I122" s="191">
        <v>58.06161299512025</v>
      </c>
      <c r="J122" s="110">
        <v>-12.873466666666666</v>
      </c>
      <c r="K122" s="119">
        <v>7.1062266666666662</v>
      </c>
      <c r="L122" s="110">
        <v>34.712263492639856</v>
      </c>
      <c r="M122" s="119">
        <v>11.49655962313833</v>
      </c>
      <c r="N122" s="110">
        <v>3.0193609767201037</v>
      </c>
      <c r="O122" s="110">
        <v>-14.373466666666666</v>
      </c>
      <c r="P122" s="192">
        <v>6</v>
      </c>
      <c r="Q122" s="192">
        <v>12</v>
      </c>
    </row>
    <row r="123" spans="1:17">
      <c r="A123" s="193" t="s">
        <v>503</v>
      </c>
      <c r="B123" s="194" t="s">
        <v>168</v>
      </c>
      <c r="C123" s="195">
        <v>9033</v>
      </c>
      <c r="D123" s="195">
        <v>9363</v>
      </c>
      <c r="E123" s="197">
        <v>9198</v>
      </c>
      <c r="F123" s="198">
        <v>2.7649999999999997</v>
      </c>
      <c r="G123" s="198">
        <v>7.0710678118656384E-3</v>
      </c>
      <c r="H123" s="190">
        <v>2.79</v>
      </c>
      <c r="I123" s="191">
        <v>118.30712454810106</v>
      </c>
      <c r="J123" s="110">
        <v>-16.285466666666665</v>
      </c>
      <c r="K123" s="119">
        <v>7.1752266666666662</v>
      </c>
      <c r="L123" s="110">
        <v>33.956126411519342</v>
      </c>
      <c r="M123" s="119">
        <v>11.555835772765306</v>
      </c>
      <c r="N123" s="110">
        <v>2.9384396835706896</v>
      </c>
      <c r="O123" s="110">
        <v>-17.785466666666665</v>
      </c>
      <c r="P123" s="192">
        <v>6</v>
      </c>
      <c r="Q123" s="192">
        <v>12</v>
      </c>
    </row>
    <row r="124" spans="1:17">
      <c r="A124" s="193" t="s">
        <v>511</v>
      </c>
      <c r="B124" s="194" t="s">
        <v>168</v>
      </c>
      <c r="C124" s="195">
        <v>9033</v>
      </c>
      <c r="D124" s="195">
        <v>9363</v>
      </c>
      <c r="E124" s="197">
        <v>9198</v>
      </c>
      <c r="F124" s="198">
        <v>2.58</v>
      </c>
      <c r="G124" s="198">
        <v>2.8284271247461926E-2</v>
      </c>
      <c r="H124" s="190">
        <v>2.4700000000000002</v>
      </c>
      <c r="I124" s="191">
        <v>94.072183983207808</v>
      </c>
      <c r="J124" s="110">
        <v>-11.592466666666665</v>
      </c>
      <c r="K124" s="119">
        <v>7.5222266666666657</v>
      </c>
      <c r="L124" s="110">
        <v>39.755954193199329</v>
      </c>
      <c r="M124" s="119">
        <v>13.9054297909718</v>
      </c>
      <c r="N124" s="110">
        <v>2.8590237619991559</v>
      </c>
      <c r="O124" s="110">
        <v>-13.092466666666665</v>
      </c>
      <c r="P124" s="192">
        <v>6</v>
      </c>
      <c r="Q124" s="192">
        <v>12</v>
      </c>
    </row>
    <row r="125" spans="1:17">
      <c r="A125" s="193" t="s">
        <v>521</v>
      </c>
      <c r="B125" s="194" t="s">
        <v>167</v>
      </c>
      <c r="C125" s="195">
        <v>9363</v>
      </c>
      <c r="D125" s="195">
        <v>9692</v>
      </c>
      <c r="E125" s="197">
        <v>9527.5</v>
      </c>
      <c r="F125" s="198">
        <v>2.5249999999999999</v>
      </c>
      <c r="G125" s="198">
        <v>7.0710678118653244E-3</v>
      </c>
      <c r="H125" s="190"/>
      <c r="I125" s="191">
        <v>87.596181731007292</v>
      </c>
      <c r="J125" s="110">
        <v>-14.495466666666665</v>
      </c>
      <c r="K125" s="119">
        <v>6.2594733333333332</v>
      </c>
      <c r="L125" s="110">
        <v>40.752560890034346</v>
      </c>
      <c r="M125" s="119">
        <v>13.718809672129467</v>
      </c>
      <c r="N125" s="119">
        <v>2.9705609935551087</v>
      </c>
      <c r="O125" s="110">
        <v>-15.995466666666665</v>
      </c>
      <c r="P125" s="192">
        <v>6</v>
      </c>
      <c r="Q125" s="192">
        <v>13</v>
      </c>
    </row>
    <row r="126" spans="1:17">
      <c r="A126" s="193" t="s">
        <v>518</v>
      </c>
      <c r="B126" s="194" t="s">
        <v>167</v>
      </c>
      <c r="C126" s="195">
        <v>9363</v>
      </c>
      <c r="D126" s="195">
        <v>9692</v>
      </c>
      <c r="E126" s="197">
        <v>9527.5</v>
      </c>
      <c r="F126" s="189">
        <v>2.61</v>
      </c>
      <c r="G126" s="203">
        <v>2.6457513110645845E-2</v>
      </c>
      <c r="H126" s="202">
        <v>2.7404999999999999</v>
      </c>
      <c r="I126" s="206">
        <v>56.198091626070564</v>
      </c>
      <c r="J126" s="110">
        <v>-16.815466666666666</v>
      </c>
      <c r="K126" s="119">
        <v>6.5712266666666661</v>
      </c>
      <c r="L126" s="110">
        <v>34.140151328101076</v>
      </c>
      <c r="M126" s="119">
        <v>11.363948931090471</v>
      </c>
      <c r="N126" s="110">
        <v>3.0042506821460195</v>
      </c>
      <c r="O126" s="110">
        <v>-18.315466666666666</v>
      </c>
      <c r="P126" s="192">
        <v>6</v>
      </c>
      <c r="Q126" s="192">
        <v>13</v>
      </c>
    </row>
    <row r="127" spans="1:17">
      <c r="A127" s="193" t="s">
        <v>515</v>
      </c>
      <c r="B127" s="194" t="s">
        <v>167</v>
      </c>
      <c r="C127" s="195">
        <v>9363</v>
      </c>
      <c r="D127" s="195">
        <v>9692</v>
      </c>
      <c r="E127" s="197">
        <v>9527.5</v>
      </c>
      <c r="F127" s="198">
        <v>2.4699999999999998</v>
      </c>
      <c r="G127" s="198">
        <v>1.4142135623730963E-2</v>
      </c>
      <c r="H127" s="190">
        <v>2.56</v>
      </c>
      <c r="I127" s="191">
        <v>81.437965461622241</v>
      </c>
      <c r="J127" s="110">
        <v>-17.867466666666665</v>
      </c>
      <c r="K127" s="119">
        <v>5.5962266666666656</v>
      </c>
      <c r="L127" s="110">
        <v>28.747734654775705</v>
      </c>
      <c r="M127" s="119">
        <v>9.5836236601497689</v>
      </c>
      <c r="N127" s="110">
        <v>2.9996727411483568</v>
      </c>
      <c r="O127" s="110">
        <v>-19.367466666666665</v>
      </c>
      <c r="P127" s="192">
        <v>6</v>
      </c>
      <c r="Q127" s="192">
        <v>13</v>
      </c>
    </row>
    <row r="128" spans="1:17">
      <c r="A128" s="193" t="s">
        <v>525</v>
      </c>
      <c r="B128" s="194" t="s">
        <v>167</v>
      </c>
      <c r="C128" s="195">
        <v>9363</v>
      </c>
      <c r="D128" s="195">
        <v>9692</v>
      </c>
      <c r="E128" s="197">
        <v>9527.5</v>
      </c>
      <c r="F128" s="198">
        <v>2.5249999999999999</v>
      </c>
      <c r="G128" s="198">
        <v>7.0710678118653244E-3</v>
      </c>
      <c r="H128" s="190">
        <v>2.4700000000000002</v>
      </c>
      <c r="I128" s="191">
        <v>87.596181731007292</v>
      </c>
      <c r="J128" s="110">
        <v>-11.902466666666665</v>
      </c>
      <c r="K128" s="119">
        <v>8.8338266666666669</v>
      </c>
      <c r="L128" s="110">
        <v>32.220813003496886</v>
      </c>
      <c r="M128" s="119">
        <v>11.055822034672435</v>
      </c>
      <c r="N128" s="110">
        <v>2.9143751502555308</v>
      </c>
      <c r="O128" s="110">
        <v>-13.402466666666665</v>
      </c>
      <c r="P128" s="192">
        <v>6</v>
      </c>
      <c r="Q128" s="192">
        <v>13</v>
      </c>
    </row>
    <row r="129" spans="1:17">
      <c r="A129" s="193" t="s">
        <v>523</v>
      </c>
      <c r="B129" s="194" t="s">
        <v>167</v>
      </c>
      <c r="C129" s="195">
        <v>9363</v>
      </c>
      <c r="D129" s="195">
        <v>9692</v>
      </c>
      <c r="E129" s="197">
        <v>9527.5</v>
      </c>
      <c r="F129" s="198">
        <v>2.4950000000000001</v>
      </c>
      <c r="G129" s="198">
        <v>2.1213203435596288E-2</v>
      </c>
      <c r="H129" s="190">
        <v>2.48</v>
      </c>
      <c r="I129" s="191">
        <v>84.198338264951687</v>
      </c>
      <c r="J129" s="110">
        <v>-13.833466666666666</v>
      </c>
      <c r="K129" s="119">
        <v>8.5582266666666662</v>
      </c>
      <c r="L129" s="110">
        <v>16.144549926172317</v>
      </c>
      <c r="M129" s="119">
        <v>5.4185122687800069</v>
      </c>
      <c r="N129" s="110">
        <v>2.9795170935005206</v>
      </c>
      <c r="O129" s="110">
        <v>-15.333466666666666</v>
      </c>
      <c r="P129" s="192">
        <v>6</v>
      </c>
      <c r="Q129" s="192">
        <v>13</v>
      </c>
    </row>
    <row r="130" spans="1:17">
      <c r="A130" s="193" t="s">
        <v>519</v>
      </c>
      <c r="B130" s="194" t="s">
        <v>167</v>
      </c>
      <c r="C130" s="195">
        <v>9363</v>
      </c>
      <c r="D130" s="195">
        <v>9692</v>
      </c>
      <c r="E130" s="197">
        <v>9527.5</v>
      </c>
      <c r="F130" s="198">
        <v>2.5599999999999996</v>
      </c>
      <c r="G130" s="198">
        <v>1.4142135623730963E-2</v>
      </c>
      <c r="H130" s="190">
        <v>2.5099999999999998</v>
      </c>
      <c r="I130" s="191">
        <v>91.679932565690223</v>
      </c>
      <c r="J130" s="110">
        <v>-16.443466666666666</v>
      </c>
      <c r="K130" s="119">
        <v>7.3356266666666654</v>
      </c>
      <c r="L130" s="110">
        <v>19.980547815486094</v>
      </c>
      <c r="M130" s="119">
        <v>6.5283446475484999</v>
      </c>
      <c r="N130" s="110">
        <v>3.0605840981433352</v>
      </c>
      <c r="O130" s="110">
        <v>-17.943466666666666</v>
      </c>
      <c r="P130" s="192">
        <v>6</v>
      </c>
      <c r="Q130" s="192">
        <v>13</v>
      </c>
    </row>
    <row r="131" spans="1:17">
      <c r="A131" s="193" t="s">
        <v>514</v>
      </c>
      <c r="B131" s="114" t="s">
        <v>167</v>
      </c>
      <c r="C131" s="195">
        <v>9363</v>
      </c>
      <c r="D131" s="195">
        <v>9692</v>
      </c>
      <c r="E131" s="197">
        <v>9527.5</v>
      </c>
      <c r="F131" s="198">
        <v>2.5350000000000001</v>
      </c>
      <c r="G131" s="198">
        <v>7.0710678118656384E-3</v>
      </c>
      <c r="H131" s="190">
        <v>2.4700000000000002</v>
      </c>
      <c r="I131" s="191">
        <v>88.749733934701709</v>
      </c>
      <c r="J131" s="115">
        <v>-18.115555555555552</v>
      </c>
      <c r="K131" s="116">
        <v>4.5294444444444437</v>
      </c>
      <c r="L131" s="115">
        <v>31.002203884937025</v>
      </c>
      <c r="M131" s="116">
        <v>10.657240882579247</v>
      </c>
      <c r="N131" s="115">
        <v>2.90902722632595</v>
      </c>
      <c r="O131" s="110">
        <v>-19.615555555555552</v>
      </c>
      <c r="P131" s="192">
        <v>6</v>
      </c>
      <c r="Q131" s="192">
        <v>13</v>
      </c>
    </row>
    <row r="132" spans="1:17">
      <c r="A132" s="193" t="s">
        <v>522</v>
      </c>
      <c r="B132" s="114" t="s">
        <v>167</v>
      </c>
      <c r="C132" s="195">
        <v>9363</v>
      </c>
      <c r="D132" s="195">
        <v>9692</v>
      </c>
      <c r="E132" s="197">
        <v>9527.5</v>
      </c>
      <c r="F132" s="198">
        <v>2.5999999999999996</v>
      </c>
      <c r="G132" s="198">
        <v>1.4142135623730963E-2</v>
      </c>
      <c r="H132" s="190">
        <v>2.5</v>
      </c>
      <c r="I132" s="191">
        <v>96.507659172657199</v>
      </c>
      <c r="J132" s="115">
        <v>-14.113555555555552</v>
      </c>
      <c r="K132" s="116">
        <v>5.9794444444444439</v>
      </c>
      <c r="L132" s="115">
        <v>42.346213819402251</v>
      </c>
      <c r="M132" s="116">
        <v>14.798204458739166</v>
      </c>
      <c r="N132" s="115">
        <v>2.8615778311127773</v>
      </c>
      <c r="O132" s="110">
        <v>-15.613555555555552</v>
      </c>
      <c r="P132" s="192">
        <v>6</v>
      </c>
      <c r="Q132" s="192">
        <v>13</v>
      </c>
    </row>
    <row r="133" spans="1:17">
      <c r="A133" s="193" t="s">
        <v>524</v>
      </c>
      <c r="B133" s="194" t="s">
        <v>167</v>
      </c>
      <c r="C133" s="195">
        <v>9363</v>
      </c>
      <c r="D133" s="195">
        <v>9692</v>
      </c>
      <c r="E133" s="197">
        <v>9527.5</v>
      </c>
      <c r="F133" s="198">
        <v>2.5199999999999996</v>
      </c>
      <c r="G133" s="198">
        <v>1.4142135623730963E-2</v>
      </c>
      <c r="H133" s="190">
        <v>2.61</v>
      </c>
      <c r="I133" s="191">
        <v>87.023348469501087</v>
      </c>
      <c r="J133" s="110">
        <v>-13.418466666666665</v>
      </c>
      <c r="K133" s="119">
        <v>6.8702733333333335</v>
      </c>
      <c r="L133" s="110">
        <v>41.881631494944777</v>
      </c>
      <c r="M133" s="119">
        <v>13.973079146820609</v>
      </c>
      <c r="N133" s="119">
        <v>2.9973086858578619</v>
      </c>
      <c r="O133" s="110">
        <v>-14.918466666666665</v>
      </c>
      <c r="P133" s="192">
        <v>6</v>
      </c>
      <c r="Q133" s="192">
        <v>13</v>
      </c>
    </row>
    <row r="134" spans="1:17">
      <c r="A134" s="193" t="s">
        <v>526</v>
      </c>
      <c r="B134" s="114" t="s">
        <v>166</v>
      </c>
      <c r="C134" s="195">
        <v>9692</v>
      </c>
      <c r="D134" s="195">
        <v>10021</v>
      </c>
      <c r="E134" s="197">
        <v>9856.5</v>
      </c>
      <c r="F134" s="198">
        <v>2.5666666666666664</v>
      </c>
      <c r="G134" s="198">
        <v>2.5166114784235735E-2</v>
      </c>
      <c r="H134" s="190"/>
      <c r="I134" s="191">
        <v>92.472574147609677</v>
      </c>
      <c r="J134" s="110">
        <v>-18.274999999999999</v>
      </c>
      <c r="K134" s="119">
        <v>6.3304444444444448</v>
      </c>
      <c r="L134" s="119">
        <v>43.455786267675983</v>
      </c>
      <c r="M134" s="119">
        <v>15.160833564650774</v>
      </c>
      <c r="N134" s="110">
        <v>2.8663190636824969</v>
      </c>
      <c r="O134" s="110">
        <v>-19.774999999999999</v>
      </c>
      <c r="P134" s="192">
        <v>7</v>
      </c>
      <c r="Q134" s="192">
        <v>14</v>
      </c>
    </row>
    <row r="135" spans="1:17">
      <c r="A135" s="193" t="s">
        <v>530</v>
      </c>
      <c r="B135" s="114" t="s">
        <v>166</v>
      </c>
      <c r="C135" s="195">
        <v>9692</v>
      </c>
      <c r="D135" s="195">
        <v>10021</v>
      </c>
      <c r="E135" s="197">
        <v>9856.5</v>
      </c>
      <c r="F135" s="198">
        <v>2.63</v>
      </c>
      <c r="G135" s="198">
        <v>2.8284271247461926E-2</v>
      </c>
      <c r="H135" s="190">
        <v>2.52</v>
      </c>
      <c r="I135" s="191">
        <v>100.242878144164</v>
      </c>
      <c r="J135" s="110">
        <v>-11.926</v>
      </c>
      <c r="K135" s="119">
        <v>7.9494444444444445</v>
      </c>
      <c r="L135" s="119">
        <v>41.834693381284701</v>
      </c>
      <c r="M135" s="119">
        <v>14.520417623025596</v>
      </c>
      <c r="N135" s="110">
        <v>2.8810943643208846</v>
      </c>
      <c r="O135" s="110">
        <v>-13.426</v>
      </c>
      <c r="P135" s="192">
        <v>7</v>
      </c>
      <c r="Q135" s="192">
        <v>14</v>
      </c>
    </row>
    <row r="136" spans="1:17">
      <c r="A136" s="193" t="s">
        <v>533</v>
      </c>
      <c r="B136" s="194" t="s">
        <v>166</v>
      </c>
      <c r="C136" s="195">
        <v>9692</v>
      </c>
      <c r="D136" s="195">
        <v>10021</v>
      </c>
      <c r="E136" s="197">
        <v>9856.5</v>
      </c>
      <c r="F136" s="198">
        <v>2.29</v>
      </c>
      <c r="G136" s="198">
        <v>0</v>
      </c>
      <c r="H136" s="190">
        <v>2.25</v>
      </c>
      <c r="I136" s="191">
        <v>63.395064281510365</v>
      </c>
      <c r="J136" s="115">
        <v>-9.3265555555555526</v>
      </c>
      <c r="K136" s="116">
        <v>8.365444444444444</v>
      </c>
      <c r="L136" s="115">
        <v>41.168911370789424</v>
      </c>
      <c r="M136" s="116">
        <v>14.442196450182983</v>
      </c>
      <c r="N136" s="115">
        <v>2.8505990423823526</v>
      </c>
      <c r="O136" s="110">
        <v>-10.826555555555553</v>
      </c>
      <c r="P136" s="192">
        <v>7</v>
      </c>
      <c r="Q136" s="192">
        <v>14</v>
      </c>
    </row>
    <row r="137" spans="1:17">
      <c r="A137" s="185" t="s">
        <v>532</v>
      </c>
      <c r="B137" s="186" t="s">
        <v>166</v>
      </c>
      <c r="C137" s="187">
        <v>9692</v>
      </c>
      <c r="D137" s="187">
        <v>10021</v>
      </c>
      <c r="E137" s="188">
        <v>9856.5</v>
      </c>
      <c r="F137" s="189">
        <v>2.67</v>
      </c>
      <c r="G137" s="189">
        <v>4.2426406871192889E-2</v>
      </c>
      <c r="H137" s="190">
        <v>2.54</v>
      </c>
      <c r="I137" s="191">
        <v>105.37856375652099</v>
      </c>
      <c r="J137" s="115">
        <v>-10.271555555555553</v>
      </c>
      <c r="K137" s="116">
        <v>7.7654444444444444</v>
      </c>
      <c r="L137" s="115">
        <v>40.701092728690156</v>
      </c>
      <c r="M137" s="116">
        <v>14.045786866591888</v>
      </c>
      <c r="N137" s="115">
        <v>2.8977438654930974</v>
      </c>
      <c r="O137" s="110">
        <v>-11.771555555555553</v>
      </c>
      <c r="P137" s="192">
        <v>7</v>
      </c>
      <c r="Q137" s="192">
        <v>14</v>
      </c>
    </row>
    <row r="138" spans="1:17">
      <c r="A138" s="193" t="s">
        <v>537</v>
      </c>
      <c r="B138" s="194" t="s">
        <v>165</v>
      </c>
      <c r="C138" s="195">
        <v>10021</v>
      </c>
      <c r="D138" s="195">
        <v>10351</v>
      </c>
      <c r="E138" s="197">
        <v>10186</v>
      </c>
      <c r="F138" s="198">
        <v>2.2850000000000001</v>
      </c>
      <c r="G138" s="198">
        <v>7.0710678118656384E-3</v>
      </c>
      <c r="H138" s="190">
        <v>2.23</v>
      </c>
      <c r="I138" s="191">
        <v>62.938057749963988</v>
      </c>
      <c r="J138" s="110">
        <v>-13.605466666666665</v>
      </c>
      <c r="K138" s="119">
        <v>7.6408733333333334</v>
      </c>
      <c r="L138" s="110">
        <v>27.685301972637109</v>
      </c>
      <c r="M138" s="119">
        <v>9.0350944007385099</v>
      </c>
      <c r="N138" s="119">
        <v>3.0641962047872098</v>
      </c>
      <c r="O138" s="110">
        <v>-15.105466666666665</v>
      </c>
      <c r="P138" s="192">
        <v>7</v>
      </c>
      <c r="Q138" s="192">
        <v>15</v>
      </c>
    </row>
    <row r="139" spans="1:17">
      <c r="A139" s="193" t="s">
        <v>542</v>
      </c>
      <c r="B139" s="194" t="s">
        <v>165</v>
      </c>
      <c r="C139" s="195">
        <v>10021</v>
      </c>
      <c r="D139" s="195">
        <v>10351</v>
      </c>
      <c r="E139" s="197">
        <v>10186</v>
      </c>
      <c r="F139" s="198">
        <v>2.1800000000000002</v>
      </c>
      <c r="G139" s="198">
        <v>2.8284271247461926E-2</v>
      </c>
      <c r="H139" s="190"/>
      <c r="I139" s="191">
        <v>53.863056461139969</v>
      </c>
      <c r="J139" s="110">
        <v>-10.960466666666665</v>
      </c>
      <c r="K139" s="119">
        <v>6.4987733333333324</v>
      </c>
      <c r="L139" s="110">
        <v>32.819426797702398</v>
      </c>
      <c r="M139" s="119">
        <v>10.994916945172221</v>
      </c>
      <c r="N139" s="119">
        <v>2.9849635937553072</v>
      </c>
      <c r="O139" s="110">
        <v>-12.460466666666665</v>
      </c>
      <c r="P139" s="192">
        <v>7</v>
      </c>
      <c r="Q139" s="192">
        <v>15</v>
      </c>
    </row>
    <row r="140" spans="1:17">
      <c r="A140" s="193" t="s">
        <v>539</v>
      </c>
      <c r="B140" s="117" t="s">
        <v>165</v>
      </c>
      <c r="C140" s="195">
        <v>10021</v>
      </c>
      <c r="D140" s="195">
        <v>10351</v>
      </c>
      <c r="E140" s="197">
        <v>10186</v>
      </c>
      <c r="F140" s="198">
        <v>2.605</v>
      </c>
      <c r="G140" s="198">
        <v>2.12132034355966E-2</v>
      </c>
      <c r="H140" s="190"/>
      <c r="I140" s="191">
        <v>97.123333160996566</v>
      </c>
      <c r="J140" s="110">
        <v>-13.203466666666666</v>
      </c>
      <c r="K140" s="119">
        <v>5.2994733333333333</v>
      </c>
      <c r="L140" s="110">
        <v>38.851852920675839</v>
      </c>
      <c r="M140" s="119">
        <v>13.425084759323537</v>
      </c>
      <c r="N140" s="119">
        <v>2.8939744975311057</v>
      </c>
      <c r="O140" s="110">
        <v>-14.703466666666666</v>
      </c>
      <c r="P140" s="192">
        <v>7</v>
      </c>
      <c r="Q140" s="192">
        <v>15</v>
      </c>
    </row>
    <row r="141" spans="1:17">
      <c r="A141" s="193" t="s">
        <v>536</v>
      </c>
      <c r="B141" s="194" t="s">
        <v>165</v>
      </c>
      <c r="C141" s="195">
        <v>10021</v>
      </c>
      <c r="D141" s="195">
        <v>10351</v>
      </c>
      <c r="E141" s="197">
        <v>10186</v>
      </c>
      <c r="F141" s="198">
        <v>2.395</v>
      </c>
      <c r="G141" s="198">
        <v>7.0710678118653244E-3</v>
      </c>
      <c r="H141" s="190">
        <v>2.4500000000000002</v>
      </c>
      <c r="I141" s="191">
        <v>73.536213530411189</v>
      </c>
      <c r="J141" s="110">
        <v>-15.460466666666665</v>
      </c>
      <c r="K141" s="119">
        <v>7.1440733333333339</v>
      </c>
      <c r="L141" s="110">
        <v>32.43453148988683</v>
      </c>
      <c r="M141" s="119">
        <v>10.617399807629454</v>
      </c>
      <c r="N141" s="119">
        <v>3.0548469566512901</v>
      </c>
      <c r="O141" s="110">
        <v>-16.960466666666665</v>
      </c>
      <c r="P141" s="192">
        <v>7</v>
      </c>
      <c r="Q141" s="192">
        <v>15</v>
      </c>
    </row>
    <row r="142" spans="1:17">
      <c r="A142" s="193" t="s">
        <v>544</v>
      </c>
      <c r="B142" s="194" t="s">
        <v>165</v>
      </c>
      <c r="C142" s="195">
        <v>10021</v>
      </c>
      <c r="D142" s="195">
        <v>10351</v>
      </c>
      <c r="E142" s="197">
        <v>10186</v>
      </c>
      <c r="F142" s="198">
        <v>2.4750000000000001</v>
      </c>
      <c r="G142" s="198">
        <v>2.12132034355966E-2</v>
      </c>
      <c r="H142" s="190">
        <v>2.39</v>
      </c>
      <c r="I142" s="191">
        <v>81.984909730128834</v>
      </c>
      <c r="J142" s="110">
        <v>-9.8264666666666649</v>
      </c>
      <c r="K142" s="119">
        <v>7.2802266666666657</v>
      </c>
      <c r="L142" s="110">
        <v>42.951650104521576</v>
      </c>
      <c r="M142" s="119">
        <v>15.105767088614982</v>
      </c>
      <c r="N142" s="110">
        <v>2.8433941720770783</v>
      </c>
      <c r="O142" s="110">
        <v>-11.326466666666665</v>
      </c>
      <c r="P142" s="192">
        <v>7</v>
      </c>
      <c r="Q142" s="192">
        <v>15</v>
      </c>
    </row>
    <row r="143" spans="1:17">
      <c r="A143" s="193" t="s">
        <v>538</v>
      </c>
      <c r="B143" s="194" t="s">
        <v>165</v>
      </c>
      <c r="C143" s="195">
        <v>10021</v>
      </c>
      <c r="D143" s="195">
        <v>10351</v>
      </c>
      <c r="E143" s="197">
        <v>10186</v>
      </c>
      <c r="F143" s="198">
        <v>2.5199999999999996</v>
      </c>
      <c r="G143" s="198">
        <v>1.4142135623730963E-2</v>
      </c>
      <c r="H143" s="190">
        <v>2.59</v>
      </c>
      <c r="I143" s="191">
        <v>87.023348469501087</v>
      </c>
      <c r="J143" s="110">
        <v>-13.428466666666665</v>
      </c>
      <c r="K143" s="119">
        <v>6.3863733333333332</v>
      </c>
      <c r="L143" s="110">
        <v>40.478051904453288</v>
      </c>
      <c r="M143" s="119">
        <v>14.186783840625612</v>
      </c>
      <c r="N143" s="119">
        <v>2.8532225738535169</v>
      </c>
      <c r="O143" s="110">
        <v>-14.928466666666665</v>
      </c>
      <c r="P143" s="192">
        <v>7</v>
      </c>
      <c r="Q143" s="192">
        <v>15</v>
      </c>
    </row>
    <row r="144" spans="1:17">
      <c r="A144" s="193" t="s">
        <v>534</v>
      </c>
      <c r="B144" s="194" t="s">
        <v>165</v>
      </c>
      <c r="C144" s="195">
        <v>10021</v>
      </c>
      <c r="D144" s="195">
        <v>10351</v>
      </c>
      <c r="E144" s="197">
        <v>10186</v>
      </c>
      <c r="F144" s="198">
        <v>2.5049999999999999</v>
      </c>
      <c r="G144" s="198">
        <v>7.0710678118653244E-3</v>
      </c>
      <c r="H144" s="190">
        <v>2.58</v>
      </c>
      <c r="I144" s="191">
        <v>85.32053833106356</v>
      </c>
      <c r="J144" s="110">
        <v>-18.722466666666666</v>
      </c>
      <c r="K144" s="119">
        <v>6.4806733333333328</v>
      </c>
      <c r="L144" s="110">
        <v>32.598398334722454</v>
      </c>
      <c r="M144" s="119">
        <v>11.09914394068589</v>
      </c>
      <c r="N144" s="119">
        <v>2.9370191529120744</v>
      </c>
      <c r="O144" s="110">
        <v>-20.222466666666666</v>
      </c>
      <c r="P144" s="192">
        <v>7</v>
      </c>
      <c r="Q144" s="192">
        <v>15</v>
      </c>
    </row>
    <row r="145" spans="1:17">
      <c r="A145" s="193" t="s">
        <v>541</v>
      </c>
      <c r="B145" s="194" t="s">
        <v>165</v>
      </c>
      <c r="C145" s="195">
        <v>10021</v>
      </c>
      <c r="D145" s="195">
        <v>10351</v>
      </c>
      <c r="E145" s="197">
        <v>10186</v>
      </c>
      <c r="F145" s="198">
        <v>2.2549999999999999</v>
      </c>
      <c r="G145" s="198">
        <v>7.0710678118653244E-3</v>
      </c>
      <c r="H145" s="190">
        <v>2.2999999999999998</v>
      </c>
      <c r="I145" s="191">
        <v>60.244175909701966</v>
      </c>
      <c r="J145" s="110">
        <v>-12.457466666666665</v>
      </c>
      <c r="K145" s="119">
        <v>7.5012266666666658</v>
      </c>
      <c r="L145" s="110">
        <v>34.274203943736815</v>
      </c>
      <c r="M145" s="119">
        <v>11.784163646370139</v>
      </c>
      <c r="N145" s="110">
        <v>2.9084969432085455</v>
      </c>
      <c r="O145" s="110">
        <v>-13.957466666666665</v>
      </c>
      <c r="P145" s="192">
        <v>7</v>
      </c>
      <c r="Q145" s="192">
        <v>15</v>
      </c>
    </row>
    <row r="146" spans="1:17">
      <c r="A146" s="193" t="s">
        <v>550</v>
      </c>
      <c r="B146" s="194" t="s">
        <v>546</v>
      </c>
      <c r="C146" s="195">
        <v>10351</v>
      </c>
      <c r="D146" s="195">
        <v>10680</v>
      </c>
      <c r="E146" s="197">
        <v>10515.5</v>
      </c>
      <c r="F146" s="189">
        <v>2.52</v>
      </c>
      <c r="G146" s="203"/>
      <c r="H146" s="202">
        <v>2.6459999999999999</v>
      </c>
      <c r="I146" s="206">
        <v>43.723100769567417</v>
      </c>
      <c r="J146" s="110">
        <v>-18.773466666666664</v>
      </c>
      <c r="K146" s="119">
        <v>6.7560266666666662</v>
      </c>
      <c r="L146" s="110">
        <v>35.678525311562382</v>
      </c>
      <c r="M146" s="119">
        <v>11.679313541522708</v>
      </c>
      <c r="N146" s="110">
        <v>3.0548478028881432</v>
      </c>
      <c r="O146" s="110">
        <v>-20.273466666666664</v>
      </c>
      <c r="P146" s="192">
        <v>7</v>
      </c>
      <c r="Q146" s="192">
        <v>16</v>
      </c>
    </row>
    <row r="147" spans="1:17">
      <c r="A147" s="193" t="s">
        <v>547</v>
      </c>
      <c r="B147" s="194" t="s">
        <v>546</v>
      </c>
      <c r="C147" s="195">
        <v>10351</v>
      </c>
      <c r="D147" s="195">
        <v>10680</v>
      </c>
      <c r="E147" s="197">
        <v>10515.5</v>
      </c>
      <c r="F147" s="198">
        <v>1.895</v>
      </c>
      <c r="G147" s="198">
        <v>2.1213203435596444E-2</v>
      </c>
      <c r="H147" s="190">
        <v>1.98</v>
      </c>
      <c r="I147" s="191">
        <v>33.875561251351527</v>
      </c>
      <c r="J147" s="110">
        <v>-21.699466666666666</v>
      </c>
      <c r="K147" s="119">
        <v>4.9716266666666664</v>
      </c>
      <c r="L147" s="110">
        <v>28.791180753537446</v>
      </c>
      <c r="M147" s="119">
        <v>9.6362872538892361</v>
      </c>
      <c r="N147" s="110">
        <v>2.9877877231106029</v>
      </c>
      <c r="O147" s="110">
        <v>-23.199466666666666</v>
      </c>
      <c r="P147" s="192">
        <v>7</v>
      </c>
      <c r="Q147" s="192">
        <v>16</v>
      </c>
    </row>
    <row r="148" spans="1:17">
      <c r="A148" s="193" t="s">
        <v>557</v>
      </c>
      <c r="B148" s="194" t="s">
        <v>546</v>
      </c>
      <c r="C148" s="195">
        <v>10351</v>
      </c>
      <c r="D148" s="195">
        <v>10680</v>
      </c>
      <c r="E148" s="197">
        <v>10515.5</v>
      </c>
      <c r="F148" s="198">
        <v>2.38</v>
      </c>
      <c r="G148" s="198">
        <v>1.4142135623730963E-2</v>
      </c>
      <c r="H148" s="190">
        <v>2.46</v>
      </c>
      <c r="I148" s="191">
        <v>72.022754661441738</v>
      </c>
      <c r="J148" s="110">
        <v>-14.252466666666665</v>
      </c>
      <c r="K148" s="119">
        <v>6.8400266666666658</v>
      </c>
      <c r="L148" s="110">
        <v>33.900303537077875</v>
      </c>
      <c r="M148" s="119">
        <v>11.144596284895732</v>
      </c>
      <c r="N148" s="110">
        <v>3.0418601688625495</v>
      </c>
      <c r="O148" s="110">
        <v>-15.752466666666665</v>
      </c>
      <c r="P148" s="192">
        <v>7</v>
      </c>
      <c r="Q148" s="192">
        <v>16</v>
      </c>
    </row>
    <row r="149" spans="1:17">
      <c r="A149" s="193" t="s">
        <v>549</v>
      </c>
      <c r="B149" s="114" t="s">
        <v>546</v>
      </c>
      <c r="C149" s="195">
        <v>10351</v>
      </c>
      <c r="D149" s="195">
        <v>10680</v>
      </c>
      <c r="E149" s="197">
        <v>10515.5</v>
      </c>
      <c r="F149" s="198">
        <v>2.5066666666666668</v>
      </c>
      <c r="G149" s="198">
        <v>3.5118845842842368E-2</v>
      </c>
      <c r="H149" s="190"/>
      <c r="I149" s="191">
        <v>85.508580957372203</v>
      </c>
      <c r="J149" s="110">
        <v>-18.797000000000001</v>
      </c>
      <c r="K149" s="119">
        <v>7.9474444444444448</v>
      </c>
      <c r="L149" s="119">
        <v>38.429468914493754</v>
      </c>
      <c r="M149" s="119">
        <v>13.111327170526785</v>
      </c>
      <c r="N149" s="110">
        <v>2.9310128879157351</v>
      </c>
      <c r="O149" s="110">
        <v>-20.297000000000001</v>
      </c>
      <c r="P149" s="192">
        <v>7</v>
      </c>
      <c r="Q149" s="192">
        <v>16</v>
      </c>
    </row>
    <row r="150" spans="1:17">
      <c r="A150" s="185" t="s">
        <v>556</v>
      </c>
      <c r="B150" s="114" t="s">
        <v>546</v>
      </c>
      <c r="C150" s="187">
        <v>10351</v>
      </c>
      <c r="D150" s="187">
        <v>10680</v>
      </c>
      <c r="E150" s="188">
        <v>10515.5</v>
      </c>
      <c r="F150" s="189">
        <v>2.5549999999999997</v>
      </c>
      <c r="G150" s="189">
        <v>4.9497474683058214E-2</v>
      </c>
      <c r="H150" s="190">
        <v>2.44</v>
      </c>
      <c r="I150" s="191">
        <v>91.088572026319866</v>
      </c>
      <c r="J150" s="115">
        <v>-14.495555555555551</v>
      </c>
      <c r="K150" s="116">
        <v>6.5104444444444436</v>
      </c>
      <c r="L150" s="115">
        <v>33.947631643686236</v>
      </c>
      <c r="M150" s="116">
        <v>11.498719021819204</v>
      </c>
      <c r="N150" s="115">
        <v>2.9522968236087404</v>
      </c>
      <c r="O150" s="110">
        <v>-15.995555555555551</v>
      </c>
      <c r="P150" s="192">
        <v>7</v>
      </c>
      <c r="Q150" s="192">
        <v>16</v>
      </c>
    </row>
    <row r="151" spans="1:17">
      <c r="A151" s="193" t="s">
        <v>555</v>
      </c>
      <c r="B151" s="114" t="s">
        <v>546</v>
      </c>
      <c r="C151" s="195">
        <v>10351</v>
      </c>
      <c r="D151" s="195">
        <v>10680</v>
      </c>
      <c r="E151" s="197">
        <v>10515.5</v>
      </c>
      <c r="F151" s="198">
        <v>2.415</v>
      </c>
      <c r="G151" s="198">
        <v>7.0710678118653244E-3</v>
      </c>
      <c r="H151" s="190">
        <v>2.4900000000000002</v>
      </c>
      <c r="I151" s="191">
        <v>75.588498255635045</v>
      </c>
      <c r="J151" s="110">
        <v>-14.678999999999998</v>
      </c>
      <c r="K151" s="119">
        <v>6.5854444444444447</v>
      </c>
      <c r="L151" s="119">
        <v>41.261688878814212</v>
      </c>
      <c r="M151" s="119">
        <v>14.30561334220975</v>
      </c>
      <c r="N151" s="110">
        <v>2.884300581301789</v>
      </c>
      <c r="O151" s="110">
        <v>-16.178999999999998</v>
      </c>
      <c r="P151" s="192">
        <v>7</v>
      </c>
      <c r="Q151" s="192">
        <v>16</v>
      </c>
    </row>
    <row r="152" spans="1:17">
      <c r="A152" s="185" t="s">
        <v>553</v>
      </c>
      <c r="B152" s="114" t="s">
        <v>546</v>
      </c>
      <c r="C152" s="187">
        <v>10351</v>
      </c>
      <c r="D152" s="187">
        <v>10680</v>
      </c>
      <c r="E152" s="188">
        <v>10515.5</v>
      </c>
      <c r="F152" s="189">
        <v>2.4400000000000004</v>
      </c>
      <c r="G152" s="189">
        <v>1.4142135623730963E-2</v>
      </c>
      <c r="H152" s="204">
        <v>2.67</v>
      </c>
      <c r="I152" s="191">
        <v>78.209646906560451</v>
      </c>
      <c r="J152" s="115">
        <v>-15.746555555555553</v>
      </c>
      <c r="K152" s="116">
        <v>7.2224444444444442</v>
      </c>
      <c r="L152" s="115">
        <v>40.491557025685871</v>
      </c>
      <c r="M152" s="116">
        <v>14.099052300479592</v>
      </c>
      <c r="N152" s="115">
        <v>2.8719346636020715</v>
      </c>
      <c r="O152" s="110">
        <v>-17.246555555555553</v>
      </c>
      <c r="P152" s="192">
        <v>7</v>
      </c>
      <c r="Q152" s="192">
        <v>16</v>
      </c>
    </row>
    <row r="153" spans="1:17">
      <c r="A153" s="193" t="s">
        <v>554</v>
      </c>
      <c r="B153" s="194" t="s">
        <v>546</v>
      </c>
      <c r="C153" s="195">
        <v>10351</v>
      </c>
      <c r="D153" s="195">
        <v>10680</v>
      </c>
      <c r="E153" s="197">
        <v>10515.5</v>
      </c>
      <c r="F153" s="198">
        <v>2.2450000000000001</v>
      </c>
      <c r="G153" s="198">
        <v>6.3639610306789177E-2</v>
      </c>
      <c r="H153" s="190"/>
      <c r="I153" s="191">
        <v>59.36440278246446</v>
      </c>
      <c r="J153" s="110">
        <v>-15.348466666666665</v>
      </c>
      <c r="K153" s="119">
        <v>6.790073333333333</v>
      </c>
      <c r="L153" s="110">
        <v>33.893879730183393</v>
      </c>
      <c r="M153" s="119">
        <v>11.500562742804012</v>
      </c>
      <c r="N153" s="119">
        <v>2.9471496732967304</v>
      </c>
      <c r="O153" s="110">
        <v>-16.848466666666667</v>
      </c>
      <c r="P153" s="192">
        <v>7</v>
      </c>
      <c r="Q153" s="192">
        <v>16</v>
      </c>
    </row>
    <row r="154" spans="1:17">
      <c r="A154" s="193" t="s">
        <v>552</v>
      </c>
      <c r="B154" s="194" t="s">
        <v>546</v>
      </c>
      <c r="C154" s="195">
        <v>10351</v>
      </c>
      <c r="D154" s="195">
        <v>10680</v>
      </c>
      <c r="E154" s="197">
        <v>10515.5</v>
      </c>
      <c r="F154" s="198">
        <v>2.5350000000000001</v>
      </c>
      <c r="G154" s="198">
        <v>7.0710678118656384E-3</v>
      </c>
      <c r="H154" s="190"/>
      <c r="I154" s="191">
        <v>88.749733934701709</v>
      </c>
      <c r="J154" s="110">
        <v>-15.880466666666665</v>
      </c>
      <c r="K154" s="119">
        <v>5.4002733333333337</v>
      </c>
      <c r="L154" s="110">
        <v>39.594131674648523</v>
      </c>
      <c r="M154" s="119">
        <v>13.699988988975104</v>
      </c>
      <c r="N154" s="119">
        <v>2.8900849268208471</v>
      </c>
      <c r="O154" s="110">
        <v>-17.380466666666663</v>
      </c>
      <c r="P154" s="192">
        <v>7</v>
      </c>
      <c r="Q154" s="192">
        <v>16</v>
      </c>
    </row>
    <row r="155" spans="1:17">
      <c r="A155" s="193" t="s">
        <v>551</v>
      </c>
      <c r="B155" s="194" t="s">
        <v>546</v>
      </c>
      <c r="C155" s="195">
        <v>10351</v>
      </c>
      <c r="D155" s="195">
        <v>10680</v>
      </c>
      <c r="E155" s="197">
        <v>10515.5</v>
      </c>
      <c r="F155" s="198">
        <v>2.375</v>
      </c>
      <c r="G155" s="198">
        <v>2.12132034355966E-2</v>
      </c>
      <c r="H155" s="190"/>
      <c r="I155" s="191">
        <v>71.523138297418626</v>
      </c>
      <c r="J155" s="110">
        <v>-16.544466666666665</v>
      </c>
      <c r="K155" s="119">
        <v>6.5631733333333333</v>
      </c>
      <c r="L155" s="110">
        <v>41.354636037069994</v>
      </c>
      <c r="M155" s="119">
        <v>14.435015521135199</v>
      </c>
      <c r="N155" s="119">
        <v>2.8648833786510388</v>
      </c>
      <c r="O155" s="110">
        <v>-18.044466666666665</v>
      </c>
      <c r="P155" s="192">
        <v>7</v>
      </c>
      <c r="Q155" s="192">
        <v>16</v>
      </c>
    </row>
    <row r="156" spans="1:17">
      <c r="A156" s="185" t="s">
        <v>558</v>
      </c>
      <c r="B156" s="186" t="s">
        <v>546</v>
      </c>
      <c r="C156" s="187">
        <v>10351</v>
      </c>
      <c r="D156" s="187">
        <v>10680</v>
      </c>
      <c r="E156" s="188">
        <v>10515.5</v>
      </c>
      <c r="F156" s="189">
        <v>2.605</v>
      </c>
      <c r="G156" s="189">
        <v>7.0710678118653244E-3</v>
      </c>
      <c r="H156" s="190">
        <v>2.74</v>
      </c>
      <c r="I156" s="191">
        <v>97.123333160996566</v>
      </c>
      <c r="J156" s="110">
        <v>-9.8534666666666659</v>
      </c>
      <c r="K156" s="119">
        <v>8.2954733333333337</v>
      </c>
      <c r="L156" s="110">
        <v>40.299541808738773</v>
      </c>
      <c r="M156" s="119">
        <v>13.715762098545783</v>
      </c>
      <c r="N156" s="119">
        <v>2.9381919516533128</v>
      </c>
      <c r="O156" s="110">
        <v>-11.353466666666666</v>
      </c>
      <c r="P156" s="192">
        <v>7</v>
      </c>
      <c r="Q156" s="192">
        <v>16</v>
      </c>
    </row>
    <row r="157" spans="1:17">
      <c r="A157" s="193" t="s">
        <v>566</v>
      </c>
      <c r="B157" s="194" t="s">
        <v>562</v>
      </c>
      <c r="C157" s="195">
        <v>10680</v>
      </c>
      <c r="D157" s="195">
        <v>11010</v>
      </c>
      <c r="E157" s="197">
        <v>10845</v>
      </c>
      <c r="F157" s="198">
        <v>2.6799999999999997</v>
      </c>
      <c r="G157" s="198">
        <v>1.4142135623730963E-2</v>
      </c>
      <c r="H157" s="190">
        <v>2.56</v>
      </c>
      <c r="I157" s="191">
        <v>106.69060263871015</v>
      </c>
      <c r="J157" s="110">
        <v>-11.945466666666665</v>
      </c>
      <c r="K157" s="119">
        <v>8.4864733333333326</v>
      </c>
      <c r="L157" s="110">
        <v>30.505007702187349</v>
      </c>
      <c r="M157" s="119">
        <v>10.188154833944196</v>
      </c>
      <c r="N157" s="119">
        <v>2.9941641248474999</v>
      </c>
      <c r="O157" s="110">
        <v>-13.445466666666665</v>
      </c>
      <c r="P157" s="192">
        <v>7</v>
      </c>
      <c r="Q157" s="192">
        <v>16</v>
      </c>
    </row>
    <row r="158" spans="1:17">
      <c r="A158" s="185" t="s">
        <v>565</v>
      </c>
      <c r="B158" s="186" t="s">
        <v>562</v>
      </c>
      <c r="C158" s="187">
        <v>10680</v>
      </c>
      <c r="D158" s="187">
        <v>11010</v>
      </c>
      <c r="E158" s="188">
        <v>10845</v>
      </c>
      <c r="F158" s="189">
        <v>2.76</v>
      </c>
      <c r="G158" s="189">
        <v>2.8284271247461613E-2</v>
      </c>
      <c r="H158" s="190">
        <v>2.62</v>
      </c>
      <c r="I158" s="191">
        <v>117.60047113688682</v>
      </c>
      <c r="J158" s="110">
        <v>-13.453466666666666</v>
      </c>
      <c r="K158" s="119">
        <v>7.1479733333333328</v>
      </c>
      <c r="L158" s="110">
        <v>38.809377900838285</v>
      </c>
      <c r="M158" s="119">
        <v>12.98126555554726</v>
      </c>
      <c r="N158" s="119">
        <v>2.989645172481195</v>
      </c>
      <c r="O158" s="110">
        <v>-14.953466666666666</v>
      </c>
      <c r="P158" s="192">
        <v>7</v>
      </c>
      <c r="Q158" s="192">
        <v>16</v>
      </c>
    </row>
    <row r="159" spans="1:17">
      <c r="A159" s="193" t="s">
        <v>563</v>
      </c>
      <c r="B159" s="194" t="s">
        <v>562</v>
      </c>
      <c r="C159" s="195">
        <v>10680</v>
      </c>
      <c r="D159" s="195">
        <v>11010</v>
      </c>
      <c r="E159" s="197">
        <v>10845</v>
      </c>
      <c r="F159" s="198">
        <v>2.3166666666666669</v>
      </c>
      <c r="G159" s="198">
        <v>2.5166114784235735E-2</v>
      </c>
      <c r="H159" s="190"/>
      <c r="I159" s="191">
        <v>65.871620874745616</v>
      </c>
      <c r="J159" s="110">
        <v>-18.202466666666666</v>
      </c>
      <c r="K159" s="119">
        <v>6.9328733333333332</v>
      </c>
      <c r="L159" s="110">
        <v>41.641707673089648</v>
      </c>
      <c r="M159" s="119">
        <v>14.106435362727069</v>
      </c>
      <c r="N159" s="119">
        <v>2.9519652982721665</v>
      </c>
      <c r="O159" s="110">
        <v>-19.702466666666666</v>
      </c>
      <c r="P159" s="192">
        <v>7</v>
      </c>
      <c r="Q159" s="192">
        <v>16</v>
      </c>
    </row>
    <row r="160" spans="1:17">
      <c r="A160" s="193" t="s">
        <v>568</v>
      </c>
      <c r="B160" s="194" t="s">
        <v>562</v>
      </c>
      <c r="C160" s="195">
        <v>10680</v>
      </c>
      <c r="D160" s="195">
        <v>11010</v>
      </c>
      <c r="E160" s="197">
        <v>10845</v>
      </c>
      <c r="F160" s="198">
        <v>2.5249999999999999</v>
      </c>
      <c r="G160" s="198">
        <v>7.0710678118653244E-3</v>
      </c>
      <c r="H160" s="190">
        <v>2.61</v>
      </c>
      <c r="I160" s="191">
        <v>87.596181731007292</v>
      </c>
      <c r="J160" s="110">
        <v>-9.776466666666666</v>
      </c>
      <c r="K160" s="119">
        <v>7.5722266666666664</v>
      </c>
      <c r="L160" s="110">
        <v>43.564505982938755</v>
      </c>
      <c r="M160" s="119">
        <v>14.707661220419936</v>
      </c>
      <c r="N160" s="110">
        <v>2.9620281110673345</v>
      </c>
      <c r="O160" s="110">
        <v>-11.276466666666666</v>
      </c>
      <c r="P160" s="192">
        <v>7</v>
      </c>
      <c r="Q160" s="192">
        <v>16</v>
      </c>
    </row>
    <row r="161" spans="1:17">
      <c r="A161" s="185" t="s">
        <v>567</v>
      </c>
      <c r="B161" s="186" t="s">
        <v>562</v>
      </c>
      <c r="C161" s="187">
        <v>10680</v>
      </c>
      <c r="D161" s="187">
        <v>11010</v>
      </c>
      <c r="E161" s="188">
        <v>10845</v>
      </c>
      <c r="F161" s="189">
        <v>2.5599999999999996</v>
      </c>
      <c r="G161" s="189">
        <v>7.0710678118654821E-2</v>
      </c>
      <c r="H161" s="190">
        <v>2.4</v>
      </c>
      <c r="I161" s="191">
        <v>91.679932565690223</v>
      </c>
      <c r="J161" s="110">
        <v>-11.105466666666665</v>
      </c>
      <c r="K161" s="119">
        <v>9.2517733333333325</v>
      </c>
      <c r="L161" s="110">
        <v>38.834188970567325</v>
      </c>
      <c r="M161" s="119">
        <v>13.120170403082572</v>
      </c>
      <c r="N161" s="119">
        <v>2.9598844967320903</v>
      </c>
      <c r="O161" s="110">
        <v>-12.605466666666665</v>
      </c>
      <c r="P161" s="192">
        <v>7</v>
      </c>
      <c r="Q161" s="192">
        <v>16</v>
      </c>
    </row>
    <row r="162" spans="1:17">
      <c r="A162" s="193" t="s">
        <v>569</v>
      </c>
      <c r="B162" s="194" t="s">
        <v>570</v>
      </c>
      <c r="C162" s="195">
        <v>11010</v>
      </c>
      <c r="D162" s="195">
        <v>11339</v>
      </c>
      <c r="E162" s="197">
        <v>11174.5</v>
      </c>
      <c r="F162" s="198">
        <v>2.5666666666666664</v>
      </c>
      <c r="G162" s="198">
        <v>2.5166114784235735E-2</v>
      </c>
      <c r="H162" s="190"/>
      <c r="I162" s="191">
        <v>92.472574147609677</v>
      </c>
      <c r="J162" s="110">
        <v>-21.130466666666667</v>
      </c>
      <c r="K162" s="119">
        <v>6.8482266666666662</v>
      </c>
      <c r="L162" s="110">
        <v>42.853606882739967</v>
      </c>
      <c r="M162" s="119">
        <v>14.766607842118974</v>
      </c>
      <c r="N162" s="110">
        <v>2.9020616881629446</v>
      </c>
      <c r="O162" s="110">
        <v>-22.630466666666667</v>
      </c>
      <c r="P162" s="192">
        <v>7</v>
      </c>
      <c r="Q162" s="200">
        <v>17</v>
      </c>
    </row>
    <row r="163" spans="1:17">
      <c r="A163" s="193" t="s">
        <v>577</v>
      </c>
      <c r="B163" s="194" t="s">
        <v>164</v>
      </c>
      <c r="C163" s="195">
        <v>11668</v>
      </c>
      <c r="D163" s="195">
        <v>12656</v>
      </c>
      <c r="E163" s="197">
        <v>12162</v>
      </c>
      <c r="F163" s="189">
        <v>2.5750000000000002</v>
      </c>
      <c r="G163" s="203">
        <v>7.0710678118656384E-3</v>
      </c>
      <c r="H163" s="202">
        <v>2.7037500000000003</v>
      </c>
      <c r="I163" s="206">
        <v>46.317328652559659</v>
      </c>
      <c r="J163" s="110">
        <v>-9.9484666666666648</v>
      </c>
      <c r="K163" s="119">
        <v>7.0552266666666661</v>
      </c>
      <c r="L163" s="110">
        <v>28.404817788974707</v>
      </c>
      <c r="M163" s="119">
        <v>9.5072246900957325</v>
      </c>
      <c r="N163" s="110">
        <v>2.9877086862757936</v>
      </c>
      <c r="O163" s="110">
        <v>-11.148466666666664</v>
      </c>
      <c r="P163" s="192">
        <v>8</v>
      </c>
      <c r="Q163" s="192">
        <v>17</v>
      </c>
    </row>
    <row r="164" spans="1:17">
      <c r="A164" s="193" t="s">
        <v>575</v>
      </c>
      <c r="B164" s="194" t="s">
        <v>164</v>
      </c>
      <c r="C164" s="195">
        <v>11668</v>
      </c>
      <c r="D164" s="195">
        <v>12656</v>
      </c>
      <c r="E164" s="197">
        <v>12162</v>
      </c>
      <c r="F164" s="189">
        <v>2.2100000000000004</v>
      </c>
      <c r="G164" s="203">
        <v>5.1961524227066493E-2</v>
      </c>
      <c r="H164" s="202">
        <v>2.3205000000000005</v>
      </c>
      <c r="I164" s="206">
        <v>30.962371356351344</v>
      </c>
      <c r="J164" s="110">
        <v>-11.875466666666666</v>
      </c>
      <c r="K164" s="119">
        <v>6.3282266666666658</v>
      </c>
      <c r="L164" s="110">
        <v>43.200120367406427</v>
      </c>
      <c r="M164" s="119">
        <v>14.58891964662689</v>
      </c>
      <c r="N164" s="110">
        <v>2.9611596618393019</v>
      </c>
      <c r="O164" s="110">
        <v>-13.075466666666665</v>
      </c>
      <c r="P164" s="192">
        <v>8</v>
      </c>
      <c r="Q164" s="192">
        <v>17</v>
      </c>
    </row>
    <row r="165" spans="1:17">
      <c r="A165" s="193" t="s">
        <v>572</v>
      </c>
      <c r="B165" s="194" t="s">
        <v>164</v>
      </c>
      <c r="C165" s="195">
        <v>11668</v>
      </c>
      <c r="D165" s="195">
        <v>12656</v>
      </c>
      <c r="E165" s="197">
        <v>12162</v>
      </c>
      <c r="F165" s="189">
        <v>2.3666666666666667</v>
      </c>
      <c r="G165" s="203">
        <v>3.5118845842842389E-2</v>
      </c>
      <c r="H165" s="202">
        <v>2.4849999999999999</v>
      </c>
      <c r="I165" s="206">
        <v>37.027963109977534</v>
      </c>
      <c r="J165" s="110">
        <v>-13.939466666666666</v>
      </c>
      <c r="K165" s="119">
        <v>6.1412266666666664</v>
      </c>
      <c r="L165" s="110">
        <v>42.457034405609399</v>
      </c>
      <c r="M165" s="119">
        <v>14.769067393213549</v>
      </c>
      <c r="N165" s="110">
        <v>2.8747268378718749</v>
      </c>
      <c r="O165" s="110">
        <v>-15.139466666666666</v>
      </c>
      <c r="P165" s="192">
        <v>8</v>
      </c>
      <c r="Q165" s="192">
        <v>17</v>
      </c>
    </row>
    <row r="166" spans="1:17">
      <c r="A166" s="193" t="s">
        <v>576</v>
      </c>
      <c r="B166" s="194" t="s">
        <v>164</v>
      </c>
      <c r="C166" s="195">
        <v>11668</v>
      </c>
      <c r="D166" s="195">
        <v>12656</v>
      </c>
      <c r="E166" s="197">
        <v>12162</v>
      </c>
      <c r="F166" s="189">
        <v>2.2200000000000002</v>
      </c>
      <c r="G166" s="203">
        <v>3.9999999999999813E-2</v>
      </c>
      <c r="H166" s="202">
        <v>2.3310000000000004</v>
      </c>
      <c r="I166" s="206">
        <v>31.327155845250015</v>
      </c>
      <c r="J166" s="110">
        <v>-10.629466666666666</v>
      </c>
      <c r="K166" s="119">
        <v>8.0070266666666647</v>
      </c>
      <c r="L166" s="110">
        <v>15.468512122513987</v>
      </c>
      <c r="M166" s="119">
        <v>5.1027577589428006</v>
      </c>
      <c r="N166" s="110">
        <v>3.0314024010653378</v>
      </c>
      <c r="O166" s="110">
        <v>-11.829466666666665</v>
      </c>
      <c r="P166" s="192">
        <v>8</v>
      </c>
      <c r="Q166" s="192">
        <v>17</v>
      </c>
    </row>
    <row r="167" spans="1:17">
      <c r="A167" s="193" t="s">
        <v>571</v>
      </c>
      <c r="B167" s="194" t="s">
        <v>164</v>
      </c>
      <c r="C167" s="195">
        <v>11668</v>
      </c>
      <c r="D167" s="195">
        <v>12656</v>
      </c>
      <c r="E167" s="197">
        <v>12162</v>
      </c>
      <c r="F167" s="198">
        <v>2.48</v>
      </c>
      <c r="G167" s="198">
        <v>0</v>
      </c>
      <c r="H167" s="190">
        <v>2.5</v>
      </c>
      <c r="I167" s="191">
        <v>82.53441236984186</v>
      </c>
      <c r="J167" s="110">
        <v>-17.230466666666665</v>
      </c>
      <c r="K167" s="119">
        <v>7.7211733333333328</v>
      </c>
      <c r="L167" s="110">
        <v>40.516468364888212</v>
      </c>
      <c r="M167" s="119">
        <v>13.985439217106938</v>
      </c>
      <c r="N167" s="119">
        <v>2.8970465450472673</v>
      </c>
      <c r="O167" s="110">
        <v>-18.430466666666664</v>
      </c>
      <c r="P167" s="192">
        <v>8</v>
      </c>
      <c r="Q167" s="192">
        <v>17</v>
      </c>
    </row>
    <row r="168" spans="1:17">
      <c r="A168" s="193" t="s">
        <v>574</v>
      </c>
      <c r="B168" s="194" t="s">
        <v>164</v>
      </c>
      <c r="C168" s="195">
        <v>11668</v>
      </c>
      <c r="D168" s="195">
        <v>12656</v>
      </c>
      <c r="E168" s="197">
        <v>12162</v>
      </c>
      <c r="F168" s="198">
        <v>2.4000000000000004</v>
      </c>
      <c r="G168" s="198">
        <v>1.4142135623730963E-2</v>
      </c>
      <c r="H168" s="190">
        <v>2.5</v>
      </c>
      <c r="I168" s="191">
        <v>74.045592064062333</v>
      </c>
      <c r="J168" s="110">
        <v>-12.739466666666665</v>
      </c>
      <c r="K168" s="119">
        <v>8.2964733333333331</v>
      </c>
      <c r="L168" s="110">
        <v>39.665835504334432</v>
      </c>
      <c r="M168" s="119">
        <v>13.648121629928056</v>
      </c>
      <c r="N168" s="119">
        <v>2.9063219525648032</v>
      </c>
      <c r="O168" s="110">
        <v>-13.939466666666664</v>
      </c>
      <c r="P168" s="192">
        <v>8</v>
      </c>
      <c r="Q168" s="192">
        <v>17</v>
      </c>
    </row>
    <row r="169" spans="1:17">
      <c r="A169" s="193" t="s">
        <v>573</v>
      </c>
      <c r="B169" s="194" t="s">
        <v>164</v>
      </c>
      <c r="C169" s="195">
        <v>11668</v>
      </c>
      <c r="D169" s="195">
        <v>12656</v>
      </c>
      <c r="E169" s="197">
        <v>12162</v>
      </c>
      <c r="F169" s="198">
        <v>2.6799999999999997</v>
      </c>
      <c r="G169" s="198">
        <v>1.4142135623730963E-2</v>
      </c>
      <c r="H169" s="190">
        <v>2.59</v>
      </c>
      <c r="I169" s="191">
        <v>106.69060263871015</v>
      </c>
      <c r="J169" s="110">
        <v>-13.111466666666665</v>
      </c>
      <c r="K169" s="119">
        <v>7.2321733333333329</v>
      </c>
      <c r="L169" s="110">
        <v>41.120437832844594</v>
      </c>
      <c r="M169" s="119">
        <v>14.209045483457782</v>
      </c>
      <c r="N169" s="119">
        <v>2.8939620103769212</v>
      </c>
      <c r="O169" s="110">
        <v>-14.311466666666664</v>
      </c>
      <c r="P169" s="192">
        <v>8</v>
      </c>
      <c r="Q169" s="192">
        <v>17</v>
      </c>
    </row>
    <row r="170" spans="1:17">
      <c r="A170" s="193" t="s">
        <v>581</v>
      </c>
      <c r="B170" s="194" t="s">
        <v>580</v>
      </c>
      <c r="C170" s="195">
        <v>11998</v>
      </c>
      <c r="D170" s="195">
        <v>15330</v>
      </c>
      <c r="E170" s="197">
        <v>13664</v>
      </c>
      <c r="F170" s="198">
        <v>2.3449999999999998</v>
      </c>
      <c r="G170" s="198">
        <v>2.1213203435596288E-2</v>
      </c>
      <c r="H170" s="190">
        <v>2.23</v>
      </c>
      <c r="I170" s="191">
        <v>68.576106485675794</v>
      </c>
      <c r="J170" s="110">
        <v>-13.299466666666666</v>
      </c>
      <c r="K170" s="119">
        <v>7.2232266666666662</v>
      </c>
      <c r="L170" s="110">
        <v>40.421673054238624</v>
      </c>
      <c r="M170" s="119">
        <v>14.310177956495258</v>
      </c>
      <c r="N170" s="110">
        <v>2.8246799709357631</v>
      </c>
      <c r="O170" s="103">
        <v>-14.499466666666665</v>
      </c>
      <c r="P170" s="192">
        <v>9</v>
      </c>
      <c r="Q170" s="192">
        <v>18</v>
      </c>
    </row>
    <row r="171" spans="1:17">
      <c r="A171" s="193" t="s">
        <v>583</v>
      </c>
      <c r="B171" s="194" t="s">
        <v>580</v>
      </c>
      <c r="C171" s="195">
        <v>11998</v>
      </c>
      <c r="D171" s="195">
        <v>15330</v>
      </c>
      <c r="E171" s="197">
        <v>13664</v>
      </c>
      <c r="F171" s="198">
        <v>2.46</v>
      </c>
      <c r="G171" s="198">
        <v>5.6568542494923851E-2</v>
      </c>
      <c r="H171" s="190"/>
      <c r="I171" s="191">
        <v>80.351724968409059</v>
      </c>
      <c r="J171" s="110">
        <v>-11.633466666666665</v>
      </c>
      <c r="K171" s="119">
        <v>7.310226666666666</v>
      </c>
      <c r="L171" s="110">
        <v>42.255716342674489</v>
      </c>
      <c r="M171" s="119">
        <v>14.95919719437361</v>
      </c>
      <c r="N171" s="110">
        <v>2.824731554348888</v>
      </c>
      <c r="O171" s="103">
        <v>-12.833466666666665</v>
      </c>
      <c r="P171" s="192">
        <v>9</v>
      </c>
      <c r="Q171" s="192">
        <v>18</v>
      </c>
    </row>
    <row r="172" spans="1:17">
      <c r="A172" s="193" t="s">
        <v>579</v>
      </c>
      <c r="B172" s="194" t="s">
        <v>580</v>
      </c>
      <c r="C172" s="195">
        <v>11998</v>
      </c>
      <c r="D172" s="195">
        <v>15330</v>
      </c>
      <c r="E172" s="197">
        <v>13664</v>
      </c>
      <c r="F172" s="198">
        <v>2.2749999999999999</v>
      </c>
      <c r="G172" s="198">
        <v>3.5355339059327251E-2</v>
      </c>
      <c r="H172" s="190">
        <v>2.17</v>
      </c>
      <c r="I172" s="191">
        <v>62.030950696928713</v>
      </c>
      <c r="J172" s="110">
        <v>-17.407466666666664</v>
      </c>
      <c r="K172" s="119">
        <v>5.8432266666666663</v>
      </c>
      <c r="L172" s="110">
        <v>39.037350879686507</v>
      </c>
      <c r="M172" s="119">
        <v>13.495628464772508</v>
      </c>
      <c r="N172" s="110">
        <v>2.8925922925031098</v>
      </c>
      <c r="O172" s="103">
        <v>-18.607466666666664</v>
      </c>
      <c r="P172" s="192">
        <v>9</v>
      </c>
      <c r="Q172" s="192">
        <v>18</v>
      </c>
    </row>
    <row r="173" spans="1:17">
      <c r="A173" s="193" t="s">
        <v>589</v>
      </c>
      <c r="B173" s="194" t="s">
        <v>590</v>
      </c>
      <c r="C173" s="195">
        <v>13916</v>
      </c>
      <c r="D173" s="195">
        <v>14152</v>
      </c>
      <c r="E173" s="197">
        <v>14034</v>
      </c>
      <c r="F173" s="198">
        <v>2.1950000000000003</v>
      </c>
      <c r="G173" s="198">
        <v>3.5355339059327563E-2</v>
      </c>
      <c r="H173" s="190"/>
      <c r="I173" s="191">
        <v>55.099578468171011</v>
      </c>
      <c r="J173" s="110">
        <v>-16.119466666666668</v>
      </c>
      <c r="K173" s="119">
        <v>6.4881733333333331</v>
      </c>
      <c r="L173" s="110">
        <v>40.727987443078923</v>
      </c>
      <c r="M173" s="119">
        <v>14.047810245076612</v>
      </c>
      <c r="N173" s="119">
        <v>2.8992410014473973</v>
      </c>
      <c r="O173" s="103">
        <v>-17.319466666666667</v>
      </c>
      <c r="P173" s="192">
        <v>9</v>
      </c>
      <c r="Q173" s="192">
        <v>18</v>
      </c>
    </row>
    <row r="174" spans="1:17">
      <c r="A174" s="193" t="s">
        <v>593</v>
      </c>
      <c r="B174" s="194" t="s">
        <v>592</v>
      </c>
      <c r="C174" s="195">
        <v>13916</v>
      </c>
      <c r="D174" s="195">
        <v>15095</v>
      </c>
      <c r="E174" s="197">
        <v>14505.5</v>
      </c>
      <c r="F174" s="198">
        <v>2.66</v>
      </c>
      <c r="G174" s="198">
        <v>1.4142135623730963E-2</v>
      </c>
      <c r="H174" s="190">
        <v>2.75</v>
      </c>
      <c r="I174" s="191">
        <v>104.07782725504735</v>
      </c>
      <c r="J174" s="110">
        <v>-15.719466666666666</v>
      </c>
      <c r="K174" s="119">
        <v>7.2273733333333334</v>
      </c>
      <c r="L174" s="110">
        <v>31.867442417988467</v>
      </c>
      <c r="M174" s="119">
        <v>10.996938938441046</v>
      </c>
      <c r="N174" s="119">
        <v>2.8978466277185748</v>
      </c>
      <c r="O174" s="103">
        <v>-16.919466666666665</v>
      </c>
      <c r="P174" s="192">
        <v>9</v>
      </c>
      <c r="Q174" s="192">
        <v>19</v>
      </c>
    </row>
    <row r="175" spans="1:17">
      <c r="A175" s="193" t="s">
        <v>596</v>
      </c>
      <c r="B175" s="194" t="s">
        <v>592</v>
      </c>
      <c r="C175" s="195">
        <v>13916</v>
      </c>
      <c r="D175" s="195">
        <v>15095</v>
      </c>
      <c r="E175" s="197">
        <v>14505.5</v>
      </c>
      <c r="F175" s="198">
        <v>2.3633333333333333</v>
      </c>
      <c r="G175" s="198">
        <v>3.5118845842842389E-2</v>
      </c>
      <c r="H175" s="190"/>
      <c r="I175" s="191">
        <v>70.366781177428081</v>
      </c>
      <c r="J175" s="110">
        <v>-10.135466666666666</v>
      </c>
      <c r="K175" s="119">
        <v>7.3607733333333334</v>
      </c>
      <c r="L175" s="110">
        <v>41.334730745809317</v>
      </c>
      <c r="M175" s="119">
        <v>14.622475295081973</v>
      </c>
      <c r="N175" s="119">
        <v>2.8267943635857309</v>
      </c>
      <c r="O175" s="103">
        <v>-11.335466666666665</v>
      </c>
      <c r="P175" s="192">
        <v>9</v>
      </c>
      <c r="Q175" s="192">
        <v>19</v>
      </c>
    </row>
    <row r="176" spans="1:17">
      <c r="A176" s="185" t="s">
        <v>594</v>
      </c>
      <c r="B176" s="186" t="s">
        <v>592</v>
      </c>
      <c r="C176" s="187">
        <v>13916</v>
      </c>
      <c r="D176" s="187">
        <v>15095</v>
      </c>
      <c r="E176" s="188">
        <v>14505.5</v>
      </c>
      <c r="F176" s="189">
        <v>2.4300000000000002</v>
      </c>
      <c r="G176" s="189">
        <v>2.8284271247461926E-2</v>
      </c>
      <c r="H176" s="190">
        <v>2.58</v>
      </c>
      <c r="I176" s="191">
        <v>77.153701348217751</v>
      </c>
      <c r="J176" s="110">
        <v>-14.669466666666665</v>
      </c>
      <c r="K176" s="119">
        <v>5.1794733333333332</v>
      </c>
      <c r="L176" s="110">
        <v>32.683504205775087</v>
      </c>
      <c r="M176" s="119">
        <v>11.174340631920295</v>
      </c>
      <c r="N176" s="119">
        <v>2.9248709415938463</v>
      </c>
      <c r="O176" s="103">
        <v>-15.869466666666664</v>
      </c>
      <c r="P176" s="192">
        <v>9</v>
      </c>
      <c r="Q176" s="192">
        <v>19</v>
      </c>
    </row>
    <row r="177" spans="1:17">
      <c r="A177" s="193" t="s">
        <v>548</v>
      </c>
      <c r="B177" s="194" t="s">
        <v>592</v>
      </c>
      <c r="C177" s="195">
        <v>13916</v>
      </c>
      <c r="D177" s="195">
        <v>15095</v>
      </c>
      <c r="E177" s="197">
        <v>14505.5</v>
      </c>
      <c r="F177" s="198">
        <v>2.4400000000000004</v>
      </c>
      <c r="G177" s="198">
        <v>1.4142135623730963E-2</v>
      </c>
      <c r="H177" s="190">
        <v>2.5099999999999998</v>
      </c>
      <c r="I177" s="191">
        <v>78.209646906560451</v>
      </c>
      <c r="J177" s="110">
        <v>-19.428466666666665</v>
      </c>
      <c r="K177" s="119">
        <v>4.3996733333333333</v>
      </c>
      <c r="L177" s="110">
        <v>37.550121879176253</v>
      </c>
      <c r="M177" s="119">
        <v>13.040911907224299</v>
      </c>
      <c r="N177" s="119">
        <v>2.8794092120486252</v>
      </c>
      <c r="O177" s="110">
        <v>-20.928466666666665</v>
      </c>
      <c r="P177" s="192">
        <v>9</v>
      </c>
      <c r="Q177" s="192">
        <v>19</v>
      </c>
    </row>
    <row r="178" spans="1:17">
      <c r="A178" s="193" t="s">
        <v>762</v>
      </c>
      <c r="B178" s="194" t="s">
        <v>592</v>
      </c>
      <c r="C178" s="195">
        <v>13916</v>
      </c>
      <c r="D178" s="195">
        <v>15095</v>
      </c>
      <c r="E178" s="197">
        <v>14505.5</v>
      </c>
      <c r="F178" s="198">
        <v>2.71</v>
      </c>
      <c r="G178" s="198">
        <v>1.4142135623730963E-2</v>
      </c>
      <c r="H178" s="190">
        <v>2.62</v>
      </c>
      <c r="I178" s="191">
        <v>110.69508874802516</v>
      </c>
      <c r="J178" s="103">
        <v>-12.594999999999999</v>
      </c>
      <c r="K178" s="104">
        <v>7.7918333333333347</v>
      </c>
      <c r="L178" s="103">
        <v>44.289258421347867</v>
      </c>
      <c r="M178" s="104">
        <v>15.705527621289923</v>
      </c>
      <c r="N178" s="103">
        <v>2.8199790219916414</v>
      </c>
      <c r="O178" s="103">
        <v>-13.794999999999998</v>
      </c>
      <c r="P178" s="192">
        <v>9</v>
      </c>
      <c r="Q178" s="192">
        <v>19</v>
      </c>
    </row>
    <row r="179" spans="1:17">
      <c r="A179" s="193" t="s">
        <v>601</v>
      </c>
      <c r="B179" s="194" t="s">
        <v>598</v>
      </c>
      <c r="C179" s="195">
        <v>14152</v>
      </c>
      <c r="D179" s="195">
        <v>14387</v>
      </c>
      <c r="E179" s="197">
        <v>14269.5</v>
      </c>
      <c r="F179" s="198">
        <v>2.5249999999999999</v>
      </c>
      <c r="G179" s="198">
        <v>7.0710678118653244E-3</v>
      </c>
      <c r="H179" s="190">
        <v>2.65</v>
      </c>
      <c r="I179" s="191">
        <v>87.596181731007292</v>
      </c>
      <c r="J179" s="110">
        <v>-12.744466666666666</v>
      </c>
      <c r="K179" s="119">
        <v>7.1046733333333334</v>
      </c>
      <c r="L179" s="110">
        <v>41.759882943494048</v>
      </c>
      <c r="M179" s="119">
        <v>14.629487763077723</v>
      </c>
      <c r="N179" s="119">
        <v>2.8545006920125195</v>
      </c>
      <c r="O179" s="103">
        <v>-13.944466666666665</v>
      </c>
      <c r="P179" s="192">
        <v>9</v>
      </c>
      <c r="Q179" s="192">
        <v>19</v>
      </c>
    </row>
    <row r="180" spans="1:17">
      <c r="A180" s="193" t="s">
        <v>600</v>
      </c>
      <c r="B180" s="194" t="s">
        <v>598</v>
      </c>
      <c r="C180" s="195">
        <v>14152</v>
      </c>
      <c r="D180" s="195">
        <v>14387</v>
      </c>
      <c r="E180" s="197">
        <v>14269.5</v>
      </c>
      <c r="F180" s="198">
        <v>2.66</v>
      </c>
      <c r="G180" s="198">
        <v>7.0710678118654821E-2</v>
      </c>
      <c r="H180" s="190"/>
      <c r="I180" s="191">
        <v>104.07782725504735</v>
      </c>
      <c r="J180" s="110">
        <v>-12.906466666666665</v>
      </c>
      <c r="K180" s="119">
        <v>7.3621733333333328</v>
      </c>
      <c r="L180" s="110">
        <v>36.14507964394484</v>
      </c>
      <c r="M180" s="119">
        <v>12.500988457946793</v>
      </c>
      <c r="N180" s="119">
        <v>2.8913777310919491</v>
      </c>
      <c r="O180" s="103">
        <v>-14.106466666666664</v>
      </c>
      <c r="P180" s="192">
        <v>9</v>
      </c>
      <c r="Q180" s="192">
        <v>19</v>
      </c>
    </row>
    <row r="181" spans="1:17">
      <c r="A181" s="193" t="s">
        <v>599</v>
      </c>
      <c r="B181" s="194" t="s">
        <v>598</v>
      </c>
      <c r="C181" s="195">
        <v>14152</v>
      </c>
      <c r="D181" s="195">
        <v>14387</v>
      </c>
      <c r="E181" s="197">
        <v>14269.5</v>
      </c>
      <c r="F181" s="198">
        <v>2.5499999999999998</v>
      </c>
      <c r="G181" s="198">
        <v>5.6568542494923851E-2</v>
      </c>
      <c r="H181" s="190"/>
      <c r="I181" s="191">
        <v>90.499878727120972</v>
      </c>
      <c r="J181" s="110">
        <v>-14.525466666666665</v>
      </c>
      <c r="K181" s="119">
        <v>7.2308733333333324</v>
      </c>
      <c r="L181" s="110">
        <v>40.779822670064313</v>
      </c>
      <c r="M181" s="119">
        <v>14.365076787384321</v>
      </c>
      <c r="N181" s="119">
        <v>2.838816894169192</v>
      </c>
      <c r="O181" s="103">
        <v>-15.725466666666664</v>
      </c>
      <c r="P181" s="192">
        <v>9</v>
      </c>
      <c r="Q181" s="192">
        <v>19</v>
      </c>
    </row>
    <row r="182" spans="1:17">
      <c r="A182" s="193" t="s">
        <v>597</v>
      </c>
      <c r="B182" s="194" t="s">
        <v>598</v>
      </c>
      <c r="C182" s="195">
        <v>14152</v>
      </c>
      <c r="D182" s="195">
        <v>14387</v>
      </c>
      <c r="E182" s="197">
        <v>14269.5</v>
      </c>
      <c r="F182" s="198">
        <v>2.2450000000000001</v>
      </c>
      <c r="G182" s="198">
        <v>4.9497474683058214E-2</v>
      </c>
      <c r="H182" s="190">
        <v>2.15</v>
      </c>
      <c r="I182" s="191">
        <v>59.36440278246446</v>
      </c>
      <c r="J182" s="110">
        <v>-18.348466666666667</v>
      </c>
      <c r="K182" s="119">
        <v>6.2476733333333332</v>
      </c>
      <c r="L182" s="110">
        <v>39.293163234354729</v>
      </c>
      <c r="M182" s="119">
        <v>13.869462350622134</v>
      </c>
      <c r="N182" s="119">
        <v>2.8330703989107535</v>
      </c>
      <c r="O182" s="103">
        <v>-19.548466666666666</v>
      </c>
      <c r="P182" s="192">
        <v>9</v>
      </c>
      <c r="Q182" s="192">
        <v>19</v>
      </c>
    </row>
  </sheetData>
  <sortState ref="A2:Q182">
    <sortCondition ref="B2:B182"/>
  </sortState>
  <conditionalFormatting sqref="A1">
    <cfRule type="duplicateValues" dxfId="1" priority="1"/>
  </conditionalFormatting>
  <conditionalFormatting sqref="A162:A182 A2:A6 A145:A160 A139:A143 A137 A133:A135 A129:A131 A111:A127 A108:A109 A98 A90 A75:A88 A30:A72 A25:A27 A23 A15:A20 A12 A9:A10">
    <cfRule type="duplicateValues" dxfId="0" priority="1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93"/>
  <sheetViews>
    <sheetView workbookViewId="0">
      <pane ySplit="1" topLeftCell="A20" activePane="bottomLeft" state="frozen"/>
      <selection pane="bottomLeft" activeCell="K2" sqref="K2"/>
    </sheetView>
  </sheetViews>
  <sheetFormatPr defaultColWidth="8.875" defaultRowHeight="15.75"/>
  <cols>
    <col min="11" max="11" width="12.75" bestFit="1" customWidth="1"/>
    <col min="12" max="12" width="13" bestFit="1" customWidth="1"/>
    <col min="13" max="13" width="8.625" bestFit="1" customWidth="1"/>
    <col min="14" max="14" width="8.75" bestFit="1" customWidth="1"/>
    <col min="16" max="16" width="9.375" style="2" bestFit="1" customWidth="1"/>
    <col min="19" max="32" width="10.625" style="1" customWidth="1"/>
    <col min="33" max="39" width="11.625" style="1" customWidth="1"/>
  </cols>
  <sheetData>
    <row r="1" spans="1:55" ht="47.25">
      <c r="A1" s="3" t="s">
        <v>206</v>
      </c>
      <c r="B1" s="3" t="s">
        <v>207</v>
      </c>
      <c r="C1" s="3" t="s">
        <v>208</v>
      </c>
      <c r="D1" s="3" t="s">
        <v>209</v>
      </c>
      <c r="E1" s="3" t="s">
        <v>210</v>
      </c>
      <c r="F1" s="4" t="s">
        <v>211</v>
      </c>
      <c r="G1" s="207" t="s">
        <v>212</v>
      </c>
      <c r="H1" s="207" t="s">
        <v>213</v>
      </c>
      <c r="I1" s="208" t="s">
        <v>812</v>
      </c>
      <c r="J1" s="208" t="s">
        <v>813</v>
      </c>
      <c r="K1" s="208" t="s">
        <v>814</v>
      </c>
      <c r="L1" s="208" t="s">
        <v>815</v>
      </c>
      <c r="M1" s="208" t="s">
        <v>816</v>
      </c>
      <c r="N1" s="208" t="s">
        <v>817</v>
      </c>
      <c r="O1" s="208" t="s">
        <v>818</v>
      </c>
      <c r="P1" s="208" t="s">
        <v>819</v>
      </c>
      <c r="R1" s="3" t="s">
        <v>206</v>
      </c>
      <c r="S1" s="3" t="s">
        <v>207</v>
      </c>
      <c r="T1" s="3" t="s">
        <v>208</v>
      </c>
      <c r="U1" s="3" t="s">
        <v>209</v>
      </c>
      <c r="V1" s="3" t="s">
        <v>210</v>
      </c>
      <c r="W1" s="4" t="s">
        <v>211</v>
      </c>
      <c r="X1" s="5" t="s">
        <v>212</v>
      </c>
      <c r="Y1" s="5" t="s">
        <v>213</v>
      </c>
      <c r="Z1"/>
      <c r="AA1" s="26" t="s">
        <v>123</v>
      </c>
      <c r="AB1" s="26" t="s">
        <v>124</v>
      </c>
      <c r="AC1" s="26" t="s">
        <v>125</v>
      </c>
      <c r="AD1" s="26" t="s">
        <v>126</v>
      </c>
      <c r="AE1" s="26" t="s">
        <v>223</v>
      </c>
      <c r="AF1" s="75" t="s">
        <v>132</v>
      </c>
      <c r="AG1" s="76" t="s">
        <v>133</v>
      </c>
      <c r="AH1" s="20"/>
      <c r="AI1" s="64" t="s">
        <v>224</v>
      </c>
      <c r="AJ1" s="64" t="s">
        <v>136</v>
      </c>
      <c r="AK1" s="64" t="s">
        <v>225</v>
      </c>
      <c r="AL1" s="64" t="s">
        <v>226</v>
      </c>
      <c r="AM1" s="64" t="s">
        <v>227</v>
      </c>
      <c r="AN1" s="64" t="s">
        <v>228</v>
      </c>
      <c r="AO1" s="64" t="s">
        <v>229</v>
      </c>
      <c r="AP1" s="64" t="s">
        <v>230</v>
      </c>
      <c r="AQ1" s="64" t="s">
        <v>231</v>
      </c>
      <c r="AR1" s="64" t="s">
        <v>232</v>
      </c>
      <c r="AS1" s="64" t="s">
        <v>233</v>
      </c>
      <c r="AT1" s="64" t="s">
        <v>234</v>
      </c>
      <c r="AU1" s="64" t="s">
        <v>235</v>
      </c>
      <c r="AV1" s="64" t="s">
        <v>236</v>
      </c>
      <c r="AW1" s="64" t="s">
        <v>237</v>
      </c>
      <c r="AX1" s="64" t="s">
        <v>238</v>
      </c>
      <c r="AY1" s="64" t="s">
        <v>239</v>
      </c>
      <c r="AZ1" s="64" t="s">
        <v>135</v>
      </c>
      <c r="BA1" s="64" t="s">
        <v>240</v>
      </c>
      <c r="BB1" s="64"/>
      <c r="BC1" s="64" t="s">
        <v>241</v>
      </c>
    </row>
    <row r="2" spans="1:55">
      <c r="A2" s="209">
        <v>0</v>
      </c>
      <c r="B2" s="209">
        <v>1458</v>
      </c>
      <c r="C2" s="210">
        <f>AVERAGE(A2:B2)</f>
        <v>729</v>
      </c>
      <c r="D2" s="210">
        <f>B2-A2</f>
        <v>1458</v>
      </c>
      <c r="E2" s="210">
        <v>1</v>
      </c>
      <c r="F2" s="211" t="s">
        <v>214</v>
      </c>
      <c r="G2" s="210">
        <v>18</v>
      </c>
      <c r="H2" s="212">
        <v>13</v>
      </c>
      <c r="I2" s="213">
        <v>87.84</v>
      </c>
      <c r="J2" s="213">
        <v>21.54</v>
      </c>
      <c r="K2" s="214"/>
      <c r="L2" s="215"/>
      <c r="M2" s="215"/>
      <c r="N2" s="215"/>
      <c r="O2" s="215"/>
      <c r="P2" s="213" t="str">
        <f>A2&amp;"-"&amp;B2</f>
        <v>0-1458</v>
      </c>
      <c r="R2" s="6">
        <v>0</v>
      </c>
      <c r="S2" s="6">
        <v>1458</v>
      </c>
      <c r="T2" s="7">
        <f>AVERAGE(R2:S2)</f>
        <v>729</v>
      </c>
      <c r="U2" s="7">
        <f>S2-R2</f>
        <v>1458</v>
      </c>
      <c r="V2" s="7">
        <v>1</v>
      </c>
      <c r="W2" s="8" t="s">
        <v>214</v>
      </c>
      <c r="X2" s="7">
        <v>18</v>
      </c>
      <c r="Y2" s="7">
        <v>13</v>
      </c>
      <c r="Z2"/>
      <c r="AA2" s="26" t="s">
        <v>66</v>
      </c>
      <c r="AB2" s="26" t="s">
        <v>92</v>
      </c>
      <c r="AC2" s="27" t="s">
        <v>93</v>
      </c>
      <c r="AD2" s="27" t="s">
        <v>94</v>
      </c>
      <c r="AE2" s="77" t="s">
        <v>198</v>
      </c>
      <c r="AF2" s="22">
        <v>46082.921067455303</v>
      </c>
      <c r="AG2" s="76">
        <f>LOG(AF2)</f>
        <v>4.6635400000000002</v>
      </c>
      <c r="AH2" s="20"/>
      <c r="AI2" s="65">
        <v>1</v>
      </c>
      <c r="AJ2" s="65">
        <v>1</v>
      </c>
      <c r="AK2" s="65">
        <v>1</v>
      </c>
      <c r="AL2" s="65">
        <v>0</v>
      </c>
      <c r="AM2" s="65">
        <v>0</v>
      </c>
      <c r="AN2" s="65">
        <v>0</v>
      </c>
      <c r="AO2" s="65">
        <v>0</v>
      </c>
      <c r="AP2" s="65">
        <v>1</v>
      </c>
      <c r="AQ2" s="65">
        <v>1</v>
      </c>
      <c r="AR2" s="65">
        <v>0</v>
      </c>
      <c r="AS2" s="65">
        <v>0</v>
      </c>
      <c r="AT2" s="65">
        <v>0</v>
      </c>
      <c r="AU2" s="65">
        <v>0</v>
      </c>
      <c r="AV2" s="65">
        <v>0</v>
      </c>
      <c r="AW2" s="65">
        <v>0</v>
      </c>
      <c r="AX2" s="65">
        <v>0</v>
      </c>
      <c r="AY2" s="65">
        <v>0</v>
      </c>
      <c r="AZ2" s="65">
        <v>0</v>
      </c>
      <c r="BA2" s="66">
        <v>1</v>
      </c>
      <c r="BB2" s="65"/>
      <c r="BC2" s="65">
        <v>1</v>
      </c>
    </row>
    <row r="3" spans="1:55">
      <c r="A3" s="209">
        <v>1458</v>
      </c>
      <c r="B3" s="209">
        <v>2775</v>
      </c>
      <c r="C3" s="210">
        <f t="shared" ref="C3:C16" si="0">AVERAGE(A3:B3)</f>
        <v>2116.5</v>
      </c>
      <c r="D3" s="210">
        <f t="shared" ref="D3:D16" si="1">B3-A3</f>
        <v>1317</v>
      </c>
      <c r="E3" s="210">
        <v>2</v>
      </c>
      <c r="F3" s="211" t="s">
        <v>215</v>
      </c>
      <c r="G3" s="210">
        <v>22</v>
      </c>
      <c r="H3" s="210">
        <v>26</v>
      </c>
      <c r="I3" s="213">
        <v>88.05</v>
      </c>
      <c r="J3" s="213">
        <v>19.34</v>
      </c>
      <c r="K3" s="216">
        <v>-17.399999999999999</v>
      </c>
      <c r="L3" s="216">
        <v>2.0568584459477699</v>
      </c>
      <c r="M3" s="216">
        <v>5.3125</v>
      </c>
      <c r="N3" s="216">
        <v>0.77448907889868501</v>
      </c>
      <c r="O3" s="217">
        <v>4.9923651509906097</v>
      </c>
      <c r="P3" s="213" t="str">
        <f t="shared" ref="P3:P21" si="2">A3&amp;"-"&amp;B3</f>
        <v>1458-2775</v>
      </c>
      <c r="R3" s="6">
        <v>1458</v>
      </c>
      <c r="S3" s="6">
        <v>2775</v>
      </c>
      <c r="T3" s="7">
        <f t="shared" ref="T3:T16" si="3">AVERAGE(R3:S3)</f>
        <v>2116.5</v>
      </c>
      <c r="U3" s="7">
        <f t="shared" ref="U3:U16" si="4">S3-R3</f>
        <v>1317</v>
      </c>
      <c r="V3" s="7">
        <v>2</v>
      </c>
      <c r="W3" s="8" t="s">
        <v>215</v>
      </c>
      <c r="X3" s="7">
        <v>22</v>
      </c>
      <c r="Y3" s="7">
        <v>26</v>
      </c>
      <c r="Z3"/>
      <c r="AA3" s="25" t="s">
        <v>66</v>
      </c>
      <c r="AB3" s="26" t="s">
        <v>92</v>
      </c>
      <c r="AC3" s="27" t="s">
        <v>155</v>
      </c>
      <c r="AD3" s="27" t="s">
        <v>24</v>
      </c>
      <c r="AE3" s="77" t="s">
        <v>198</v>
      </c>
      <c r="AF3" s="28">
        <v>53000</v>
      </c>
      <c r="AG3" s="76">
        <f t="shared" ref="AG3:AG20" si="5">LOG(AF3)</f>
        <v>4.7242758696007892</v>
      </c>
      <c r="AH3" s="29"/>
      <c r="AI3" s="65">
        <v>0</v>
      </c>
      <c r="AJ3" s="65">
        <v>0</v>
      </c>
      <c r="AK3" s="65">
        <v>0</v>
      </c>
      <c r="AL3" s="65">
        <v>0</v>
      </c>
      <c r="AM3" s="65">
        <v>0</v>
      </c>
      <c r="AN3" s="65">
        <v>0</v>
      </c>
      <c r="AO3" s="65">
        <v>0</v>
      </c>
      <c r="AP3" s="65">
        <v>0</v>
      </c>
      <c r="AQ3" s="65">
        <v>0</v>
      </c>
      <c r="AR3" s="65">
        <v>0</v>
      </c>
      <c r="AS3" s="65">
        <v>0</v>
      </c>
      <c r="AT3" s="65">
        <v>0</v>
      </c>
      <c r="AU3" s="65">
        <v>0</v>
      </c>
      <c r="AV3" s="65">
        <v>0</v>
      </c>
      <c r="AW3" s="65">
        <v>0</v>
      </c>
      <c r="AX3" s="65">
        <v>0</v>
      </c>
      <c r="AY3" s="65">
        <v>0</v>
      </c>
      <c r="AZ3" s="65">
        <v>0</v>
      </c>
      <c r="BA3" s="66">
        <v>1</v>
      </c>
      <c r="BB3" s="53"/>
      <c r="BC3" s="65">
        <v>1</v>
      </c>
    </row>
    <row r="4" spans="1:55">
      <c r="A4" s="209">
        <v>3104</v>
      </c>
      <c r="B4" s="209">
        <v>4422</v>
      </c>
      <c r="C4" s="210">
        <f t="shared" si="0"/>
        <v>3763</v>
      </c>
      <c r="D4" s="210">
        <f t="shared" si="1"/>
        <v>1318</v>
      </c>
      <c r="E4" s="210">
        <v>3</v>
      </c>
      <c r="F4" s="211" t="s">
        <v>216</v>
      </c>
      <c r="G4" s="212">
        <v>7</v>
      </c>
      <c r="H4" s="212">
        <v>7</v>
      </c>
      <c r="I4" s="214">
        <v>91.26</v>
      </c>
      <c r="J4" s="214">
        <v>10.08</v>
      </c>
      <c r="K4" s="217"/>
      <c r="L4" s="218"/>
      <c r="M4" s="218"/>
      <c r="N4" s="218"/>
      <c r="O4" s="218"/>
      <c r="P4" s="213" t="str">
        <f t="shared" si="2"/>
        <v>3104-4422</v>
      </c>
      <c r="R4" s="6">
        <v>3104</v>
      </c>
      <c r="S4" s="6">
        <v>4422</v>
      </c>
      <c r="T4" s="7">
        <f t="shared" si="3"/>
        <v>3763</v>
      </c>
      <c r="U4" s="7">
        <f t="shared" si="4"/>
        <v>1318</v>
      </c>
      <c r="V4" s="7">
        <v>3</v>
      </c>
      <c r="W4" s="8" t="s">
        <v>216</v>
      </c>
      <c r="X4" s="9">
        <v>7</v>
      </c>
      <c r="Y4" s="9">
        <v>7</v>
      </c>
      <c r="Z4"/>
      <c r="AA4" s="31" t="s">
        <v>66</v>
      </c>
      <c r="AB4" s="32" t="s">
        <v>92</v>
      </c>
      <c r="AC4" s="33" t="s">
        <v>189</v>
      </c>
      <c r="AD4" s="33" t="s">
        <v>190</v>
      </c>
      <c r="AE4" s="77" t="s">
        <v>198</v>
      </c>
      <c r="AF4" s="28">
        <v>60000</v>
      </c>
      <c r="AG4" s="76">
        <f t="shared" si="5"/>
        <v>4.7781512503836439</v>
      </c>
      <c r="AH4" s="34"/>
      <c r="AI4" s="65">
        <v>0</v>
      </c>
      <c r="AJ4" s="65">
        <v>0</v>
      </c>
      <c r="AK4" s="65">
        <v>0</v>
      </c>
      <c r="AL4" s="65">
        <v>0</v>
      </c>
      <c r="AM4" s="65">
        <v>0</v>
      </c>
      <c r="AN4" s="65">
        <v>0</v>
      </c>
      <c r="AO4" s="65">
        <v>0</v>
      </c>
      <c r="AP4" s="65">
        <v>0</v>
      </c>
      <c r="AQ4" s="65">
        <v>0</v>
      </c>
      <c r="AR4" s="65">
        <v>0</v>
      </c>
      <c r="AS4" s="65">
        <v>0</v>
      </c>
      <c r="AT4" s="65">
        <v>0</v>
      </c>
      <c r="AU4" s="65">
        <v>0</v>
      </c>
      <c r="AV4" s="65">
        <v>0</v>
      </c>
      <c r="AW4" s="65">
        <v>0</v>
      </c>
      <c r="AX4" s="65">
        <v>0</v>
      </c>
      <c r="AY4" s="65">
        <v>0</v>
      </c>
      <c r="AZ4" s="65">
        <v>0</v>
      </c>
      <c r="BA4" s="66">
        <v>0</v>
      </c>
      <c r="BB4" s="67"/>
      <c r="BC4" s="65">
        <v>0</v>
      </c>
    </row>
    <row r="5" spans="1:55">
      <c r="A5" s="209">
        <v>4751</v>
      </c>
      <c r="B5" s="209">
        <v>5410</v>
      </c>
      <c r="C5" s="210">
        <f t="shared" si="0"/>
        <v>5080.5</v>
      </c>
      <c r="D5" s="210">
        <f t="shared" si="1"/>
        <v>659</v>
      </c>
      <c r="E5" s="210">
        <v>4</v>
      </c>
      <c r="F5" s="211" t="s">
        <v>217</v>
      </c>
      <c r="G5" s="210">
        <v>15</v>
      </c>
      <c r="H5" s="210">
        <v>13</v>
      </c>
      <c r="I5" s="213">
        <v>82.58</v>
      </c>
      <c r="J5" s="213">
        <v>19.87</v>
      </c>
      <c r="K5" s="216">
        <v>-17.1666666666667</v>
      </c>
      <c r="L5" s="216">
        <v>2.3883555899912401</v>
      </c>
      <c r="M5" s="216">
        <v>6.4833333333333298</v>
      </c>
      <c r="N5" s="216">
        <v>1.0598742063723099</v>
      </c>
      <c r="O5" s="217">
        <v>6.1817975992462104</v>
      </c>
      <c r="P5" s="213" t="str">
        <f t="shared" si="2"/>
        <v>4751-5410</v>
      </c>
      <c r="R5" s="6">
        <v>4751</v>
      </c>
      <c r="S5" s="6">
        <v>5410</v>
      </c>
      <c r="T5" s="7">
        <f t="shared" si="3"/>
        <v>5080.5</v>
      </c>
      <c r="U5" s="7">
        <f t="shared" si="4"/>
        <v>659</v>
      </c>
      <c r="V5" s="7">
        <v>4</v>
      </c>
      <c r="W5" s="8" t="s">
        <v>217</v>
      </c>
      <c r="X5" s="7">
        <v>15</v>
      </c>
      <c r="Y5" s="7">
        <v>13</v>
      </c>
      <c r="Z5"/>
      <c r="AA5" s="26" t="s">
        <v>66</v>
      </c>
      <c r="AB5" s="26" t="s">
        <v>75</v>
      </c>
      <c r="AC5" s="27" t="s">
        <v>76</v>
      </c>
      <c r="AD5" s="27" t="s">
        <v>97</v>
      </c>
      <c r="AE5" s="77" t="s">
        <v>197</v>
      </c>
      <c r="AF5" s="22">
        <v>195717.6372</v>
      </c>
      <c r="AG5" s="76">
        <f t="shared" si="5"/>
        <v>5.2916299641020235</v>
      </c>
      <c r="AH5" s="20"/>
      <c r="AI5" s="65">
        <v>0</v>
      </c>
      <c r="AJ5" s="65">
        <v>0</v>
      </c>
      <c r="AK5" s="65">
        <v>0</v>
      </c>
      <c r="AL5" s="65">
        <v>0</v>
      </c>
      <c r="AM5" s="65">
        <v>0</v>
      </c>
      <c r="AN5" s="65">
        <v>0</v>
      </c>
      <c r="AO5" s="65">
        <v>0</v>
      </c>
      <c r="AP5" s="65">
        <v>0</v>
      </c>
      <c r="AQ5" s="65">
        <v>0</v>
      </c>
      <c r="AR5" s="65">
        <v>0</v>
      </c>
      <c r="AS5" s="65">
        <v>0</v>
      </c>
      <c r="AT5" s="65">
        <v>0</v>
      </c>
      <c r="AU5" s="65">
        <v>0</v>
      </c>
      <c r="AV5" s="65">
        <v>0</v>
      </c>
      <c r="AW5" s="65">
        <v>0</v>
      </c>
      <c r="AX5" s="65">
        <v>0</v>
      </c>
      <c r="AY5" s="65">
        <v>0</v>
      </c>
      <c r="AZ5" s="65">
        <v>0</v>
      </c>
      <c r="BA5" s="66">
        <v>1</v>
      </c>
      <c r="BB5" s="65"/>
      <c r="BC5" s="65">
        <v>1</v>
      </c>
    </row>
    <row r="6" spans="1:55">
      <c r="A6" s="209">
        <v>5410</v>
      </c>
      <c r="B6" s="209">
        <v>6069</v>
      </c>
      <c r="C6" s="210">
        <f t="shared" si="0"/>
        <v>5739.5</v>
      </c>
      <c r="D6" s="210">
        <f t="shared" si="1"/>
        <v>659</v>
      </c>
      <c r="E6" s="210">
        <v>5</v>
      </c>
      <c r="F6" s="211" t="s">
        <v>218</v>
      </c>
      <c r="G6" s="210">
        <v>20</v>
      </c>
      <c r="H6" s="210">
        <v>28</v>
      </c>
      <c r="I6" s="213">
        <v>88.37</v>
      </c>
      <c r="J6" s="213">
        <v>13.55</v>
      </c>
      <c r="K6" s="216">
        <v>-16.625</v>
      </c>
      <c r="L6" s="216">
        <v>2.8020660367082799</v>
      </c>
      <c r="M6" s="216">
        <v>5.7428571428571402</v>
      </c>
      <c r="N6" s="216">
        <v>0.79788079097930198</v>
      </c>
      <c r="O6" s="217">
        <v>6.31410994592901</v>
      </c>
      <c r="P6" s="213" t="str">
        <f t="shared" si="2"/>
        <v>5410-6069</v>
      </c>
      <c r="R6" s="6">
        <v>5410</v>
      </c>
      <c r="S6" s="6">
        <v>6069</v>
      </c>
      <c r="T6" s="7">
        <f t="shared" si="3"/>
        <v>5739.5</v>
      </c>
      <c r="U6" s="7">
        <f t="shared" si="4"/>
        <v>659</v>
      </c>
      <c r="V6" s="7">
        <v>5</v>
      </c>
      <c r="W6" s="8" t="s">
        <v>218</v>
      </c>
      <c r="X6" s="7">
        <v>20</v>
      </c>
      <c r="Y6" s="7">
        <v>28</v>
      </c>
      <c r="Z6"/>
      <c r="AA6" s="26" t="s">
        <v>66</v>
      </c>
      <c r="AB6" s="26" t="s">
        <v>75</v>
      </c>
      <c r="AC6" s="27" t="s">
        <v>76</v>
      </c>
      <c r="AD6" s="27" t="s">
        <v>77</v>
      </c>
      <c r="AE6" s="77" t="s">
        <v>197</v>
      </c>
      <c r="AF6" s="22">
        <v>579255.27847905003</v>
      </c>
      <c r="AG6" s="76">
        <f t="shared" si="5"/>
        <v>5.7628700000000013</v>
      </c>
      <c r="AH6" s="20"/>
      <c r="AI6" s="65">
        <v>1</v>
      </c>
      <c r="AJ6" s="65">
        <v>1</v>
      </c>
      <c r="AK6" s="65">
        <v>0</v>
      </c>
      <c r="AL6" s="65">
        <v>0</v>
      </c>
      <c r="AM6" s="65">
        <v>0</v>
      </c>
      <c r="AN6" s="65">
        <v>1</v>
      </c>
      <c r="AO6" s="65">
        <v>1</v>
      </c>
      <c r="AP6" s="65">
        <v>1</v>
      </c>
      <c r="AQ6" s="65">
        <v>1</v>
      </c>
      <c r="AR6" s="65">
        <v>0</v>
      </c>
      <c r="AS6" s="65">
        <v>0</v>
      </c>
      <c r="AT6" s="65">
        <v>0</v>
      </c>
      <c r="AU6" s="65">
        <v>0</v>
      </c>
      <c r="AV6" s="65">
        <v>0</v>
      </c>
      <c r="AW6" s="65">
        <v>0</v>
      </c>
      <c r="AX6" s="65">
        <v>0</v>
      </c>
      <c r="AY6" s="65">
        <v>1</v>
      </c>
      <c r="AZ6" s="65">
        <v>1</v>
      </c>
      <c r="BA6" s="66">
        <v>1</v>
      </c>
      <c r="BB6" s="65"/>
      <c r="BC6" s="65">
        <v>1</v>
      </c>
    </row>
    <row r="7" spans="1:55">
      <c r="A7" s="209">
        <v>6069</v>
      </c>
      <c r="B7" s="209">
        <v>6398</v>
      </c>
      <c r="C7" s="210">
        <f t="shared" si="0"/>
        <v>6233.5</v>
      </c>
      <c r="D7" s="210">
        <f t="shared" si="1"/>
        <v>329</v>
      </c>
      <c r="E7" s="210">
        <v>6</v>
      </c>
      <c r="F7" s="211" t="s">
        <v>163</v>
      </c>
      <c r="G7" s="210">
        <v>25</v>
      </c>
      <c r="H7" s="210">
        <v>29</v>
      </c>
      <c r="I7" s="213">
        <v>86.75</v>
      </c>
      <c r="J7" s="213">
        <v>15.67</v>
      </c>
      <c r="K7" s="216">
        <v>-16.6034482758621</v>
      </c>
      <c r="L7" s="216">
        <v>2.61103191951555</v>
      </c>
      <c r="M7" s="216">
        <v>5.86551724137931</v>
      </c>
      <c r="N7" s="216">
        <v>0.914672408987801</v>
      </c>
      <c r="O7" s="217">
        <v>5.7604069912987397</v>
      </c>
      <c r="P7" s="213" t="str">
        <f t="shared" si="2"/>
        <v>6069-6398</v>
      </c>
      <c r="R7" s="6">
        <v>6069</v>
      </c>
      <c r="S7" s="6">
        <v>6398</v>
      </c>
      <c r="T7" s="7">
        <f t="shared" si="3"/>
        <v>6233.5</v>
      </c>
      <c r="U7" s="7">
        <f t="shared" si="4"/>
        <v>329</v>
      </c>
      <c r="V7" s="7">
        <v>6</v>
      </c>
      <c r="W7" s="8" t="s">
        <v>163</v>
      </c>
      <c r="X7" s="7">
        <v>25</v>
      </c>
      <c r="Y7" s="7">
        <v>29</v>
      </c>
      <c r="Z7"/>
      <c r="AA7" s="31" t="s">
        <v>66</v>
      </c>
      <c r="AB7" s="32" t="s">
        <v>120</v>
      </c>
      <c r="AC7" s="33" t="s">
        <v>138</v>
      </c>
      <c r="AD7" s="33" t="s">
        <v>139</v>
      </c>
      <c r="AE7" s="77" t="s">
        <v>197</v>
      </c>
      <c r="AF7" s="36">
        <v>1100000</v>
      </c>
      <c r="AG7" s="76">
        <f t="shared" si="5"/>
        <v>6.0413926851582254</v>
      </c>
      <c r="AH7" s="34"/>
      <c r="AI7" s="65">
        <v>0</v>
      </c>
      <c r="AJ7" s="65">
        <v>0</v>
      </c>
      <c r="AK7" s="65">
        <v>0</v>
      </c>
      <c r="AL7" s="65">
        <v>0</v>
      </c>
      <c r="AM7" s="65">
        <v>0</v>
      </c>
      <c r="AN7" s="65">
        <v>0</v>
      </c>
      <c r="AO7" s="65">
        <v>0</v>
      </c>
      <c r="AP7" s="65">
        <v>0</v>
      </c>
      <c r="AQ7" s="65">
        <v>0</v>
      </c>
      <c r="AR7" s="65">
        <v>0</v>
      </c>
      <c r="AS7" s="65">
        <v>0</v>
      </c>
      <c r="AT7" s="65">
        <v>0</v>
      </c>
      <c r="AU7" s="65">
        <v>0</v>
      </c>
      <c r="AV7" s="65">
        <v>0</v>
      </c>
      <c r="AW7" s="65">
        <v>0</v>
      </c>
      <c r="AX7" s="65">
        <v>0</v>
      </c>
      <c r="AY7" s="65">
        <v>0</v>
      </c>
      <c r="AZ7" s="65">
        <v>0</v>
      </c>
      <c r="BA7" s="66">
        <v>1</v>
      </c>
      <c r="BB7" s="67"/>
      <c r="BC7" s="65">
        <v>1</v>
      </c>
    </row>
    <row r="8" spans="1:55">
      <c r="A8" s="209">
        <v>6398</v>
      </c>
      <c r="B8" s="209">
        <v>6728</v>
      </c>
      <c r="C8" s="210">
        <f t="shared" si="0"/>
        <v>6563</v>
      </c>
      <c r="D8" s="210">
        <f t="shared" si="1"/>
        <v>330</v>
      </c>
      <c r="E8" s="210">
        <v>7</v>
      </c>
      <c r="F8" s="211" t="s">
        <v>162</v>
      </c>
      <c r="G8" s="210">
        <v>28</v>
      </c>
      <c r="H8" s="210">
        <v>15</v>
      </c>
      <c r="I8" s="213">
        <v>92.06</v>
      </c>
      <c r="J8" s="213">
        <v>15.55</v>
      </c>
      <c r="K8" s="216">
        <v>-17.033333333333299</v>
      </c>
      <c r="L8" s="216">
        <v>2.7817432013209298</v>
      </c>
      <c r="M8" s="216">
        <v>6.0933333333333302</v>
      </c>
      <c r="N8" s="216">
        <v>0.64416797572712403</v>
      </c>
      <c r="O8" s="217">
        <v>5.6284060207021103</v>
      </c>
      <c r="P8" s="213" t="str">
        <f t="shared" si="2"/>
        <v>6398-6728</v>
      </c>
      <c r="R8" s="6">
        <v>6398</v>
      </c>
      <c r="S8" s="6">
        <v>6728</v>
      </c>
      <c r="T8" s="7">
        <f t="shared" si="3"/>
        <v>6563</v>
      </c>
      <c r="U8" s="7">
        <f t="shared" si="4"/>
        <v>330</v>
      </c>
      <c r="V8" s="7">
        <v>7</v>
      </c>
      <c r="W8" s="8" t="s">
        <v>162</v>
      </c>
      <c r="X8" s="7">
        <v>28</v>
      </c>
      <c r="Y8" s="7">
        <v>15</v>
      </c>
      <c r="Z8"/>
      <c r="AA8" s="26" t="s">
        <v>66</v>
      </c>
      <c r="AB8" s="26" t="s">
        <v>120</v>
      </c>
      <c r="AC8" s="27" t="s">
        <v>121</v>
      </c>
      <c r="AD8" s="27" t="s">
        <v>122</v>
      </c>
      <c r="AE8" s="77" t="s">
        <v>197</v>
      </c>
      <c r="AF8" s="37">
        <v>110000</v>
      </c>
      <c r="AG8" s="76">
        <f t="shared" si="5"/>
        <v>5.0413926851582254</v>
      </c>
      <c r="AH8" s="20"/>
      <c r="AI8" s="65">
        <v>0</v>
      </c>
      <c r="AJ8" s="65">
        <v>0</v>
      </c>
      <c r="AK8" s="65">
        <v>0</v>
      </c>
      <c r="AL8" s="65">
        <v>0</v>
      </c>
      <c r="AM8" s="65">
        <v>0</v>
      </c>
      <c r="AN8" s="65">
        <v>0</v>
      </c>
      <c r="AO8" s="65">
        <v>0</v>
      </c>
      <c r="AP8" s="65">
        <v>0</v>
      </c>
      <c r="AQ8" s="65">
        <v>0</v>
      </c>
      <c r="AR8" s="65">
        <v>0</v>
      </c>
      <c r="AS8" s="65">
        <v>0</v>
      </c>
      <c r="AT8" s="65">
        <v>0</v>
      </c>
      <c r="AU8" s="65">
        <v>0</v>
      </c>
      <c r="AV8" s="65">
        <v>0</v>
      </c>
      <c r="AW8" s="65">
        <v>0</v>
      </c>
      <c r="AX8" s="65">
        <v>0</v>
      </c>
      <c r="AY8" s="65">
        <v>1</v>
      </c>
      <c r="AZ8" s="65">
        <v>1</v>
      </c>
      <c r="BA8" s="66">
        <v>1</v>
      </c>
      <c r="BB8" s="65"/>
      <c r="BC8" s="65">
        <v>1</v>
      </c>
    </row>
    <row r="9" spans="1:55">
      <c r="A9" s="209">
        <v>6728</v>
      </c>
      <c r="B9" s="209">
        <v>7716</v>
      </c>
      <c r="C9" s="210">
        <f t="shared" si="0"/>
        <v>7222</v>
      </c>
      <c r="D9" s="210">
        <f t="shared" si="1"/>
        <v>988</v>
      </c>
      <c r="E9" s="210">
        <v>8</v>
      </c>
      <c r="F9" s="211" t="s">
        <v>161</v>
      </c>
      <c r="G9" s="210">
        <v>21</v>
      </c>
      <c r="H9" s="210">
        <v>25</v>
      </c>
      <c r="I9" s="213">
        <v>83.7</v>
      </c>
      <c r="J9" s="213">
        <v>15.95</v>
      </c>
      <c r="K9" s="216">
        <v>-17.446153846153798</v>
      </c>
      <c r="L9" s="216">
        <v>2.3507500167022499</v>
      </c>
      <c r="M9" s="216">
        <v>5.9846153846153802</v>
      </c>
      <c r="N9" s="216">
        <v>0.99066152464414203</v>
      </c>
      <c r="O9" s="217">
        <v>6.3647159695090503</v>
      </c>
      <c r="P9" s="213" t="str">
        <f t="shared" si="2"/>
        <v>6728-7716</v>
      </c>
      <c r="R9" s="6">
        <v>6728</v>
      </c>
      <c r="S9" s="6">
        <v>7716</v>
      </c>
      <c r="T9" s="7">
        <f t="shared" si="3"/>
        <v>7222</v>
      </c>
      <c r="U9" s="7">
        <f t="shared" si="4"/>
        <v>988</v>
      </c>
      <c r="V9" s="7">
        <v>8</v>
      </c>
      <c r="W9" s="8" t="s">
        <v>161</v>
      </c>
      <c r="X9" s="7">
        <v>21</v>
      </c>
      <c r="Y9" s="7">
        <v>25</v>
      </c>
      <c r="Z9"/>
      <c r="AA9" s="25" t="s">
        <v>66</v>
      </c>
      <c r="AB9" s="26" t="s">
        <v>73</v>
      </c>
      <c r="AC9" s="27" t="s">
        <v>156</v>
      </c>
      <c r="AD9" s="27" t="s">
        <v>157</v>
      </c>
      <c r="AE9" s="77" t="s">
        <v>198</v>
      </c>
      <c r="AF9" s="36">
        <v>250000</v>
      </c>
      <c r="AG9" s="76">
        <f t="shared" si="5"/>
        <v>5.3979400086720375</v>
      </c>
      <c r="AH9" s="34"/>
      <c r="AI9" s="65">
        <v>1</v>
      </c>
      <c r="AJ9" s="65">
        <v>0</v>
      </c>
      <c r="AK9" s="65">
        <v>0</v>
      </c>
      <c r="AL9" s="65">
        <v>0</v>
      </c>
      <c r="AM9" s="65">
        <v>0</v>
      </c>
      <c r="AN9" s="65">
        <v>0</v>
      </c>
      <c r="AO9" s="65">
        <v>0</v>
      </c>
      <c r="AP9" s="65">
        <v>0</v>
      </c>
      <c r="AQ9" s="65">
        <v>0</v>
      </c>
      <c r="AR9" s="65">
        <v>0</v>
      </c>
      <c r="AS9" s="65">
        <v>0</v>
      </c>
      <c r="AT9" s="65">
        <v>0</v>
      </c>
      <c r="AU9" s="65">
        <v>0</v>
      </c>
      <c r="AV9" s="65">
        <v>0</v>
      </c>
      <c r="AW9" s="65">
        <v>0</v>
      </c>
      <c r="AX9" s="65">
        <v>0</v>
      </c>
      <c r="AY9" s="65">
        <v>0</v>
      </c>
      <c r="AZ9" s="65">
        <v>0</v>
      </c>
      <c r="BA9" s="66">
        <v>1</v>
      </c>
      <c r="BB9" s="67"/>
      <c r="BC9" s="65">
        <v>1</v>
      </c>
    </row>
    <row r="10" spans="1:55">
      <c r="A10" s="210">
        <v>7716</v>
      </c>
      <c r="B10" s="210">
        <v>8045</v>
      </c>
      <c r="C10" s="210">
        <f t="shared" si="0"/>
        <v>7880.5</v>
      </c>
      <c r="D10" s="210">
        <f t="shared" si="1"/>
        <v>329</v>
      </c>
      <c r="E10" s="210">
        <v>9</v>
      </c>
      <c r="F10" s="211" t="s">
        <v>172</v>
      </c>
      <c r="G10" s="210">
        <v>19</v>
      </c>
      <c r="H10" s="212">
        <v>12</v>
      </c>
      <c r="I10" s="213">
        <v>85.5</v>
      </c>
      <c r="J10" s="213">
        <v>19.38</v>
      </c>
      <c r="K10" s="219">
        <v>-15.2</v>
      </c>
      <c r="L10" s="219">
        <v>2.17657988596789</v>
      </c>
      <c r="M10" s="219">
        <v>7.25555555555556</v>
      </c>
      <c r="N10" s="219">
        <v>1.41165781185731</v>
      </c>
      <c r="O10" s="219">
        <v>8.9125963263296502</v>
      </c>
      <c r="P10" s="213" t="str">
        <f t="shared" si="2"/>
        <v>7716-8045</v>
      </c>
      <c r="R10" s="7">
        <v>7716</v>
      </c>
      <c r="S10" s="7">
        <v>8045</v>
      </c>
      <c r="T10" s="7">
        <f t="shared" si="3"/>
        <v>7880.5</v>
      </c>
      <c r="U10" s="7">
        <f t="shared" si="4"/>
        <v>329</v>
      </c>
      <c r="V10" s="7">
        <v>9</v>
      </c>
      <c r="W10" s="8" t="s">
        <v>172</v>
      </c>
      <c r="X10" s="7">
        <v>19</v>
      </c>
      <c r="Y10" s="7">
        <v>12</v>
      </c>
      <c r="Z10"/>
      <c r="AA10" s="26" t="s">
        <v>66</v>
      </c>
      <c r="AB10" s="26" t="s">
        <v>73</v>
      </c>
      <c r="AC10" s="27" t="s">
        <v>74</v>
      </c>
      <c r="AD10" s="27" t="s">
        <v>23</v>
      </c>
      <c r="AE10" s="77" t="s">
        <v>198</v>
      </c>
      <c r="AF10" s="22">
        <v>54860.567999999999</v>
      </c>
      <c r="AG10" s="76">
        <f t="shared" si="5"/>
        <v>4.7392602997684872</v>
      </c>
      <c r="AH10" s="8"/>
      <c r="AI10" s="65">
        <v>1</v>
      </c>
      <c r="AJ10" s="65">
        <v>1</v>
      </c>
      <c r="AK10" s="65">
        <v>1</v>
      </c>
      <c r="AL10" s="65">
        <v>1</v>
      </c>
      <c r="AM10" s="65">
        <v>1</v>
      </c>
      <c r="AN10" s="65">
        <v>1</v>
      </c>
      <c r="AO10" s="65">
        <v>1</v>
      </c>
      <c r="AP10" s="65">
        <v>1</v>
      </c>
      <c r="AQ10" s="65">
        <v>1</v>
      </c>
      <c r="AR10" s="65">
        <v>1</v>
      </c>
      <c r="AS10" s="65">
        <v>1</v>
      </c>
      <c r="AT10" s="65">
        <v>0</v>
      </c>
      <c r="AU10" s="65">
        <v>0</v>
      </c>
      <c r="AV10" s="65">
        <v>0</v>
      </c>
      <c r="AW10" s="65">
        <v>0</v>
      </c>
      <c r="AX10" s="65">
        <v>0</v>
      </c>
      <c r="AY10" s="65">
        <v>1</v>
      </c>
      <c r="AZ10" s="65">
        <v>1</v>
      </c>
      <c r="BA10" s="66">
        <v>1</v>
      </c>
      <c r="BB10" s="65"/>
      <c r="BC10" s="65">
        <v>1</v>
      </c>
    </row>
    <row r="11" spans="1:55" ht="30">
      <c r="A11" s="210">
        <v>8045</v>
      </c>
      <c r="B11" s="210">
        <v>8375</v>
      </c>
      <c r="C11" s="210">
        <f t="shared" si="0"/>
        <v>8210</v>
      </c>
      <c r="D11" s="210">
        <f t="shared" si="1"/>
        <v>330</v>
      </c>
      <c r="E11" s="210">
        <v>10</v>
      </c>
      <c r="F11" s="211" t="s">
        <v>171</v>
      </c>
      <c r="G11" s="210">
        <v>16</v>
      </c>
      <c r="H11" s="210">
        <v>14</v>
      </c>
      <c r="I11" s="213">
        <v>89.74</v>
      </c>
      <c r="J11" s="213">
        <v>15.94</v>
      </c>
      <c r="K11" s="216">
        <v>-16.73</v>
      </c>
      <c r="L11" s="216">
        <v>2.15047798304367</v>
      </c>
      <c r="M11" s="216">
        <v>7.29</v>
      </c>
      <c r="N11" s="216">
        <v>1.4850738851802801</v>
      </c>
      <c r="O11" s="217">
        <v>9.1458832657874591</v>
      </c>
      <c r="P11" s="213" t="str">
        <f t="shared" si="2"/>
        <v>8045-8375</v>
      </c>
      <c r="R11" s="7">
        <v>8045</v>
      </c>
      <c r="S11" s="7">
        <v>8375</v>
      </c>
      <c r="T11" s="7">
        <f t="shared" si="3"/>
        <v>8210</v>
      </c>
      <c r="U11" s="7">
        <f t="shared" si="4"/>
        <v>330</v>
      </c>
      <c r="V11" s="7">
        <v>10</v>
      </c>
      <c r="W11" s="8" t="s">
        <v>171</v>
      </c>
      <c r="X11" s="7">
        <v>16</v>
      </c>
      <c r="Y11" s="7">
        <v>14</v>
      </c>
      <c r="Z11"/>
      <c r="AA11" s="26" t="s">
        <v>66</v>
      </c>
      <c r="AB11" s="26" t="s">
        <v>67</v>
      </c>
      <c r="AC11" s="27" t="s">
        <v>68</v>
      </c>
      <c r="AD11" s="27" t="s">
        <v>69</v>
      </c>
      <c r="AE11" s="72" t="s">
        <v>202</v>
      </c>
      <c r="AF11" s="22">
        <v>21266.694872358301</v>
      </c>
      <c r="AG11" s="76">
        <f t="shared" si="5"/>
        <v>4.3277000000000001</v>
      </c>
      <c r="AH11" s="8"/>
      <c r="AI11" s="65">
        <v>1</v>
      </c>
      <c r="AJ11" s="65">
        <v>1</v>
      </c>
      <c r="AK11" s="65">
        <v>0</v>
      </c>
      <c r="AL11" s="65">
        <v>0</v>
      </c>
      <c r="AM11" s="65">
        <v>0</v>
      </c>
      <c r="AN11" s="65">
        <v>0</v>
      </c>
      <c r="AO11" s="65">
        <v>0</v>
      </c>
      <c r="AP11" s="65">
        <v>0</v>
      </c>
      <c r="AQ11" s="65">
        <v>0</v>
      </c>
      <c r="AR11" s="65">
        <v>0</v>
      </c>
      <c r="AS11" s="65">
        <v>0</v>
      </c>
      <c r="AT11" s="65">
        <v>0</v>
      </c>
      <c r="AU11" s="65">
        <v>0</v>
      </c>
      <c r="AV11" s="65">
        <v>0</v>
      </c>
      <c r="AW11" s="65">
        <v>0</v>
      </c>
      <c r="AX11" s="65">
        <v>0</v>
      </c>
      <c r="AY11" s="65">
        <v>0</v>
      </c>
      <c r="AZ11" s="65">
        <v>0</v>
      </c>
      <c r="BA11" s="66">
        <v>0</v>
      </c>
      <c r="BB11" s="65"/>
      <c r="BC11" s="65">
        <v>0</v>
      </c>
    </row>
    <row r="12" spans="1:55">
      <c r="A12" s="210">
        <v>8375</v>
      </c>
      <c r="B12" s="210">
        <v>8704</v>
      </c>
      <c r="C12" s="210">
        <f t="shared" si="0"/>
        <v>8539.5</v>
      </c>
      <c r="D12" s="210">
        <f t="shared" si="1"/>
        <v>329</v>
      </c>
      <c r="E12" s="210">
        <v>11</v>
      </c>
      <c r="F12" s="211" t="s">
        <v>170</v>
      </c>
      <c r="G12" s="212">
        <v>0</v>
      </c>
      <c r="H12" s="210">
        <v>23</v>
      </c>
      <c r="I12" s="213"/>
      <c r="J12" s="213"/>
      <c r="K12" s="216">
        <v>-16.047826086956501</v>
      </c>
      <c r="L12" s="216">
        <v>2.75068083559117</v>
      </c>
      <c r="M12" s="216">
        <v>7.0043478260869598</v>
      </c>
      <c r="N12" s="216">
        <v>1.0173397845135901</v>
      </c>
      <c r="O12" s="217">
        <v>7.7689721375400298</v>
      </c>
      <c r="P12" s="213" t="str">
        <f t="shared" si="2"/>
        <v>8375-8704</v>
      </c>
      <c r="R12" s="7">
        <v>8375</v>
      </c>
      <c r="S12" s="7">
        <v>8704</v>
      </c>
      <c r="T12" s="7">
        <f t="shared" si="3"/>
        <v>8539.5</v>
      </c>
      <c r="U12" s="7">
        <f t="shared" si="4"/>
        <v>329</v>
      </c>
      <c r="V12" s="7">
        <v>11</v>
      </c>
      <c r="W12" s="8" t="s">
        <v>170</v>
      </c>
      <c r="X12" s="9">
        <v>0</v>
      </c>
      <c r="Y12" s="7">
        <v>23</v>
      </c>
      <c r="Z12"/>
      <c r="AA12" s="26" t="s">
        <v>66</v>
      </c>
      <c r="AB12" s="26" t="s">
        <v>67</v>
      </c>
      <c r="AC12" s="27" t="s">
        <v>118</v>
      </c>
      <c r="AD12" s="27" t="s">
        <v>119</v>
      </c>
      <c r="AE12" s="77" t="s">
        <v>197</v>
      </c>
      <c r="AF12" s="22">
        <v>136000</v>
      </c>
      <c r="AG12" s="76">
        <f t="shared" si="5"/>
        <v>5.1335389083702179</v>
      </c>
      <c r="AH12" s="8"/>
      <c r="AI12" s="65">
        <v>0</v>
      </c>
      <c r="AJ12" s="65">
        <v>0</v>
      </c>
      <c r="AK12" s="65">
        <v>0</v>
      </c>
      <c r="AL12" s="65">
        <v>0</v>
      </c>
      <c r="AM12" s="65">
        <v>0</v>
      </c>
      <c r="AN12" s="65">
        <v>0</v>
      </c>
      <c r="AO12" s="65">
        <v>0</v>
      </c>
      <c r="AP12" s="65">
        <v>0</v>
      </c>
      <c r="AQ12" s="65">
        <v>0</v>
      </c>
      <c r="AR12" s="65">
        <v>0</v>
      </c>
      <c r="AS12" s="65">
        <v>0</v>
      </c>
      <c r="AT12" s="65">
        <v>0</v>
      </c>
      <c r="AU12" s="65">
        <v>0</v>
      </c>
      <c r="AV12" s="65">
        <v>0</v>
      </c>
      <c r="AW12" s="65">
        <v>0</v>
      </c>
      <c r="AX12" s="65">
        <v>0</v>
      </c>
      <c r="AY12" s="65">
        <v>0</v>
      </c>
      <c r="AZ12" s="65">
        <v>0</v>
      </c>
      <c r="BA12" s="66">
        <v>1</v>
      </c>
      <c r="BB12" s="65"/>
      <c r="BC12" s="65">
        <v>1</v>
      </c>
    </row>
    <row r="13" spans="1:55">
      <c r="A13" s="210">
        <v>8704</v>
      </c>
      <c r="B13" s="210">
        <v>9033</v>
      </c>
      <c r="C13" s="210">
        <f t="shared" si="0"/>
        <v>8868.5</v>
      </c>
      <c r="D13" s="210">
        <f t="shared" si="1"/>
        <v>329</v>
      </c>
      <c r="E13" s="210">
        <v>12</v>
      </c>
      <c r="F13" s="211" t="s">
        <v>169</v>
      </c>
      <c r="G13" s="210">
        <v>16</v>
      </c>
      <c r="H13" s="210">
        <v>11</v>
      </c>
      <c r="I13" s="213">
        <v>89.41</v>
      </c>
      <c r="J13" s="213">
        <v>20.94</v>
      </c>
      <c r="K13" s="216">
        <v>-16.145454545454498</v>
      </c>
      <c r="L13" s="216">
        <v>3.5967662243642202</v>
      </c>
      <c r="M13" s="216">
        <v>6.9454545454545498</v>
      </c>
      <c r="N13" s="216">
        <v>1.62810542432831</v>
      </c>
      <c r="O13" s="217">
        <v>10.810232355841199</v>
      </c>
      <c r="P13" s="213" t="str">
        <f t="shared" si="2"/>
        <v>8704-9033</v>
      </c>
      <c r="R13" s="7">
        <v>8704</v>
      </c>
      <c r="S13" s="7">
        <v>9033</v>
      </c>
      <c r="T13" s="7">
        <f t="shared" si="3"/>
        <v>8868.5</v>
      </c>
      <c r="U13" s="7">
        <f t="shared" si="4"/>
        <v>329</v>
      </c>
      <c r="V13" s="7">
        <v>12</v>
      </c>
      <c r="W13" s="8" t="s">
        <v>169</v>
      </c>
      <c r="X13" s="7">
        <v>16</v>
      </c>
      <c r="Y13" s="7">
        <v>11</v>
      </c>
      <c r="Z13"/>
      <c r="AA13" s="26" t="s">
        <v>48</v>
      </c>
      <c r="AB13" s="26" t="s">
        <v>52</v>
      </c>
      <c r="AC13" s="27" t="s">
        <v>53</v>
      </c>
      <c r="AD13" s="27" t="s">
        <v>113</v>
      </c>
      <c r="AE13" s="77" t="s">
        <v>201</v>
      </c>
      <c r="AF13" s="22">
        <v>65000</v>
      </c>
      <c r="AG13" s="76">
        <f t="shared" si="5"/>
        <v>4.8129133566428557</v>
      </c>
      <c r="AH13" s="8"/>
      <c r="AI13" s="65">
        <v>0</v>
      </c>
      <c r="AJ13" s="65">
        <v>0</v>
      </c>
      <c r="AK13" s="65">
        <v>0</v>
      </c>
      <c r="AL13" s="65">
        <v>0</v>
      </c>
      <c r="AM13" s="65">
        <v>0</v>
      </c>
      <c r="AN13" s="65">
        <v>0</v>
      </c>
      <c r="AO13" s="65">
        <v>0</v>
      </c>
      <c r="AP13" s="65">
        <v>0</v>
      </c>
      <c r="AQ13" s="65">
        <v>0</v>
      </c>
      <c r="AR13" s="65">
        <v>0</v>
      </c>
      <c r="AS13" s="65">
        <v>0</v>
      </c>
      <c r="AT13" s="65">
        <v>0</v>
      </c>
      <c r="AU13" s="65">
        <v>0</v>
      </c>
      <c r="AV13" s="65">
        <v>0</v>
      </c>
      <c r="AW13" s="65">
        <v>0</v>
      </c>
      <c r="AX13" s="65">
        <v>0</v>
      </c>
      <c r="AY13" s="65">
        <v>1</v>
      </c>
      <c r="AZ13" s="65">
        <v>1</v>
      </c>
      <c r="BA13" s="66">
        <v>1</v>
      </c>
      <c r="BB13" s="65"/>
      <c r="BC13" s="65">
        <v>1</v>
      </c>
    </row>
    <row r="14" spans="1:55">
      <c r="A14" s="210">
        <v>9033</v>
      </c>
      <c r="B14" s="210">
        <v>9363</v>
      </c>
      <c r="C14" s="220">
        <f t="shared" si="0"/>
        <v>9198</v>
      </c>
      <c r="D14" s="210">
        <f t="shared" si="1"/>
        <v>330</v>
      </c>
      <c r="E14" s="210">
        <v>13</v>
      </c>
      <c r="F14" s="211" t="s">
        <v>168</v>
      </c>
      <c r="G14" s="221">
        <v>22</v>
      </c>
      <c r="H14" s="221">
        <v>15</v>
      </c>
      <c r="I14" s="222">
        <v>81.430000000000007</v>
      </c>
      <c r="J14" s="222">
        <v>17.829999999999998</v>
      </c>
      <c r="K14" s="216">
        <v>-16.4866666666667</v>
      </c>
      <c r="L14" s="216">
        <v>2.6305530832525501</v>
      </c>
      <c r="M14" s="216">
        <v>6.7533333333333303</v>
      </c>
      <c r="N14" s="216">
        <v>0.81316547838560804</v>
      </c>
      <c r="O14" s="217">
        <v>6.2574626634228601</v>
      </c>
      <c r="P14" s="213" t="str">
        <f t="shared" si="2"/>
        <v>9033-9363</v>
      </c>
      <c r="R14" s="7">
        <v>9033</v>
      </c>
      <c r="S14" s="7">
        <v>9363</v>
      </c>
      <c r="T14" s="10">
        <f t="shared" si="3"/>
        <v>9198</v>
      </c>
      <c r="U14" s="7">
        <f t="shared" si="4"/>
        <v>330</v>
      </c>
      <c r="V14" s="7">
        <v>13</v>
      </c>
      <c r="W14" s="8" t="s">
        <v>168</v>
      </c>
      <c r="X14" s="11">
        <v>22</v>
      </c>
      <c r="Y14" s="11">
        <v>15</v>
      </c>
      <c r="Z14"/>
      <c r="AA14" s="26" t="s">
        <v>48</v>
      </c>
      <c r="AB14" s="26" t="s">
        <v>52</v>
      </c>
      <c r="AC14" s="27" t="s">
        <v>53</v>
      </c>
      <c r="AD14" s="27" t="s">
        <v>55</v>
      </c>
      <c r="AE14" s="77" t="s">
        <v>201</v>
      </c>
      <c r="AF14" s="22">
        <v>17000</v>
      </c>
      <c r="AG14" s="76">
        <f t="shared" si="5"/>
        <v>4.2304489213782741</v>
      </c>
      <c r="AH14" s="8"/>
      <c r="AI14" s="65">
        <v>1</v>
      </c>
      <c r="AJ14" s="65">
        <v>1</v>
      </c>
      <c r="AK14" s="65">
        <v>1</v>
      </c>
      <c r="AL14" s="65">
        <v>1</v>
      </c>
      <c r="AM14" s="65">
        <v>1</v>
      </c>
      <c r="AN14" s="65">
        <v>1</v>
      </c>
      <c r="AO14" s="65">
        <v>1</v>
      </c>
      <c r="AP14" s="65">
        <v>1</v>
      </c>
      <c r="AQ14" s="65">
        <v>1</v>
      </c>
      <c r="AR14" s="65">
        <v>1</v>
      </c>
      <c r="AS14" s="65">
        <v>1</v>
      </c>
      <c r="AT14" s="65">
        <v>1</v>
      </c>
      <c r="AU14" s="65">
        <v>1</v>
      </c>
      <c r="AV14" s="65">
        <v>1</v>
      </c>
      <c r="AW14" s="65">
        <v>1</v>
      </c>
      <c r="AX14" s="65">
        <v>1</v>
      </c>
      <c r="AY14" s="65">
        <v>1</v>
      </c>
      <c r="AZ14" s="65">
        <v>1</v>
      </c>
      <c r="BA14" s="66">
        <v>1</v>
      </c>
      <c r="BB14" s="65"/>
      <c r="BC14" s="65">
        <v>1</v>
      </c>
    </row>
    <row r="15" spans="1:55">
      <c r="A15" s="210">
        <v>9363</v>
      </c>
      <c r="B15" s="210">
        <v>9692</v>
      </c>
      <c r="C15" s="220">
        <f t="shared" si="0"/>
        <v>9527.5</v>
      </c>
      <c r="D15" s="210">
        <f t="shared" si="1"/>
        <v>329</v>
      </c>
      <c r="E15" s="210">
        <v>14</v>
      </c>
      <c r="F15" s="211" t="s">
        <v>167</v>
      </c>
      <c r="G15" s="221">
        <v>22</v>
      </c>
      <c r="H15" s="221">
        <v>13</v>
      </c>
      <c r="I15" s="222">
        <v>87.66</v>
      </c>
      <c r="J15" s="222">
        <v>14.47</v>
      </c>
      <c r="K15" s="216">
        <v>-17.446153846153798</v>
      </c>
      <c r="L15" s="216">
        <v>2.2611263360750802</v>
      </c>
      <c r="M15" s="216">
        <v>6.8538461538461499</v>
      </c>
      <c r="N15" s="216">
        <v>1.50754512625404</v>
      </c>
      <c r="O15" s="217">
        <v>8.5809723364648001</v>
      </c>
      <c r="P15" s="213" t="str">
        <f t="shared" si="2"/>
        <v>9363-9692</v>
      </c>
      <c r="R15" s="7">
        <v>9363</v>
      </c>
      <c r="S15" s="7">
        <v>9692</v>
      </c>
      <c r="T15" s="10">
        <f t="shared" si="3"/>
        <v>9527.5</v>
      </c>
      <c r="U15" s="7">
        <f t="shared" si="4"/>
        <v>329</v>
      </c>
      <c r="V15" s="7">
        <v>14</v>
      </c>
      <c r="W15" s="8" t="s">
        <v>167</v>
      </c>
      <c r="X15" s="11">
        <v>22</v>
      </c>
      <c r="Y15" s="11">
        <v>13</v>
      </c>
      <c r="Z15"/>
      <c r="AA15" s="26" t="s">
        <v>48</v>
      </c>
      <c r="AB15" s="26" t="s">
        <v>52</v>
      </c>
      <c r="AC15" s="27" t="s">
        <v>53</v>
      </c>
      <c r="AD15" s="27" t="s">
        <v>54</v>
      </c>
      <c r="AE15" s="77" t="s">
        <v>201</v>
      </c>
      <c r="AF15" s="22">
        <v>13406.3329186477</v>
      </c>
      <c r="AG15" s="76">
        <f t="shared" si="5"/>
        <v>4.1273099999999996</v>
      </c>
      <c r="AH15" s="8"/>
      <c r="AI15" s="65">
        <v>1</v>
      </c>
      <c r="AJ15" s="65">
        <v>1</v>
      </c>
      <c r="AK15" s="65">
        <v>1</v>
      </c>
      <c r="AL15" s="65">
        <v>1</v>
      </c>
      <c r="AM15" s="65">
        <v>1</v>
      </c>
      <c r="AN15" s="65">
        <v>1</v>
      </c>
      <c r="AO15" s="65">
        <v>1</v>
      </c>
      <c r="AP15" s="65">
        <v>1</v>
      </c>
      <c r="AQ15" s="65">
        <v>1</v>
      </c>
      <c r="AR15" s="65">
        <v>1</v>
      </c>
      <c r="AS15" s="65">
        <v>1</v>
      </c>
      <c r="AT15" s="65">
        <v>1</v>
      </c>
      <c r="AU15" s="65">
        <v>1</v>
      </c>
      <c r="AV15" s="65">
        <v>1</v>
      </c>
      <c r="AW15" s="65">
        <v>1</v>
      </c>
      <c r="AX15" s="65">
        <v>1</v>
      </c>
      <c r="AY15" s="65">
        <v>1</v>
      </c>
      <c r="AZ15" s="65">
        <v>1</v>
      </c>
      <c r="BA15" s="66">
        <v>1</v>
      </c>
      <c r="BB15" s="65"/>
      <c r="BC15" s="65">
        <v>1</v>
      </c>
    </row>
    <row r="16" spans="1:55">
      <c r="A16" s="210">
        <v>9692</v>
      </c>
      <c r="B16" s="210">
        <v>10021</v>
      </c>
      <c r="C16" s="220">
        <f t="shared" si="0"/>
        <v>9856.5</v>
      </c>
      <c r="D16" s="210">
        <f t="shared" si="1"/>
        <v>329</v>
      </c>
      <c r="E16" s="210">
        <v>15</v>
      </c>
      <c r="F16" s="211" t="s">
        <v>166</v>
      </c>
      <c r="G16" s="221">
        <v>22</v>
      </c>
      <c r="H16" s="223">
        <v>8</v>
      </c>
      <c r="I16" s="222">
        <v>88.34</v>
      </c>
      <c r="J16" s="222">
        <v>17.82</v>
      </c>
      <c r="K16" s="219">
        <v>-14.512499999999999</v>
      </c>
      <c r="L16" s="219">
        <v>3.0201407251980799</v>
      </c>
      <c r="M16" s="219">
        <v>6.9124999999999996</v>
      </c>
      <c r="N16" s="219">
        <v>1.06561518114454</v>
      </c>
      <c r="O16" s="219">
        <v>6.3441553554269001</v>
      </c>
      <c r="P16" s="213" t="str">
        <f t="shared" si="2"/>
        <v>9692-10021</v>
      </c>
      <c r="R16" s="7">
        <v>9692</v>
      </c>
      <c r="S16" s="7">
        <v>10021</v>
      </c>
      <c r="T16" s="10">
        <f t="shared" si="3"/>
        <v>9856.5</v>
      </c>
      <c r="U16" s="7">
        <f t="shared" si="4"/>
        <v>329</v>
      </c>
      <c r="V16" s="7">
        <v>15</v>
      </c>
      <c r="W16" s="8" t="s">
        <v>166</v>
      </c>
      <c r="X16" s="11">
        <v>22</v>
      </c>
      <c r="Y16" s="12">
        <v>8</v>
      </c>
      <c r="Z16"/>
      <c r="AA16" s="26" t="s">
        <v>48</v>
      </c>
      <c r="AB16" s="26" t="s">
        <v>52</v>
      </c>
      <c r="AC16" s="27" t="s">
        <v>53</v>
      </c>
      <c r="AD16" s="27" t="s">
        <v>63</v>
      </c>
      <c r="AE16" s="77" t="s">
        <v>201</v>
      </c>
      <c r="AF16" s="36">
        <v>19891.5</v>
      </c>
      <c r="AG16" s="76">
        <f t="shared" si="5"/>
        <v>4.2986675341128677</v>
      </c>
      <c r="AH16" s="8"/>
      <c r="AI16" s="65">
        <v>1</v>
      </c>
      <c r="AJ16" s="65">
        <v>1</v>
      </c>
      <c r="AK16" s="65">
        <v>1</v>
      </c>
      <c r="AL16" s="65">
        <v>1</v>
      </c>
      <c r="AM16" s="65">
        <v>1</v>
      </c>
      <c r="AN16" s="65">
        <v>1</v>
      </c>
      <c r="AO16" s="65">
        <v>1</v>
      </c>
      <c r="AP16" s="65">
        <v>1</v>
      </c>
      <c r="AQ16" s="65">
        <v>1</v>
      </c>
      <c r="AR16" s="65">
        <v>0</v>
      </c>
      <c r="AS16" s="65">
        <v>0</v>
      </c>
      <c r="AT16" s="65">
        <v>0</v>
      </c>
      <c r="AU16" s="65">
        <v>0</v>
      </c>
      <c r="AV16" s="65">
        <v>0</v>
      </c>
      <c r="AW16" s="65">
        <v>0</v>
      </c>
      <c r="AX16" s="65">
        <v>0</v>
      </c>
      <c r="AY16" s="65">
        <v>1</v>
      </c>
      <c r="AZ16" s="65">
        <v>1</v>
      </c>
      <c r="BA16" s="66">
        <v>1</v>
      </c>
      <c r="BB16" s="68"/>
      <c r="BC16" s="65">
        <v>1</v>
      </c>
    </row>
    <row r="17" spans="1:55">
      <c r="A17" s="210">
        <v>10021</v>
      </c>
      <c r="B17" s="210">
        <v>10351</v>
      </c>
      <c r="C17" s="220">
        <f>AVERAGE(A17:B17)</f>
        <v>10186</v>
      </c>
      <c r="D17" s="210">
        <f>B17-A17</f>
        <v>330</v>
      </c>
      <c r="E17" s="210">
        <v>16</v>
      </c>
      <c r="F17" s="211" t="s">
        <v>165</v>
      </c>
      <c r="G17" s="221">
        <v>45</v>
      </c>
      <c r="H17" s="221">
        <v>11</v>
      </c>
      <c r="I17" s="222">
        <v>87.62</v>
      </c>
      <c r="J17" s="222">
        <v>16.8</v>
      </c>
      <c r="K17" s="216">
        <v>-15.090909090909101</v>
      </c>
      <c r="L17" s="216">
        <v>2.9067007226250698</v>
      </c>
      <c r="M17" s="216">
        <v>6.9545454545454497</v>
      </c>
      <c r="N17" s="216">
        <v>0.80791538710886801</v>
      </c>
      <c r="O17" s="217">
        <v>6.9768616298061499</v>
      </c>
      <c r="P17" s="213" t="str">
        <f t="shared" si="2"/>
        <v>10021-10351</v>
      </c>
      <c r="R17" s="7">
        <v>10021</v>
      </c>
      <c r="S17" s="7">
        <v>10351</v>
      </c>
      <c r="T17" s="10">
        <f>AVERAGE(R17:S17)</f>
        <v>10186</v>
      </c>
      <c r="U17" s="7">
        <f>S17-R17</f>
        <v>330</v>
      </c>
      <c r="V17" s="7">
        <v>16</v>
      </c>
      <c r="W17" s="8" t="s">
        <v>165</v>
      </c>
      <c r="X17" s="11">
        <v>45</v>
      </c>
      <c r="Y17" s="11">
        <v>11</v>
      </c>
      <c r="Z17"/>
      <c r="AA17" s="26" t="s">
        <v>48</v>
      </c>
      <c r="AB17" s="26" t="s">
        <v>52</v>
      </c>
      <c r="AC17" s="27" t="s">
        <v>58</v>
      </c>
      <c r="AD17" s="27" t="s">
        <v>59</v>
      </c>
      <c r="AE17" s="77" t="s">
        <v>201</v>
      </c>
      <c r="AF17" s="22">
        <v>3833.7165526970002</v>
      </c>
      <c r="AG17" s="76">
        <f t="shared" si="5"/>
        <v>3.5836199999999994</v>
      </c>
      <c r="AH17" s="8"/>
      <c r="AI17" s="65">
        <v>1</v>
      </c>
      <c r="AJ17" s="65">
        <v>1</v>
      </c>
      <c r="AK17" s="65">
        <v>1</v>
      </c>
      <c r="AL17" s="65">
        <v>0</v>
      </c>
      <c r="AM17" s="65">
        <v>0</v>
      </c>
      <c r="AN17" s="65">
        <v>0</v>
      </c>
      <c r="AO17" s="65">
        <v>0</v>
      </c>
      <c r="AP17" s="65">
        <v>0</v>
      </c>
      <c r="AQ17" s="65">
        <v>0</v>
      </c>
      <c r="AR17" s="65">
        <v>0</v>
      </c>
      <c r="AS17" s="65">
        <v>0</v>
      </c>
      <c r="AT17" s="65">
        <v>0</v>
      </c>
      <c r="AU17" s="65">
        <v>0</v>
      </c>
      <c r="AV17" s="65">
        <v>0</v>
      </c>
      <c r="AW17" s="65">
        <v>0</v>
      </c>
      <c r="AX17" s="65">
        <v>0</v>
      </c>
      <c r="AY17" s="65">
        <v>1</v>
      </c>
      <c r="AZ17" s="65">
        <v>1</v>
      </c>
      <c r="BA17" s="66">
        <v>1</v>
      </c>
      <c r="BB17" s="65"/>
      <c r="BC17" s="65">
        <v>1</v>
      </c>
    </row>
    <row r="18" spans="1:55">
      <c r="A18" s="210">
        <v>10351</v>
      </c>
      <c r="B18" s="210">
        <v>11668</v>
      </c>
      <c r="C18" s="220">
        <f>AVERAGE(A18:B18)</f>
        <v>11009.5</v>
      </c>
      <c r="D18" s="210">
        <f>B18-A18</f>
        <v>1317</v>
      </c>
      <c r="E18" s="210">
        <v>17</v>
      </c>
      <c r="F18" s="211" t="s">
        <v>219</v>
      </c>
      <c r="G18" s="221">
        <v>27</v>
      </c>
      <c r="H18" s="221">
        <v>21</v>
      </c>
      <c r="I18" s="222">
        <v>87.56</v>
      </c>
      <c r="J18" s="222">
        <v>19.43</v>
      </c>
      <c r="K18" s="216">
        <v>-17.777272727272699</v>
      </c>
      <c r="L18" s="216">
        <v>3.6495181440818598</v>
      </c>
      <c r="M18" s="216">
        <v>6.7590909090909097</v>
      </c>
      <c r="N18" s="216">
        <v>1.2168104641347</v>
      </c>
      <c r="O18" s="217">
        <v>10.168199202664301</v>
      </c>
      <c r="P18" s="213" t="str">
        <f t="shared" si="2"/>
        <v>10351-11668</v>
      </c>
      <c r="R18" s="7">
        <v>10351</v>
      </c>
      <c r="S18" s="7">
        <v>11668</v>
      </c>
      <c r="T18" s="10">
        <f>AVERAGE(R18:S18)</f>
        <v>11009.5</v>
      </c>
      <c r="U18" s="7">
        <f>S18-R18</f>
        <v>1317</v>
      </c>
      <c r="V18" s="7">
        <v>17</v>
      </c>
      <c r="W18" s="8" t="s">
        <v>219</v>
      </c>
      <c r="X18" s="11">
        <v>27</v>
      </c>
      <c r="Y18" s="11">
        <v>21</v>
      </c>
      <c r="Z18"/>
      <c r="AA18" s="26" t="s">
        <v>48</v>
      </c>
      <c r="AB18" s="26" t="s">
        <v>52</v>
      </c>
      <c r="AC18" s="27" t="s">
        <v>56</v>
      </c>
      <c r="AD18" s="27" t="s">
        <v>57</v>
      </c>
      <c r="AE18" s="77" t="s">
        <v>201</v>
      </c>
      <c r="AF18" s="22">
        <v>5999.9827253364401</v>
      </c>
      <c r="AG18" s="76">
        <f t="shared" si="5"/>
        <v>3.7781500000000001</v>
      </c>
      <c r="AH18" s="8"/>
      <c r="AI18" s="65">
        <v>1</v>
      </c>
      <c r="AJ18" s="65">
        <v>1</v>
      </c>
      <c r="AK18" s="65">
        <v>1</v>
      </c>
      <c r="AL18" s="65">
        <v>0</v>
      </c>
      <c r="AM18" s="65">
        <v>0</v>
      </c>
      <c r="AN18" s="65">
        <v>0</v>
      </c>
      <c r="AO18" s="65">
        <v>0</v>
      </c>
      <c r="AP18" s="65">
        <v>0</v>
      </c>
      <c r="AQ18" s="65">
        <v>0</v>
      </c>
      <c r="AR18" s="65">
        <v>0</v>
      </c>
      <c r="AS18" s="65">
        <v>0</v>
      </c>
      <c r="AT18" s="65">
        <v>0</v>
      </c>
      <c r="AU18" s="65">
        <v>0</v>
      </c>
      <c r="AV18" s="65">
        <v>0</v>
      </c>
      <c r="AW18" s="65">
        <v>1</v>
      </c>
      <c r="AX18" s="65">
        <v>1</v>
      </c>
      <c r="AY18" s="65">
        <v>1</v>
      </c>
      <c r="AZ18" s="65">
        <v>1</v>
      </c>
      <c r="BA18" s="66">
        <v>1</v>
      </c>
      <c r="BB18" s="65"/>
      <c r="BC18" s="65">
        <v>1</v>
      </c>
    </row>
    <row r="19" spans="1:55">
      <c r="A19" s="210">
        <v>11668</v>
      </c>
      <c r="B19" s="210">
        <f>AVERAGE(12656,13444)</f>
        <v>13050</v>
      </c>
      <c r="C19" s="220">
        <f>AVERAGE(A19:B19)</f>
        <v>12359</v>
      </c>
      <c r="D19" s="210">
        <f>B19-A19</f>
        <v>1382</v>
      </c>
      <c r="E19" s="210">
        <v>18</v>
      </c>
      <c r="F19" s="211" t="s">
        <v>164</v>
      </c>
      <c r="G19" s="223">
        <v>7</v>
      </c>
      <c r="H19" s="223">
        <v>7</v>
      </c>
      <c r="I19" s="224">
        <v>84.03</v>
      </c>
      <c r="J19" s="224">
        <v>20.45</v>
      </c>
      <c r="K19" s="219">
        <v>-13.9571428571429</v>
      </c>
      <c r="L19" s="219">
        <v>2.40545016082031</v>
      </c>
      <c r="M19" s="219">
        <v>7.2428571428571402</v>
      </c>
      <c r="N19" s="219">
        <v>0.82836614862660596</v>
      </c>
      <c r="O19" s="219">
        <v>6.2587295954159501</v>
      </c>
      <c r="P19" s="213" t="str">
        <f t="shared" si="2"/>
        <v>11668-13050</v>
      </c>
      <c r="R19" s="7">
        <v>11668</v>
      </c>
      <c r="S19" s="7">
        <f>AVERAGE(12656,13444)</f>
        <v>13050</v>
      </c>
      <c r="T19" s="10">
        <f>AVERAGE(R19:S19)</f>
        <v>12359</v>
      </c>
      <c r="U19" s="7">
        <f>S19-R19</f>
        <v>1382</v>
      </c>
      <c r="V19" s="7">
        <v>18</v>
      </c>
      <c r="W19" s="8" t="s">
        <v>164</v>
      </c>
      <c r="X19" s="12">
        <v>7</v>
      </c>
      <c r="Y19" s="12">
        <v>7</v>
      </c>
      <c r="Z19"/>
      <c r="AA19" s="25" t="s">
        <v>48</v>
      </c>
      <c r="AB19" s="40" t="s">
        <v>70</v>
      </c>
      <c r="AC19" s="41" t="s">
        <v>70</v>
      </c>
      <c r="AD19" s="41" t="s">
        <v>180</v>
      </c>
      <c r="AE19" s="77" t="s">
        <v>201</v>
      </c>
      <c r="AF19" s="28">
        <v>5000</v>
      </c>
      <c r="AG19" s="76">
        <f t="shared" si="5"/>
        <v>3.6989700043360187</v>
      </c>
      <c r="AH19" s="42"/>
      <c r="AI19" s="65">
        <v>0</v>
      </c>
      <c r="AJ19" s="65">
        <v>0</v>
      </c>
      <c r="AK19" s="65">
        <v>0</v>
      </c>
      <c r="AL19" s="65">
        <v>0</v>
      </c>
      <c r="AM19" s="65">
        <v>0</v>
      </c>
      <c r="AN19" s="65">
        <v>0</v>
      </c>
      <c r="AO19" s="65">
        <v>0</v>
      </c>
      <c r="AP19" s="65">
        <v>0</v>
      </c>
      <c r="AQ19" s="65">
        <v>0</v>
      </c>
      <c r="AR19" s="65">
        <v>0</v>
      </c>
      <c r="AS19" s="65">
        <v>0</v>
      </c>
      <c r="AT19" s="65">
        <v>0</v>
      </c>
      <c r="AU19" s="65">
        <v>0</v>
      </c>
      <c r="AV19" s="65">
        <v>0</v>
      </c>
      <c r="AW19" s="65">
        <v>0</v>
      </c>
      <c r="AX19" s="65">
        <v>0</v>
      </c>
      <c r="AY19" s="65">
        <v>1</v>
      </c>
      <c r="AZ19" s="65">
        <v>1</v>
      </c>
      <c r="BA19" s="66">
        <v>1</v>
      </c>
      <c r="BB19" s="69"/>
      <c r="BC19" s="65">
        <v>1</v>
      </c>
    </row>
    <row r="20" spans="1:55">
      <c r="A20" s="210">
        <v>13915</v>
      </c>
      <c r="B20" s="210">
        <v>15095</v>
      </c>
      <c r="C20" s="210">
        <f>AVERAGE(A20:B20)</f>
        <v>14505</v>
      </c>
      <c r="D20" s="210">
        <f>B20-A20</f>
        <v>1180</v>
      </c>
      <c r="E20" s="210">
        <v>19</v>
      </c>
      <c r="F20" s="211" t="s">
        <v>221</v>
      </c>
      <c r="G20" s="210">
        <v>14</v>
      </c>
      <c r="H20" s="212">
        <v>15</v>
      </c>
      <c r="I20" s="213">
        <v>87.83</v>
      </c>
      <c r="J20" s="213">
        <v>18.36</v>
      </c>
      <c r="K20" s="219">
        <v>-16.376923076923099</v>
      </c>
      <c r="L20" s="219">
        <v>2.6176178248405702</v>
      </c>
      <c r="M20" s="219">
        <v>6.6692307692307704</v>
      </c>
      <c r="N20" s="219">
        <v>0.962102398729483</v>
      </c>
      <c r="O20" s="219">
        <v>6.6422663212452502</v>
      </c>
      <c r="P20" s="213" t="str">
        <f t="shared" si="2"/>
        <v>13915-15095</v>
      </c>
      <c r="R20" s="13">
        <v>11668</v>
      </c>
      <c r="S20" s="13">
        <v>15095</v>
      </c>
      <c r="T20" s="14">
        <f>AVERAGE(R20:S20)</f>
        <v>13381.5</v>
      </c>
      <c r="U20" s="15">
        <f>S20-R20</f>
        <v>3427</v>
      </c>
      <c r="V20" s="13"/>
      <c r="W20" s="16" t="s">
        <v>220</v>
      </c>
      <c r="X20" s="17">
        <v>15</v>
      </c>
      <c r="Y20" s="18">
        <v>16</v>
      </c>
      <c r="Z20"/>
      <c r="AA20" s="26" t="s">
        <v>48</v>
      </c>
      <c r="AB20" s="26" t="s">
        <v>70</v>
      </c>
      <c r="AC20" s="27" t="s">
        <v>117</v>
      </c>
      <c r="AD20" s="27" t="s">
        <v>127</v>
      </c>
      <c r="AE20" s="77" t="s">
        <v>201</v>
      </c>
      <c r="AF20" s="37">
        <v>8999.9479963720096</v>
      </c>
      <c r="AG20" s="76">
        <f t="shared" si="5"/>
        <v>3.95424</v>
      </c>
      <c r="AH20" s="42"/>
      <c r="AI20" s="65">
        <v>0</v>
      </c>
      <c r="AJ20" s="65">
        <v>0</v>
      </c>
      <c r="AK20" s="65">
        <v>0</v>
      </c>
      <c r="AL20" s="65">
        <v>0</v>
      </c>
      <c r="AM20" s="65">
        <v>0</v>
      </c>
      <c r="AN20" s="65">
        <v>0</v>
      </c>
      <c r="AO20" s="65">
        <v>0</v>
      </c>
      <c r="AP20" s="65">
        <v>0</v>
      </c>
      <c r="AQ20" s="65">
        <v>0</v>
      </c>
      <c r="AR20" s="65">
        <v>0</v>
      </c>
      <c r="AS20" s="65">
        <v>0</v>
      </c>
      <c r="AT20" s="65">
        <v>0</v>
      </c>
      <c r="AU20" s="65">
        <v>0</v>
      </c>
      <c r="AV20" s="65">
        <v>0</v>
      </c>
      <c r="AW20" s="65">
        <v>0</v>
      </c>
      <c r="AX20" s="65">
        <v>0</v>
      </c>
      <c r="AY20" s="65">
        <v>1</v>
      </c>
      <c r="AZ20" s="65">
        <v>1</v>
      </c>
      <c r="BA20" s="66">
        <v>0</v>
      </c>
      <c r="BB20" s="65"/>
      <c r="BC20" s="65">
        <v>1</v>
      </c>
    </row>
    <row r="21" spans="1:55">
      <c r="A21" s="225">
        <v>11668</v>
      </c>
      <c r="B21" s="225">
        <v>15095</v>
      </c>
      <c r="C21" s="226">
        <f>AVERAGE(A21:B21)</f>
        <v>13381.5</v>
      </c>
      <c r="D21" s="227">
        <f>B21-A21</f>
        <v>3427</v>
      </c>
      <c r="E21" s="225"/>
      <c r="F21" s="228" t="s">
        <v>220</v>
      </c>
      <c r="G21" s="229">
        <v>15</v>
      </c>
      <c r="H21" s="230">
        <v>16</v>
      </c>
      <c r="I21" s="224">
        <v>76.900000000000006</v>
      </c>
      <c r="J21" s="224">
        <v>14.76</v>
      </c>
      <c r="K21" s="224">
        <v>-16.670000000000002</v>
      </c>
      <c r="L21" s="231">
        <v>3.83</v>
      </c>
      <c r="M21" s="231">
        <v>7.08</v>
      </c>
      <c r="N21" s="231">
        <v>1.29</v>
      </c>
      <c r="O21" s="215"/>
      <c r="P21" s="213" t="str">
        <f t="shared" si="2"/>
        <v>11668-15095</v>
      </c>
      <c r="R21" s="7">
        <v>13915</v>
      </c>
      <c r="S21" s="7">
        <v>15095</v>
      </c>
      <c r="T21" s="7">
        <f>AVERAGE(R21:S21)</f>
        <v>14505</v>
      </c>
      <c r="U21" s="7">
        <f>S21-R21</f>
        <v>1180</v>
      </c>
      <c r="V21" s="7">
        <v>19</v>
      </c>
      <c r="W21" s="8" t="s">
        <v>221</v>
      </c>
      <c r="X21" s="7">
        <v>14</v>
      </c>
      <c r="Y21" s="7">
        <v>15</v>
      </c>
      <c r="Z21"/>
      <c r="AA21" s="25" t="s">
        <v>48</v>
      </c>
      <c r="AB21" s="26" t="s">
        <v>70</v>
      </c>
      <c r="AC21" s="27" t="s">
        <v>140</v>
      </c>
      <c r="AD21" s="27" t="s">
        <v>141</v>
      </c>
      <c r="AE21" s="77" t="s">
        <v>201</v>
      </c>
      <c r="AF21" s="28">
        <v>189000</v>
      </c>
      <c r="AG21" s="76">
        <f t="shared" ref="AG21:AG61" si="6">LOG(AF21)</f>
        <v>5.2764618041732438</v>
      </c>
      <c r="AH21" s="42"/>
      <c r="AI21" s="65">
        <v>0</v>
      </c>
      <c r="AJ21" s="65">
        <v>0</v>
      </c>
      <c r="AK21" s="65">
        <v>0</v>
      </c>
      <c r="AL21" s="65">
        <v>0</v>
      </c>
      <c r="AM21" s="65">
        <v>0</v>
      </c>
      <c r="AN21" s="65">
        <v>0</v>
      </c>
      <c r="AO21" s="65">
        <v>0</v>
      </c>
      <c r="AP21" s="65">
        <v>0</v>
      </c>
      <c r="AQ21" s="65">
        <v>0</v>
      </c>
      <c r="AR21" s="65">
        <v>0</v>
      </c>
      <c r="AS21" s="65">
        <v>0</v>
      </c>
      <c r="AT21" s="65">
        <v>0</v>
      </c>
      <c r="AU21" s="65">
        <v>0</v>
      </c>
      <c r="AV21" s="65">
        <v>0</v>
      </c>
      <c r="AW21" s="65">
        <v>0</v>
      </c>
      <c r="AX21" s="65">
        <v>0</v>
      </c>
      <c r="AY21" s="65">
        <v>0</v>
      </c>
      <c r="AZ21" s="65">
        <v>0</v>
      </c>
      <c r="BA21" s="66">
        <v>1</v>
      </c>
      <c r="BB21" s="10"/>
      <c r="BC21" s="65">
        <v>1</v>
      </c>
    </row>
    <row r="22" spans="1:55">
      <c r="S22"/>
      <c r="T22"/>
      <c r="U22"/>
      <c r="V22"/>
      <c r="W22"/>
      <c r="X22"/>
      <c r="Y22"/>
      <c r="Z22"/>
      <c r="AA22" s="26" t="s">
        <v>48</v>
      </c>
      <c r="AB22" s="26" t="s">
        <v>70</v>
      </c>
      <c r="AC22" s="27" t="s">
        <v>115</v>
      </c>
      <c r="AD22" s="27" t="s">
        <v>116</v>
      </c>
      <c r="AE22" s="77" t="s">
        <v>201</v>
      </c>
      <c r="AF22" s="37">
        <v>3249.9748485427999</v>
      </c>
      <c r="AG22" s="76">
        <f t="shared" si="6"/>
        <v>3.5118800000000006</v>
      </c>
      <c r="AH22" s="42"/>
      <c r="AI22" s="65">
        <v>0</v>
      </c>
      <c r="AJ22" s="65">
        <v>0</v>
      </c>
      <c r="AK22" s="65">
        <v>0</v>
      </c>
      <c r="AL22" s="65">
        <v>0</v>
      </c>
      <c r="AM22" s="65">
        <v>0</v>
      </c>
      <c r="AN22" s="65">
        <v>0</v>
      </c>
      <c r="AO22" s="65">
        <v>0</v>
      </c>
      <c r="AP22" s="65">
        <v>0</v>
      </c>
      <c r="AQ22" s="65">
        <v>0</v>
      </c>
      <c r="AR22" s="65">
        <v>0</v>
      </c>
      <c r="AS22" s="65">
        <v>0</v>
      </c>
      <c r="AT22" s="65">
        <v>0</v>
      </c>
      <c r="AU22" s="65">
        <v>0</v>
      </c>
      <c r="AV22" s="65">
        <v>0</v>
      </c>
      <c r="AW22" s="65">
        <v>0</v>
      </c>
      <c r="AX22" s="65">
        <v>0</v>
      </c>
      <c r="AY22" s="65">
        <v>1</v>
      </c>
      <c r="AZ22" s="65">
        <v>1</v>
      </c>
      <c r="BA22" s="66">
        <v>0</v>
      </c>
      <c r="BB22" s="65"/>
      <c r="BC22" s="65">
        <v>1</v>
      </c>
    </row>
    <row r="23" spans="1:55">
      <c r="S23"/>
      <c r="T23"/>
      <c r="U23"/>
      <c r="V23"/>
      <c r="W23"/>
      <c r="X23"/>
      <c r="Y23"/>
      <c r="Z23"/>
      <c r="AA23" s="26" t="s">
        <v>48</v>
      </c>
      <c r="AB23" s="26" t="s">
        <v>70</v>
      </c>
      <c r="AC23" s="27" t="s">
        <v>91</v>
      </c>
      <c r="AD23" s="27" t="s">
        <v>64</v>
      </c>
      <c r="AE23" s="77" t="s">
        <v>201</v>
      </c>
      <c r="AF23" s="37">
        <v>8904.0994091113207</v>
      </c>
      <c r="AG23" s="76">
        <f t="shared" si="6"/>
        <v>3.9495900000000006</v>
      </c>
      <c r="AH23" s="42"/>
      <c r="AI23" s="65">
        <v>1</v>
      </c>
      <c r="AJ23" s="65">
        <v>0</v>
      </c>
      <c r="AK23" s="65">
        <v>0</v>
      </c>
      <c r="AL23" s="65">
        <v>0</v>
      </c>
      <c r="AM23" s="65">
        <v>0</v>
      </c>
      <c r="AN23" s="65">
        <v>1</v>
      </c>
      <c r="AO23" s="65">
        <v>1</v>
      </c>
      <c r="AP23" s="65">
        <v>1</v>
      </c>
      <c r="AQ23" s="65">
        <v>1</v>
      </c>
      <c r="AR23" s="65">
        <v>1</v>
      </c>
      <c r="AS23" s="65">
        <v>1</v>
      </c>
      <c r="AT23" s="65">
        <v>1</v>
      </c>
      <c r="AU23" s="65">
        <v>1</v>
      </c>
      <c r="AV23" s="65">
        <v>1</v>
      </c>
      <c r="AW23" s="65">
        <v>1</v>
      </c>
      <c r="AX23" s="65">
        <v>0</v>
      </c>
      <c r="AY23" s="65">
        <v>1</v>
      </c>
      <c r="AZ23" s="65">
        <v>1</v>
      </c>
      <c r="BA23" s="66">
        <v>1</v>
      </c>
      <c r="BB23" s="65"/>
      <c r="BC23" s="65">
        <v>1</v>
      </c>
    </row>
    <row r="24" spans="1:55">
      <c r="S24"/>
      <c r="T24"/>
      <c r="U24"/>
      <c r="V24"/>
      <c r="W24"/>
      <c r="X24"/>
      <c r="Y24"/>
      <c r="Z24"/>
      <c r="AA24" s="26" t="s">
        <v>48</v>
      </c>
      <c r="AB24" s="26" t="s">
        <v>70</v>
      </c>
      <c r="AC24" s="27" t="s">
        <v>95</v>
      </c>
      <c r="AD24" s="27" t="s">
        <v>98</v>
      </c>
      <c r="AE24" s="77" t="s">
        <v>201</v>
      </c>
      <c r="AF24" s="22">
        <v>433200</v>
      </c>
      <c r="AG24" s="76">
        <f t="shared" si="6"/>
        <v>5.6366884479532828</v>
      </c>
      <c r="AH24" s="42"/>
      <c r="AI24" s="65">
        <v>0</v>
      </c>
      <c r="AJ24" s="65">
        <v>0</v>
      </c>
      <c r="AK24" s="65">
        <v>0</v>
      </c>
      <c r="AL24" s="65">
        <v>0</v>
      </c>
      <c r="AM24" s="65">
        <v>0</v>
      </c>
      <c r="AN24" s="65">
        <v>0</v>
      </c>
      <c r="AO24" s="65">
        <v>0</v>
      </c>
      <c r="AP24" s="65">
        <v>0</v>
      </c>
      <c r="AQ24" s="65">
        <v>0</v>
      </c>
      <c r="AR24" s="65">
        <v>0</v>
      </c>
      <c r="AS24" s="65">
        <v>0</v>
      </c>
      <c r="AT24" s="65">
        <v>0</v>
      </c>
      <c r="AU24" s="65">
        <v>0</v>
      </c>
      <c r="AV24" s="65">
        <v>0</v>
      </c>
      <c r="AW24" s="65">
        <v>0</v>
      </c>
      <c r="AX24" s="65">
        <v>0</v>
      </c>
      <c r="AY24" s="65">
        <v>1</v>
      </c>
      <c r="AZ24" s="65">
        <v>1</v>
      </c>
      <c r="BA24" s="66">
        <v>1</v>
      </c>
      <c r="BB24" s="65"/>
      <c r="BC24" s="65">
        <v>1</v>
      </c>
    </row>
    <row r="25" spans="1:55">
      <c r="S25"/>
      <c r="T25"/>
      <c r="U25"/>
      <c r="V25"/>
      <c r="W25"/>
      <c r="X25"/>
      <c r="Y25"/>
      <c r="Z25"/>
      <c r="AA25" s="26" t="s">
        <v>48</v>
      </c>
      <c r="AB25" s="26" t="s">
        <v>70</v>
      </c>
      <c r="AC25" s="27" t="s">
        <v>95</v>
      </c>
      <c r="AD25" s="27" t="s">
        <v>96</v>
      </c>
      <c r="AE25" s="77" t="s">
        <v>201</v>
      </c>
      <c r="AF25" s="22">
        <v>100000</v>
      </c>
      <c r="AG25" s="76">
        <f t="shared" si="6"/>
        <v>5</v>
      </c>
      <c r="AH25" s="42"/>
      <c r="AI25" s="65">
        <v>0</v>
      </c>
      <c r="AJ25" s="65">
        <v>0</v>
      </c>
      <c r="AK25" s="65">
        <v>0</v>
      </c>
      <c r="AL25" s="65">
        <v>0</v>
      </c>
      <c r="AM25" s="65">
        <v>0</v>
      </c>
      <c r="AN25" s="65">
        <v>0</v>
      </c>
      <c r="AO25" s="65">
        <v>0</v>
      </c>
      <c r="AP25" s="65">
        <v>0</v>
      </c>
      <c r="AQ25" s="65">
        <v>0</v>
      </c>
      <c r="AR25" s="65">
        <v>0</v>
      </c>
      <c r="AS25" s="65">
        <v>0</v>
      </c>
      <c r="AT25" s="65">
        <v>0</v>
      </c>
      <c r="AU25" s="65">
        <v>0</v>
      </c>
      <c r="AV25" s="65">
        <v>0</v>
      </c>
      <c r="AW25" s="65">
        <v>1</v>
      </c>
      <c r="AX25" s="65">
        <v>1</v>
      </c>
      <c r="AY25" s="65">
        <v>1</v>
      </c>
      <c r="AZ25" s="65">
        <v>1</v>
      </c>
      <c r="BA25" s="66">
        <v>1</v>
      </c>
      <c r="BB25" s="65"/>
      <c r="BC25" s="65">
        <v>1</v>
      </c>
    </row>
    <row r="26" spans="1:55">
      <c r="S26"/>
      <c r="T26"/>
      <c r="U26"/>
      <c r="V26"/>
      <c r="W26"/>
      <c r="X26"/>
      <c r="Y26"/>
      <c r="Z26"/>
      <c r="AA26" s="26" t="s">
        <v>48</v>
      </c>
      <c r="AB26" s="26" t="s">
        <v>70</v>
      </c>
      <c r="AC26" s="27" t="s">
        <v>71</v>
      </c>
      <c r="AD26" s="27" t="s">
        <v>72</v>
      </c>
      <c r="AE26" s="77" t="s">
        <v>201</v>
      </c>
      <c r="AF26" s="22">
        <v>51600.035450694901</v>
      </c>
      <c r="AG26" s="76">
        <f t="shared" si="6"/>
        <v>4.71265</v>
      </c>
      <c r="AH26" s="42"/>
      <c r="AI26" s="65">
        <v>1</v>
      </c>
      <c r="AJ26" s="65">
        <v>1</v>
      </c>
      <c r="AK26" s="65">
        <v>0</v>
      </c>
      <c r="AL26" s="65">
        <v>1</v>
      </c>
      <c r="AM26" s="65">
        <v>1</v>
      </c>
      <c r="AN26" s="65">
        <v>1</v>
      </c>
      <c r="AO26" s="65">
        <v>1</v>
      </c>
      <c r="AP26" s="65">
        <v>1</v>
      </c>
      <c r="AQ26" s="65">
        <v>1</v>
      </c>
      <c r="AR26" s="65">
        <v>0</v>
      </c>
      <c r="AS26" s="65">
        <v>0</v>
      </c>
      <c r="AT26" s="65">
        <v>1</v>
      </c>
      <c r="AU26" s="65">
        <v>1</v>
      </c>
      <c r="AV26" s="65">
        <v>1</v>
      </c>
      <c r="AW26" s="65">
        <v>1</v>
      </c>
      <c r="AX26" s="65">
        <v>1</v>
      </c>
      <c r="AY26" s="65">
        <v>1</v>
      </c>
      <c r="AZ26" s="65">
        <v>0</v>
      </c>
      <c r="BA26" s="66">
        <v>1</v>
      </c>
      <c r="BB26" s="65"/>
      <c r="BC26" s="65">
        <v>1</v>
      </c>
    </row>
    <row r="27" spans="1:55">
      <c r="S27"/>
      <c r="T27"/>
      <c r="U27"/>
      <c r="V27"/>
      <c r="W27"/>
      <c r="X27"/>
      <c r="Y27"/>
      <c r="Z27"/>
      <c r="AA27" s="25" t="s">
        <v>48</v>
      </c>
      <c r="AB27" s="26" t="s">
        <v>70</v>
      </c>
      <c r="AC27" s="27" t="s">
        <v>142</v>
      </c>
      <c r="AD27" s="27" t="s">
        <v>24</v>
      </c>
      <c r="AE27" s="77" t="s">
        <v>201</v>
      </c>
      <c r="AF27" s="36">
        <v>400000</v>
      </c>
      <c r="AG27" s="76">
        <f t="shared" si="6"/>
        <v>5.6020599913279625</v>
      </c>
      <c r="AH27" s="42"/>
      <c r="AI27" s="65">
        <v>0</v>
      </c>
      <c r="AJ27" s="65">
        <v>0</v>
      </c>
      <c r="AK27" s="65">
        <v>0</v>
      </c>
      <c r="AL27" s="65">
        <v>0</v>
      </c>
      <c r="AM27" s="65">
        <v>0</v>
      </c>
      <c r="AN27" s="65">
        <v>0</v>
      </c>
      <c r="AO27" s="65">
        <v>0</v>
      </c>
      <c r="AP27" s="65">
        <v>0</v>
      </c>
      <c r="AQ27" s="65">
        <v>0</v>
      </c>
      <c r="AR27" s="65">
        <v>0</v>
      </c>
      <c r="AS27" s="65">
        <v>0</v>
      </c>
      <c r="AT27" s="65">
        <v>0</v>
      </c>
      <c r="AU27" s="65">
        <v>0</v>
      </c>
      <c r="AV27" s="65">
        <v>0</v>
      </c>
      <c r="AW27" s="65">
        <v>0</v>
      </c>
      <c r="AX27" s="65">
        <v>0</v>
      </c>
      <c r="AY27" s="65">
        <v>0</v>
      </c>
      <c r="AZ27" s="65">
        <v>0</v>
      </c>
      <c r="BA27" s="66">
        <v>0</v>
      </c>
      <c r="BB27" s="67"/>
      <c r="BC27" s="65">
        <v>0</v>
      </c>
    </row>
    <row r="28" spans="1:55">
      <c r="S28"/>
      <c r="T28"/>
      <c r="U28"/>
      <c r="V28"/>
      <c r="W28"/>
      <c r="X28"/>
      <c r="Y28"/>
      <c r="Z28"/>
      <c r="AA28" s="26" t="s">
        <v>48</v>
      </c>
      <c r="AB28" s="26" t="s">
        <v>60</v>
      </c>
      <c r="AC28" s="27" t="s">
        <v>61</v>
      </c>
      <c r="AD28" s="27" t="s">
        <v>62</v>
      </c>
      <c r="AE28" s="77" t="s">
        <v>203</v>
      </c>
      <c r="AF28" s="22">
        <v>3500.0157607101401</v>
      </c>
      <c r="AG28" s="76">
        <f t="shared" si="6"/>
        <v>3.5440699999999996</v>
      </c>
      <c r="AH28" s="42"/>
      <c r="AI28" s="65">
        <v>1</v>
      </c>
      <c r="AJ28" s="65">
        <v>1</v>
      </c>
      <c r="AK28" s="65">
        <v>0</v>
      </c>
      <c r="AL28" s="65">
        <v>0</v>
      </c>
      <c r="AM28" s="65">
        <v>0</v>
      </c>
      <c r="AN28" s="65">
        <v>0</v>
      </c>
      <c r="AO28" s="65">
        <v>0</v>
      </c>
      <c r="AP28" s="65">
        <v>0</v>
      </c>
      <c r="AQ28" s="65">
        <v>0</v>
      </c>
      <c r="AR28" s="65">
        <v>0</v>
      </c>
      <c r="AS28" s="65">
        <v>0</v>
      </c>
      <c r="AT28" s="65">
        <v>0</v>
      </c>
      <c r="AU28" s="65">
        <v>0</v>
      </c>
      <c r="AV28" s="65">
        <v>0</v>
      </c>
      <c r="AW28" s="65">
        <v>0</v>
      </c>
      <c r="AX28" s="65">
        <v>0</v>
      </c>
      <c r="AY28" s="65">
        <v>0</v>
      </c>
      <c r="AZ28" s="65">
        <v>0</v>
      </c>
      <c r="BA28" s="66">
        <v>0</v>
      </c>
      <c r="BB28" s="65"/>
      <c r="BC28" s="65">
        <v>0</v>
      </c>
    </row>
    <row r="29" spans="1:55">
      <c r="S29"/>
      <c r="T29"/>
      <c r="U29"/>
      <c r="V29"/>
      <c r="W29"/>
      <c r="X29"/>
      <c r="Y29"/>
      <c r="Z29"/>
      <c r="AA29" s="26" t="s">
        <v>48</v>
      </c>
      <c r="AB29" s="26" t="s">
        <v>60</v>
      </c>
      <c r="AC29" s="27" t="s">
        <v>88</v>
      </c>
      <c r="AD29" s="27" t="s">
        <v>90</v>
      </c>
      <c r="AE29" s="77" t="s">
        <v>204</v>
      </c>
      <c r="AF29" s="37">
        <v>801.253611440952</v>
      </c>
      <c r="AG29" s="76">
        <f t="shared" si="6"/>
        <v>2.9037700000000002</v>
      </c>
      <c r="AH29" s="20"/>
      <c r="AI29" s="65">
        <v>0</v>
      </c>
      <c r="AJ29" s="65">
        <v>0</v>
      </c>
      <c r="AK29" s="65">
        <v>0</v>
      </c>
      <c r="AL29" s="65">
        <v>0</v>
      </c>
      <c r="AM29" s="65">
        <v>0</v>
      </c>
      <c r="AN29" s="65">
        <v>0</v>
      </c>
      <c r="AO29" s="65">
        <v>0</v>
      </c>
      <c r="AP29" s="65">
        <v>0</v>
      </c>
      <c r="AQ29" s="65">
        <v>0</v>
      </c>
      <c r="AR29" s="65">
        <v>0</v>
      </c>
      <c r="AS29" s="65">
        <v>0</v>
      </c>
      <c r="AT29" s="65">
        <v>0</v>
      </c>
      <c r="AU29" s="65">
        <v>0</v>
      </c>
      <c r="AV29" s="65">
        <v>0</v>
      </c>
      <c r="AW29" s="65">
        <v>0</v>
      </c>
      <c r="AX29" s="65">
        <v>0</v>
      </c>
      <c r="AY29" s="65">
        <v>1</v>
      </c>
      <c r="AZ29" s="65">
        <v>1</v>
      </c>
      <c r="BA29" s="66">
        <v>1</v>
      </c>
      <c r="BB29" s="65"/>
      <c r="BC29" s="65">
        <v>1</v>
      </c>
    </row>
    <row r="30" spans="1:55">
      <c r="S30"/>
      <c r="T30"/>
      <c r="U30"/>
      <c r="V30"/>
      <c r="W30"/>
      <c r="X30"/>
      <c r="Y30"/>
      <c r="Z30"/>
      <c r="AA30" s="26" t="s">
        <v>48</v>
      </c>
      <c r="AB30" s="26" t="s">
        <v>60</v>
      </c>
      <c r="AC30" s="27" t="s">
        <v>88</v>
      </c>
      <c r="AD30" s="27" t="s">
        <v>89</v>
      </c>
      <c r="AE30" s="77" t="s">
        <v>204</v>
      </c>
      <c r="AF30" s="37">
        <v>2085.0189189058001</v>
      </c>
      <c r="AG30" s="76">
        <f t="shared" si="6"/>
        <v>3.3191099999999998</v>
      </c>
      <c r="AH30" s="20"/>
      <c r="AI30" s="65">
        <v>0</v>
      </c>
      <c r="AJ30" s="65">
        <v>0</v>
      </c>
      <c r="AK30" s="65">
        <v>0</v>
      </c>
      <c r="AL30" s="65">
        <v>0</v>
      </c>
      <c r="AM30" s="65">
        <v>0</v>
      </c>
      <c r="AN30" s="65">
        <v>0</v>
      </c>
      <c r="AO30" s="65">
        <v>0</v>
      </c>
      <c r="AP30" s="65">
        <v>0</v>
      </c>
      <c r="AQ30" s="65">
        <v>0</v>
      </c>
      <c r="AR30" s="65">
        <v>0</v>
      </c>
      <c r="AS30" s="65">
        <v>0</v>
      </c>
      <c r="AT30" s="65">
        <v>0</v>
      </c>
      <c r="AU30" s="65">
        <v>0</v>
      </c>
      <c r="AV30" s="65">
        <v>0</v>
      </c>
      <c r="AW30" s="65">
        <v>0</v>
      </c>
      <c r="AX30" s="65">
        <v>0</v>
      </c>
      <c r="AY30" s="65">
        <v>1</v>
      </c>
      <c r="AZ30" s="65">
        <v>1</v>
      </c>
      <c r="BA30" s="66">
        <v>1</v>
      </c>
      <c r="BB30" s="65"/>
      <c r="BC30" s="65">
        <v>1</v>
      </c>
    </row>
    <row r="31" spans="1:55">
      <c r="S31"/>
      <c r="T31"/>
      <c r="U31"/>
      <c r="V31"/>
      <c r="W31"/>
      <c r="X31"/>
      <c r="Y31"/>
      <c r="Z31"/>
      <c r="AA31" s="26" t="s">
        <v>48</v>
      </c>
      <c r="AB31" s="26" t="s">
        <v>60</v>
      </c>
      <c r="AC31" s="27" t="s">
        <v>86</v>
      </c>
      <c r="AD31" s="27" t="s">
        <v>114</v>
      </c>
      <c r="AE31" s="77" t="s">
        <v>201</v>
      </c>
      <c r="AF31" s="22">
        <v>168.75</v>
      </c>
      <c r="AG31" s="76">
        <f t="shared" si="6"/>
        <v>2.2272437815030623</v>
      </c>
      <c r="AH31" s="20"/>
      <c r="AI31" s="65">
        <v>0</v>
      </c>
      <c r="AJ31" s="65">
        <v>0</v>
      </c>
      <c r="AK31" s="65">
        <v>0</v>
      </c>
      <c r="AL31" s="65">
        <v>0</v>
      </c>
      <c r="AM31" s="65">
        <v>0</v>
      </c>
      <c r="AN31" s="65">
        <v>0</v>
      </c>
      <c r="AO31" s="65">
        <v>0</v>
      </c>
      <c r="AP31" s="65">
        <v>0</v>
      </c>
      <c r="AQ31" s="65">
        <v>0</v>
      </c>
      <c r="AR31" s="65">
        <v>0</v>
      </c>
      <c r="AS31" s="65">
        <v>0</v>
      </c>
      <c r="AT31" s="65">
        <v>0</v>
      </c>
      <c r="AU31" s="65">
        <v>0</v>
      </c>
      <c r="AV31" s="65">
        <v>0</v>
      </c>
      <c r="AW31" s="65">
        <v>0</v>
      </c>
      <c r="AX31" s="65">
        <v>0</v>
      </c>
      <c r="AY31" s="65">
        <v>1</v>
      </c>
      <c r="AZ31" s="65">
        <v>1</v>
      </c>
      <c r="BA31" s="66">
        <v>1</v>
      </c>
      <c r="BB31" s="65"/>
      <c r="BC31" s="65">
        <v>1</v>
      </c>
    </row>
    <row r="32" spans="1:55">
      <c r="S32"/>
      <c r="T32"/>
      <c r="U32"/>
      <c r="V32"/>
      <c r="W32"/>
      <c r="X32"/>
      <c r="Y32"/>
      <c r="Z32"/>
      <c r="AA32" s="26" t="s">
        <v>48</v>
      </c>
      <c r="AB32" s="26" t="s">
        <v>60</v>
      </c>
      <c r="AC32" s="27" t="s">
        <v>86</v>
      </c>
      <c r="AD32" s="27" t="s">
        <v>87</v>
      </c>
      <c r="AE32" s="77" t="s">
        <v>201</v>
      </c>
      <c r="AF32" s="22">
        <v>147.000902137228</v>
      </c>
      <c r="AG32" s="76">
        <f t="shared" si="6"/>
        <v>2.1673199999999979</v>
      </c>
      <c r="AH32" s="20"/>
      <c r="AI32" s="65">
        <v>0</v>
      </c>
      <c r="AJ32" s="65">
        <v>0</v>
      </c>
      <c r="AK32" s="65">
        <v>0</v>
      </c>
      <c r="AL32" s="65">
        <v>0</v>
      </c>
      <c r="AM32" s="65">
        <v>0</v>
      </c>
      <c r="AN32" s="65">
        <v>0</v>
      </c>
      <c r="AO32" s="65">
        <v>0</v>
      </c>
      <c r="AP32" s="65">
        <v>0</v>
      </c>
      <c r="AQ32" s="65">
        <v>0</v>
      </c>
      <c r="AR32" s="65">
        <v>0</v>
      </c>
      <c r="AS32" s="65">
        <v>0</v>
      </c>
      <c r="AT32" s="65">
        <v>1</v>
      </c>
      <c r="AU32" s="65">
        <v>1</v>
      </c>
      <c r="AV32" s="65">
        <v>1</v>
      </c>
      <c r="AW32" s="65">
        <v>1</v>
      </c>
      <c r="AX32" s="65">
        <v>0</v>
      </c>
      <c r="AY32" s="65">
        <v>1</v>
      </c>
      <c r="AZ32" s="65">
        <v>1</v>
      </c>
      <c r="BA32" s="66">
        <v>1</v>
      </c>
      <c r="BB32" s="65"/>
      <c r="BC32" s="65">
        <v>1</v>
      </c>
    </row>
    <row r="33" spans="19:55">
      <c r="S33"/>
      <c r="T33"/>
      <c r="U33"/>
      <c r="V33"/>
      <c r="W33"/>
      <c r="X33"/>
      <c r="Y33"/>
      <c r="Z33"/>
      <c r="AA33" s="26" t="s">
        <v>48</v>
      </c>
      <c r="AB33" s="26" t="s">
        <v>60</v>
      </c>
      <c r="AC33" s="27" t="s">
        <v>65</v>
      </c>
      <c r="AD33" s="27" t="s">
        <v>23</v>
      </c>
      <c r="AE33" s="77" t="s">
        <v>204</v>
      </c>
      <c r="AF33" s="22">
        <v>287.99900000000002</v>
      </c>
      <c r="AG33" s="76">
        <f t="shared" si="6"/>
        <v>2.4593909797896618</v>
      </c>
      <c r="AH33" s="20"/>
      <c r="AI33" s="65">
        <v>0</v>
      </c>
      <c r="AJ33" s="65">
        <v>0</v>
      </c>
      <c r="AK33" s="65">
        <v>0</v>
      </c>
      <c r="AL33" s="65">
        <v>0</v>
      </c>
      <c r="AM33" s="65">
        <v>0</v>
      </c>
      <c r="AN33" s="65">
        <v>0</v>
      </c>
      <c r="AO33" s="65">
        <v>0</v>
      </c>
      <c r="AP33" s="65">
        <v>0</v>
      </c>
      <c r="AQ33" s="65">
        <v>0</v>
      </c>
      <c r="AR33" s="65">
        <v>0</v>
      </c>
      <c r="AS33" s="65">
        <v>0</v>
      </c>
      <c r="AT33" s="65">
        <v>1</v>
      </c>
      <c r="AU33" s="65">
        <v>1</v>
      </c>
      <c r="AV33" s="65">
        <v>1</v>
      </c>
      <c r="AW33" s="65">
        <v>1</v>
      </c>
      <c r="AX33" s="65">
        <v>0</v>
      </c>
      <c r="AY33" s="65">
        <v>1</v>
      </c>
      <c r="AZ33" s="65">
        <v>1</v>
      </c>
      <c r="BA33" s="66">
        <v>1</v>
      </c>
      <c r="BB33" s="65"/>
      <c r="BC33" s="65">
        <v>1</v>
      </c>
    </row>
    <row r="34" spans="19:55">
      <c r="S34"/>
      <c r="T34"/>
      <c r="U34"/>
      <c r="V34"/>
      <c r="W34"/>
      <c r="X34"/>
      <c r="Y34"/>
      <c r="Z34"/>
      <c r="AA34" s="25" t="s">
        <v>48</v>
      </c>
      <c r="AB34" s="26" t="s">
        <v>60</v>
      </c>
      <c r="AC34" s="41" t="s">
        <v>181</v>
      </c>
      <c r="AD34" s="41" t="s">
        <v>182</v>
      </c>
      <c r="AE34" s="77" t="s">
        <v>204</v>
      </c>
      <c r="AF34" s="28">
        <v>7107.5512513855301</v>
      </c>
      <c r="AG34" s="76">
        <f t="shared" si="6"/>
        <v>3.8517199999999998</v>
      </c>
      <c r="AH34" s="45"/>
      <c r="AI34" s="65">
        <v>0</v>
      </c>
      <c r="AJ34" s="65">
        <v>0</v>
      </c>
      <c r="AK34" s="65">
        <v>0</v>
      </c>
      <c r="AL34" s="65">
        <v>0</v>
      </c>
      <c r="AM34" s="65">
        <v>0</v>
      </c>
      <c r="AN34" s="65">
        <v>0</v>
      </c>
      <c r="AO34" s="65">
        <v>0</v>
      </c>
      <c r="AP34" s="65">
        <v>0</v>
      </c>
      <c r="AQ34" s="65">
        <v>0</v>
      </c>
      <c r="AR34" s="65">
        <v>0</v>
      </c>
      <c r="AS34" s="65">
        <v>0</v>
      </c>
      <c r="AT34" s="65">
        <v>0</v>
      </c>
      <c r="AU34" s="65">
        <v>0</v>
      </c>
      <c r="AV34" s="65">
        <v>0</v>
      </c>
      <c r="AW34" s="65">
        <v>0</v>
      </c>
      <c r="AX34" s="65">
        <v>0</v>
      </c>
      <c r="AY34" s="65">
        <v>0</v>
      </c>
      <c r="AZ34" s="65">
        <v>0</v>
      </c>
      <c r="BA34" s="66">
        <v>1</v>
      </c>
      <c r="BB34" s="10"/>
      <c r="BC34" s="65">
        <v>1</v>
      </c>
    </row>
    <row r="35" spans="19:55">
      <c r="S35"/>
      <c r="T35"/>
      <c r="U35"/>
      <c r="V35"/>
      <c r="W35"/>
      <c r="X35"/>
      <c r="Y35"/>
      <c r="Z35"/>
      <c r="AA35" s="26" t="s">
        <v>48</v>
      </c>
      <c r="AB35" s="26" t="s">
        <v>49</v>
      </c>
      <c r="AC35" s="27" t="s">
        <v>129</v>
      </c>
      <c r="AD35" s="27" t="s">
        <v>130</v>
      </c>
      <c r="AE35" s="77" t="s">
        <v>204</v>
      </c>
      <c r="AF35" s="22">
        <v>1129.5097912741824</v>
      </c>
      <c r="AG35" s="76">
        <f t="shared" si="6"/>
        <v>3.0528900000000005</v>
      </c>
      <c r="AH35" s="20"/>
      <c r="AI35" s="65">
        <v>0</v>
      </c>
      <c r="AJ35" s="65">
        <v>0</v>
      </c>
      <c r="AK35" s="65">
        <v>0</v>
      </c>
      <c r="AL35" s="65">
        <v>0</v>
      </c>
      <c r="AM35" s="65">
        <v>0</v>
      </c>
      <c r="AN35" s="65">
        <v>0</v>
      </c>
      <c r="AO35" s="65">
        <v>0</v>
      </c>
      <c r="AP35" s="65">
        <v>0</v>
      </c>
      <c r="AQ35" s="65">
        <v>0</v>
      </c>
      <c r="AR35" s="65">
        <v>0</v>
      </c>
      <c r="AS35" s="65">
        <v>0</v>
      </c>
      <c r="AT35" s="65">
        <v>0</v>
      </c>
      <c r="AU35" s="65">
        <v>0</v>
      </c>
      <c r="AV35" s="65">
        <v>0</v>
      </c>
      <c r="AW35" s="65">
        <v>0</v>
      </c>
      <c r="AX35" s="65">
        <v>0</v>
      </c>
      <c r="AY35" s="65">
        <v>1</v>
      </c>
      <c r="AZ35" s="65">
        <v>1</v>
      </c>
      <c r="BA35" s="66">
        <v>1</v>
      </c>
      <c r="BB35" s="65"/>
      <c r="BC35" s="65">
        <v>1</v>
      </c>
    </row>
    <row r="36" spans="19:55">
      <c r="S36"/>
      <c r="T36"/>
      <c r="U36"/>
      <c r="V36"/>
      <c r="W36"/>
      <c r="X36"/>
      <c r="Y36"/>
      <c r="Z36"/>
      <c r="AA36" s="26" t="s">
        <v>48</v>
      </c>
      <c r="AB36" s="26" t="s">
        <v>49</v>
      </c>
      <c r="AC36" s="27" t="s">
        <v>50</v>
      </c>
      <c r="AD36" s="27" t="s">
        <v>51</v>
      </c>
      <c r="AE36" s="77" t="s">
        <v>204</v>
      </c>
      <c r="AF36" s="22">
        <v>5524.9709644247496</v>
      </c>
      <c r="AG36" s="76">
        <f t="shared" si="6"/>
        <v>3.7423299999999999</v>
      </c>
      <c r="AH36" s="20"/>
      <c r="AI36" s="65">
        <v>1</v>
      </c>
      <c r="AJ36" s="65">
        <v>1</v>
      </c>
      <c r="AK36" s="65">
        <v>1</v>
      </c>
      <c r="AL36" s="65">
        <v>1</v>
      </c>
      <c r="AM36" s="65">
        <v>1</v>
      </c>
      <c r="AN36" s="65">
        <v>1</v>
      </c>
      <c r="AO36" s="65">
        <v>1</v>
      </c>
      <c r="AP36" s="65">
        <v>1</v>
      </c>
      <c r="AQ36" s="65">
        <v>1</v>
      </c>
      <c r="AR36" s="65">
        <v>1</v>
      </c>
      <c r="AS36" s="65">
        <v>1</v>
      </c>
      <c r="AT36" s="65">
        <v>1</v>
      </c>
      <c r="AU36" s="65">
        <v>1</v>
      </c>
      <c r="AV36" s="65">
        <v>1</v>
      </c>
      <c r="AW36" s="65">
        <v>1</v>
      </c>
      <c r="AX36" s="65">
        <v>0</v>
      </c>
      <c r="AY36" s="65">
        <v>0</v>
      </c>
      <c r="AZ36" s="65">
        <v>0</v>
      </c>
      <c r="BA36" s="66">
        <v>0</v>
      </c>
      <c r="BB36" s="65"/>
      <c r="BC36" s="65">
        <v>0</v>
      </c>
    </row>
    <row r="37" spans="19:55">
      <c r="S37"/>
      <c r="T37"/>
      <c r="U37"/>
      <c r="V37"/>
      <c r="W37"/>
      <c r="X37"/>
      <c r="Y37"/>
      <c r="Z37"/>
      <c r="AA37" s="31" t="s">
        <v>48</v>
      </c>
      <c r="AB37" s="32" t="s">
        <v>84</v>
      </c>
      <c r="AC37" s="33" t="s">
        <v>143</v>
      </c>
      <c r="AD37" s="33" t="s">
        <v>144</v>
      </c>
      <c r="AE37" s="77" t="s">
        <v>204</v>
      </c>
      <c r="AF37" s="36">
        <v>720000</v>
      </c>
      <c r="AG37" s="76">
        <f t="shared" si="6"/>
        <v>5.8573324964312681</v>
      </c>
      <c r="AH37" s="34"/>
      <c r="AI37" s="65">
        <v>0</v>
      </c>
      <c r="AJ37" s="65">
        <v>0</v>
      </c>
      <c r="AK37" s="65">
        <v>0</v>
      </c>
      <c r="AL37" s="65">
        <v>0</v>
      </c>
      <c r="AM37" s="65">
        <v>0</v>
      </c>
      <c r="AN37" s="65">
        <v>0</v>
      </c>
      <c r="AO37" s="65">
        <v>0</v>
      </c>
      <c r="AP37" s="65">
        <v>0</v>
      </c>
      <c r="AQ37" s="65">
        <v>0</v>
      </c>
      <c r="AR37" s="65">
        <v>0</v>
      </c>
      <c r="AS37" s="65">
        <v>0</v>
      </c>
      <c r="AT37" s="65">
        <v>0</v>
      </c>
      <c r="AU37" s="65">
        <v>0</v>
      </c>
      <c r="AV37" s="65">
        <v>0</v>
      </c>
      <c r="AW37" s="65">
        <v>0</v>
      </c>
      <c r="AX37" s="65">
        <v>0</v>
      </c>
      <c r="AY37" s="65">
        <v>0</v>
      </c>
      <c r="AZ37" s="65">
        <v>0</v>
      </c>
      <c r="BA37" s="66">
        <v>1</v>
      </c>
      <c r="BB37" s="67"/>
      <c r="BC37" s="65">
        <v>1</v>
      </c>
    </row>
    <row r="38" spans="19:55">
      <c r="S38"/>
      <c r="T38"/>
      <c r="U38"/>
      <c r="V38"/>
      <c r="W38"/>
      <c r="X38"/>
      <c r="Y38"/>
      <c r="Z38"/>
      <c r="AA38" s="31" t="s">
        <v>48</v>
      </c>
      <c r="AB38" s="32" t="s">
        <v>84</v>
      </c>
      <c r="AC38" s="33" t="s">
        <v>188</v>
      </c>
      <c r="AD38" s="33" t="s">
        <v>13</v>
      </c>
      <c r="AE38" s="77" t="s">
        <v>204</v>
      </c>
      <c r="AF38" s="28">
        <v>150000</v>
      </c>
      <c r="AG38" s="76">
        <f t="shared" si="6"/>
        <v>5.1760912590556813</v>
      </c>
      <c r="AH38" s="34"/>
      <c r="AI38" s="65">
        <v>0</v>
      </c>
      <c r="AJ38" s="65">
        <v>0</v>
      </c>
      <c r="AK38" s="65">
        <v>0</v>
      </c>
      <c r="AL38" s="65">
        <v>0</v>
      </c>
      <c r="AM38" s="65">
        <v>0</v>
      </c>
      <c r="AN38" s="65">
        <v>0</v>
      </c>
      <c r="AO38" s="65">
        <v>0</v>
      </c>
      <c r="AP38" s="65">
        <v>0</v>
      </c>
      <c r="AQ38" s="65">
        <v>0</v>
      </c>
      <c r="AR38" s="65">
        <v>0</v>
      </c>
      <c r="AS38" s="65">
        <v>0</v>
      </c>
      <c r="AT38" s="65">
        <v>0</v>
      </c>
      <c r="AU38" s="65">
        <v>0</v>
      </c>
      <c r="AV38" s="65">
        <v>0</v>
      </c>
      <c r="AW38" s="65">
        <v>0</v>
      </c>
      <c r="AX38" s="65">
        <v>0</v>
      </c>
      <c r="AY38" s="65">
        <v>0</v>
      </c>
      <c r="AZ38" s="65">
        <v>0</v>
      </c>
      <c r="BA38" s="66">
        <v>0</v>
      </c>
      <c r="BB38" s="67"/>
      <c r="BC38" s="65">
        <v>0</v>
      </c>
    </row>
    <row r="39" spans="19:55">
      <c r="S39"/>
      <c r="T39"/>
      <c r="U39"/>
      <c r="V39"/>
      <c r="W39"/>
      <c r="X39"/>
      <c r="Y39"/>
      <c r="Z39"/>
      <c r="AA39" s="26" t="s">
        <v>48</v>
      </c>
      <c r="AB39" s="26" t="s">
        <v>84</v>
      </c>
      <c r="AC39" s="27" t="s">
        <v>85</v>
      </c>
      <c r="AD39" s="27" t="s">
        <v>128</v>
      </c>
      <c r="AE39" s="77" t="s">
        <v>204</v>
      </c>
      <c r="AF39" s="22">
        <v>99949.355956381492</v>
      </c>
      <c r="AG39" s="76">
        <f t="shared" si="6"/>
        <v>4.9997800000000012</v>
      </c>
      <c r="AH39" s="20"/>
      <c r="AI39" s="65">
        <v>0</v>
      </c>
      <c r="AJ39" s="65">
        <v>0</v>
      </c>
      <c r="AK39" s="65">
        <v>0</v>
      </c>
      <c r="AL39" s="65">
        <v>0</v>
      </c>
      <c r="AM39" s="65">
        <v>0</v>
      </c>
      <c r="AN39" s="65">
        <v>0</v>
      </c>
      <c r="AO39" s="65">
        <v>0</v>
      </c>
      <c r="AP39" s="65">
        <v>0</v>
      </c>
      <c r="AQ39" s="65">
        <v>1</v>
      </c>
      <c r="AR39" s="65">
        <v>1</v>
      </c>
      <c r="AS39" s="65">
        <v>1</v>
      </c>
      <c r="AT39" s="65">
        <v>0</v>
      </c>
      <c r="AU39" s="65">
        <v>0</v>
      </c>
      <c r="AV39" s="65">
        <v>0</v>
      </c>
      <c r="AW39" s="65">
        <v>0</v>
      </c>
      <c r="AX39" s="65">
        <v>0</v>
      </c>
      <c r="AY39" s="65">
        <v>1</v>
      </c>
      <c r="AZ39" s="65">
        <v>1</v>
      </c>
      <c r="BA39" s="66">
        <v>1</v>
      </c>
      <c r="BB39" s="65"/>
      <c r="BC39" s="65">
        <v>1</v>
      </c>
    </row>
    <row r="40" spans="19:55">
      <c r="S40"/>
      <c r="T40"/>
      <c r="U40"/>
      <c r="V40"/>
      <c r="W40"/>
      <c r="X40"/>
      <c r="Y40"/>
      <c r="Z40"/>
      <c r="AA40" s="25" t="s">
        <v>48</v>
      </c>
      <c r="AB40" s="26" t="s">
        <v>84</v>
      </c>
      <c r="AC40" s="27" t="s">
        <v>85</v>
      </c>
      <c r="AD40" s="27" t="s">
        <v>158</v>
      </c>
      <c r="AE40" s="77" t="s">
        <v>204</v>
      </c>
      <c r="AF40" s="36">
        <v>139440.84310611372</v>
      </c>
      <c r="AG40" s="76">
        <f t="shared" si="6"/>
        <v>5.1443899999999996</v>
      </c>
      <c r="AH40" s="34"/>
      <c r="AI40" s="65">
        <v>0</v>
      </c>
      <c r="AJ40" s="65">
        <v>0</v>
      </c>
      <c r="AK40" s="65">
        <v>0</v>
      </c>
      <c r="AL40" s="65">
        <v>0</v>
      </c>
      <c r="AM40" s="65">
        <v>0</v>
      </c>
      <c r="AN40" s="65">
        <v>0</v>
      </c>
      <c r="AO40" s="65">
        <v>0</v>
      </c>
      <c r="AP40" s="65">
        <v>0</v>
      </c>
      <c r="AQ40" s="65">
        <v>0</v>
      </c>
      <c r="AR40" s="65">
        <v>0</v>
      </c>
      <c r="AS40" s="65">
        <v>0</v>
      </c>
      <c r="AT40" s="65">
        <v>0</v>
      </c>
      <c r="AU40" s="65">
        <v>0</v>
      </c>
      <c r="AV40" s="65">
        <v>0</v>
      </c>
      <c r="AW40" s="65">
        <v>0</v>
      </c>
      <c r="AX40" s="65">
        <v>0</v>
      </c>
      <c r="AY40" s="65">
        <v>1</v>
      </c>
      <c r="AZ40" s="65">
        <v>1</v>
      </c>
      <c r="BA40" s="66">
        <v>0</v>
      </c>
      <c r="BB40" s="67"/>
      <c r="BC40" s="65">
        <v>1</v>
      </c>
    </row>
    <row r="41" spans="19:55">
      <c r="S41"/>
      <c r="T41"/>
      <c r="U41"/>
      <c r="V41"/>
      <c r="W41"/>
      <c r="X41"/>
      <c r="Y41"/>
      <c r="Z41"/>
      <c r="AA41" s="26" t="s">
        <v>0</v>
      </c>
      <c r="AB41" s="26" t="s">
        <v>1</v>
      </c>
      <c r="AC41" s="27" t="s">
        <v>2</v>
      </c>
      <c r="AD41" s="27" t="s">
        <v>3</v>
      </c>
      <c r="AE41" s="72" t="s">
        <v>204</v>
      </c>
      <c r="AF41" s="22">
        <v>2195.4826024672402</v>
      </c>
      <c r="AG41" s="76">
        <f t="shared" si="6"/>
        <v>3.3415300000000001</v>
      </c>
      <c r="AH41" s="20"/>
      <c r="AI41" s="65">
        <v>1</v>
      </c>
      <c r="AJ41" s="65">
        <v>1</v>
      </c>
      <c r="AK41" s="65">
        <v>0</v>
      </c>
      <c r="AL41" s="65">
        <v>0</v>
      </c>
      <c r="AM41" s="65">
        <v>0</v>
      </c>
      <c r="AN41" s="65">
        <v>0</v>
      </c>
      <c r="AO41" s="65">
        <v>0</v>
      </c>
      <c r="AP41" s="65">
        <v>0</v>
      </c>
      <c r="AQ41" s="65">
        <v>0</v>
      </c>
      <c r="AR41" s="65">
        <v>0</v>
      </c>
      <c r="AS41" s="65">
        <v>0</v>
      </c>
      <c r="AT41" s="65">
        <v>0</v>
      </c>
      <c r="AU41" s="65">
        <v>0</v>
      </c>
      <c r="AV41" s="65">
        <v>0</v>
      </c>
      <c r="AW41" s="65">
        <v>0</v>
      </c>
      <c r="AX41" s="65">
        <v>0</v>
      </c>
      <c r="AY41" s="65">
        <v>0</v>
      </c>
      <c r="AZ41" s="65">
        <v>0</v>
      </c>
      <c r="BA41" s="66">
        <v>0</v>
      </c>
      <c r="BB41" s="65"/>
      <c r="BC41" s="65">
        <v>0</v>
      </c>
    </row>
    <row r="42" spans="19:55">
      <c r="S42"/>
      <c r="T42"/>
      <c r="U42"/>
      <c r="V42"/>
      <c r="W42"/>
      <c r="X42"/>
      <c r="Y42"/>
      <c r="Z42"/>
      <c r="AA42" s="26" t="s">
        <v>4</v>
      </c>
      <c r="AB42" s="26" t="s">
        <v>5</v>
      </c>
      <c r="AC42" s="27" t="s">
        <v>78</v>
      </c>
      <c r="AD42" s="27" t="s">
        <v>79</v>
      </c>
      <c r="AE42" s="72" t="s">
        <v>203</v>
      </c>
      <c r="AF42" s="22">
        <v>13.5</v>
      </c>
      <c r="AG42" s="76">
        <f t="shared" si="6"/>
        <v>1.1303337684950061</v>
      </c>
      <c r="AH42" s="20"/>
      <c r="AI42" s="65">
        <v>0</v>
      </c>
      <c r="AJ42" s="65">
        <v>0</v>
      </c>
      <c r="AK42" s="65">
        <v>0</v>
      </c>
      <c r="AL42" s="65">
        <v>0</v>
      </c>
      <c r="AM42" s="65">
        <v>0</v>
      </c>
      <c r="AN42" s="65">
        <v>0</v>
      </c>
      <c r="AO42" s="65">
        <v>0</v>
      </c>
      <c r="AP42" s="65">
        <v>1</v>
      </c>
      <c r="AQ42" s="65">
        <v>1</v>
      </c>
      <c r="AR42" s="65">
        <v>1</v>
      </c>
      <c r="AS42" s="65">
        <v>1</v>
      </c>
      <c r="AT42" s="65">
        <v>1</v>
      </c>
      <c r="AU42" s="65">
        <v>1</v>
      </c>
      <c r="AV42" s="65">
        <v>1</v>
      </c>
      <c r="AW42" s="65">
        <v>1</v>
      </c>
      <c r="AX42" s="65">
        <v>1</v>
      </c>
      <c r="AY42" s="65">
        <v>1</v>
      </c>
      <c r="AZ42" s="65">
        <v>1</v>
      </c>
      <c r="BA42" s="66">
        <v>1</v>
      </c>
      <c r="BB42" s="65"/>
      <c r="BC42" s="65">
        <v>1</v>
      </c>
    </row>
    <row r="43" spans="19:55">
      <c r="S43"/>
      <c r="T43"/>
      <c r="U43"/>
      <c r="V43"/>
      <c r="W43"/>
      <c r="X43"/>
      <c r="Y43"/>
      <c r="Z43"/>
      <c r="AA43" s="26" t="s">
        <v>4</v>
      </c>
      <c r="AB43" s="26" t="s">
        <v>5</v>
      </c>
      <c r="AC43" s="27" t="s">
        <v>8</v>
      </c>
      <c r="AD43" s="27" t="s">
        <v>9</v>
      </c>
      <c r="AE43" s="72" t="s">
        <v>203</v>
      </c>
      <c r="AF43" s="46">
        <v>4.98333404543488</v>
      </c>
      <c r="AG43" s="76">
        <f t="shared" si="6"/>
        <v>0.69752000000000014</v>
      </c>
      <c r="AH43" s="20"/>
      <c r="AI43" s="65">
        <v>1</v>
      </c>
      <c r="AJ43" s="65">
        <v>1</v>
      </c>
      <c r="AK43" s="65">
        <v>1</v>
      </c>
      <c r="AL43" s="65">
        <v>1</v>
      </c>
      <c r="AM43" s="65">
        <v>1</v>
      </c>
      <c r="AN43" s="65">
        <v>1</v>
      </c>
      <c r="AO43" s="65">
        <v>1</v>
      </c>
      <c r="AP43" s="65">
        <v>1</v>
      </c>
      <c r="AQ43" s="65">
        <v>1</v>
      </c>
      <c r="AR43" s="65">
        <v>1</v>
      </c>
      <c r="AS43" s="65">
        <v>1</v>
      </c>
      <c r="AT43" s="65">
        <v>1</v>
      </c>
      <c r="AU43" s="65">
        <v>1</v>
      </c>
      <c r="AV43" s="65">
        <v>1</v>
      </c>
      <c r="AW43" s="65">
        <v>1</v>
      </c>
      <c r="AX43" s="65">
        <v>1</v>
      </c>
      <c r="AY43" s="65">
        <v>1</v>
      </c>
      <c r="AZ43" s="65">
        <v>1</v>
      </c>
      <c r="BA43" s="66">
        <v>1</v>
      </c>
      <c r="BB43" s="65"/>
      <c r="BC43" s="65">
        <v>1</v>
      </c>
    </row>
    <row r="44" spans="19:55">
      <c r="S44"/>
      <c r="T44"/>
      <c r="U44"/>
      <c r="V44"/>
      <c r="W44"/>
      <c r="X44"/>
      <c r="Y44"/>
      <c r="Z44"/>
      <c r="AA44" s="26" t="s">
        <v>4</v>
      </c>
      <c r="AB44" s="26" t="s">
        <v>5</v>
      </c>
      <c r="AC44" s="27" t="s">
        <v>6</v>
      </c>
      <c r="AD44" s="27" t="s">
        <v>7</v>
      </c>
      <c r="AE44" s="72" t="s">
        <v>203</v>
      </c>
      <c r="AF44" s="46">
        <v>4.3932912960096404</v>
      </c>
      <c r="AG44" s="76">
        <f t="shared" si="6"/>
        <v>0.64278999999999986</v>
      </c>
      <c r="AH44" s="20"/>
      <c r="AI44" s="65">
        <v>1</v>
      </c>
      <c r="AJ44" s="65">
        <v>1</v>
      </c>
      <c r="AK44" s="65">
        <v>1</v>
      </c>
      <c r="AL44" s="65">
        <v>1</v>
      </c>
      <c r="AM44" s="65">
        <v>1</v>
      </c>
      <c r="AN44" s="65">
        <v>1</v>
      </c>
      <c r="AO44" s="65">
        <v>1</v>
      </c>
      <c r="AP44" s="65">
        <v>1</v>
      </c>
      <c r="AQ44" s="65">
        <v>1</v>
      </c>
      <c r="AR44" s="65">
        <v>1</v>
      </c>
      <c r="AS44" s="65">
        <v>1</v>
      </c>
      <c r="AT44" s="65">
        <v>1</v>
      </c>
      <c r="AU44" s="65">
        <v>1</v>
      </c>
      <c r="AV44" s="65">
        <v>1</v>
      </c>
      <c r="AW44" s="65">
        <v>1</v>
      </c>
      <c r="AX44" s="65">
        <v>1</v>
      </c>
      <c r="AY44" s="65">
        <v>1</v>
      </c>
      <c r="AZ44" s="65">
        <v>1</v>
      </c>
      <c r="BA44" s="66">
        <v>1</v>
      </c>
      <c r="BB44" s="65"/>
      <c r="BC44" s="65">
        <v>1</v>
      </c>
    </row>
    <row r="45" spans="19:55">
      <c r="S45"/>
      <c r="T45"/>
      <c r="U45"/>
      <c r="V45"/>
      <c r="W45"/>
      <c r="X45"/>
      <c r="Y45"/>
      <c r="Z45"/>
      <c r="AA45" s="26" t="s">
        <v>4</v>
      </c>
      <c r="AB45" s="26" t="s">
        <v>5</v>
      </c>
      <c r="AC45" s="27" t="s">
        <v>102</v>
      </c>
      <c r="AD45" s="27" t="s">
        <v>103</v>
      </c>
      <c r="AE45" s="72" t="s">
        <v>203</v>
      </c>
      <c r="AF45" s="46">
        <v>4.6583273069369104</v>
      </c>
      <c r="AG45" s="76">
        <f t="shared" si="6"/>
        <v>0.66822999999999955</v>
      </c>
      <c r="AH45" s="20"/>
      <c r="AI45" s="65">
        <v>0</v>
      </c>
      <c r="AJ45" s="65">
        <v>0</v>
      </c>
      <c r="AK45" s="65">
        <v>0</v>
      </c>
      <c r="AL45" s="65">
        <v>0</v>
      </c>
      <c r="AM45" s="65">
        <v>0</v>
      </c>
      <c r="AN45" s="65">
        <v>0</v>
      </c>
      <c r="AO45" s="65">
        <v>0</v>
      </c>
      <c r="AP45" s="65">
        <v>0</v>
      </c>
      <c r="AQ45" s="65">
        <v>0</v>
      </c>
      <c r="AR45" s="65">
        <v>0</v>
      </c>
      <c r="AS45" s="65">
        <v>0</v>
      </c>
      <c r="AT45" s="65">
        <v>0</v>
      </c>
      <c r="AU45" s="65">
        <v>0</v>
      </c>
      <c r="AV45" s="65">
        <v>0</v>
      </c>
      <c r="AW45" s="65">
        <v>0</v>
      </c>
      <c r="AX45" s="65">
        <v>0</v>
      </c>
      <c r="AY45" s="65">
        <v>0</v>
      </c>
      <c r="AZ45" s="65">
        <v>0</v>
      </c>
      <c r="BA45" s="66">
        <v>1</v>
      </c>
      <c r="BB45" s="65"/>
      <c r="BC45" s="65">
        <v>1</v>
      </c>
    </row>
    <row r="46" spans="19:55">
      <c r="S46"/>
      <c r="T46"/>
      <c r="U46"/>
      <c r="V46"/>
      <c r="W46"/>
      <c r="X46"/>
      <c r="Y46"/>
      <c r="Z46"/>
      <c r="AA46" s="26" t="s">
        <v>4</v>
      </c>
      <c r="AB46" s="26" t="s">
        <v>5</v>
      </c>
      <c r="AC46" s="27" t="s">
        <v>102</v>
      </c>
      <c r="AD46" s="27" t="s">
        <v>104</v>
      </c>
      <c r="AE46" s="72" t="s">
        <v>203</v>
      </c>
      <c r="AF46" s="46">
        <v>3.5</v>
      </c>
      <c r="AG46" s="76">
        <f t="shared" si="6"/>
        <v>0.54406804435027567</v>
      </c>
      <c r="AH46" s="20"/>
      <c r="AI46" s="65">
        <v>0</v>
      </c>
      <c r="AJ46" s="65">
        <v>0</v>
      </c>
      <c r="AK46" s="65">
        <v>0</v>
      </c>
      <c r="AL46" s="65">
        <v>0</v>
      </c>
      <c r="AM46" s="65">
        <v>0</v>
      </c>
      <c r="AN46" s="65">
        <v>0</v>
      </c>
      <c r="AO46" s="65">
        <v>0</v>
      </c>
      <c r="AP46" s="65">
        <v>0</v>
      </c>
      <c r="AQ46" s="65">
        <v>0</v>
      </c>
      <c r="AR46" s="65">
        <v>0</v>
      </c>
      <c r="AS46" s="65">
        <v>0</v>
      </c>
      <c r="AT46" s="65">
        <v>0</v>
      </c>
      <c r="AU46" s="65">
        <v>0</v>
      </c>
      <c r="AV46" s="65">
        <v>0</v>
      </c>
      <c r="AW46" s="65">
        <v>0</v>
      </c>
      <c r="AX46" s="65">
        <v>0</v>
      </c>
      <c r="AY46" s="65">
        <v>0</v>
      </c>
      <c r="AZ46" s="65">
        <v>0</v>
      </c>
      <c r="BA46" s="66">
        <v>1</v>
      </c>
      <c r="BB46" s="65"/>
      <c r="BC46" s="65">
        <v>1</v>
      </c>
    </row>
    <row r="47" spans="19:55">
      <c r="S47"/>
      <c r="T47"/>
      <c r="U47"/>
      <c r="V47"/>
      <c r="W47"/>
      <c r="X47"/>
      <c r="Y47"/>
      <c r="Z47"/>
      <c r="AA47" s="26" t="s">
        <v>4</v>
      </c>
      <c r="AB47" s="26" t="s">
        <v>5</v>
      </c>
      <c r="AC47" s="27" t="s">
        <v>102</v>
      </c>
      <c r="AD47" s="27" t="s">
        <v>105</v>
      </c>
      <c r="AE47" s="72" t="s">
        <v>203</v>
      </c>
      <c r="AF47" s="46">
        <v>3.5750325473263</v>
      </c>
      <c r="AG47" s="76">
        <f t="shared" si="6"/>
        <v>0.55327999999999988</v>
      </c>
      <c r="AH47" s="20"/>
      <c r="AI47" s="65">
        <v>0</v>
      </c>
      <c r="AJ47" s="65">
        <v>0</v>
      </c>
      <c r="AK47" s="65">
        <v>0</v>
      </c>
      <c r="AL47" s="65">
        <v>0</v>
      </c>
      <c r="AM47" s="65">
        <v>0</v>
      </c>
      <c r="AN47" s="65">
        <v>0</v>
      </c>
      <c r="AO47" s="65">
        <v>0</v>
      </c>
      <c r="AP47" s="65">
        <v>0</v>
      </c>
      <c r="AQ47" s="65">
        <v>0</v>
      </c>
      <c r="AR47" s="65">
        <v>0</v>
      </c>
      <c r="AS47" s="65">
        <v>0</v>
      </c>
      <c r="AT47" s="65">
        <v>0</v>
      </c>
      <c r="AU47" s="65">
        <v>0</v>
      </c>
      <c r="AV47" s="65">
        <v>0</v>
      </c>
      <c r="AW47" s="65">
        <v>0</v>
      </c>
      <c r="AX47" s="65">
        <v>0</v>
      </c>
      <c r="AY47" s="65">
        <v>0</v>
      </c>
      <c r="AZ47" s="65">
        <v>0</v>
      </c>
      <c r="BA47" s="66">
        <v>1</v>
      </c>
      <c r="BB47" s="65"/>
      <c r="BC47" s="65">
        <v>1</v>
      </c>
    </row>
    <row r="48" spans="19:55">
      <c r="S48"/>
      <c r="T48"/>
      <c r="U48"/>
      <c r="V48"/>
      <c r="W48"/>
      <c r="X48"/>
      <c r="Y48"/>
      <c r="Z48"/>
      <c r="AA48" s="26" t="s">
        <v>4</v>
      </c>
      <c r="AB48" s="26" t="s">
        <v>80</v>
      </c>
      <c r="AC48" s="27" t="s">
        <v>81</v>
      </c>
      <c r="AD48" s="27" t="s">
        <v>17</v>
      </c>
      <c r="AE48" s="72" t="s">
        <v>203</v>
      </c>
      <c r="AF48" s="22">
        <v>91.257801093445707</v>
      </c>
      <c r="AG48" s="76">
        <f t="shared" si="6"/>
        <v>1.96027</v>
      </c>
      <c r="AH48" s="20"/>
      <c r="AI48" s="65">
        <v>0</v>
      </c>
      <c r="AJ48" s="65">
        <v>0</v>
      </c>
      <c r="AK48" s="65">
        <v>0</v>
      </c>
      <c r="AL48" s="65">
        <v>0</v>
      </c>
      <c r="AM48" s="65">
        <v>0</v>
      </c>
      <c r="AN48" s="65">
        <v>0</v>
      </c>
      <c r="AO48" s="65">
        <v>0</v>
      </c>
      <c r="AP48" s="65">
        <v>1</v>
      </c>
      <c r="AQ48" s="65">
        <v>1</v>
      </c>
      <c r="AR48" s="65">
        <v>1</v>
      </c>
      <c r="AS48" s="65">
        <v>1</v>
      </c>
      <c r="AT48" s="65">
        <v>1</v>
      </c>
      <c r="AU48" s="65">
        <v>1</v>
      </c>
      <c r="AV48" s="65">
        <v>1</v>
      </c>
      <c r="AW48" s="65">
        <v>1</v>
      </c>
      <c r="AX48" s="65">
        <v>1</v>
      </c>
      <c r="AY48" s="65">
        <v>1</v>
      </c>
      <c r="AZ48" s="65">
        <v>1</v>
      </c>
      <c r="BA48" s="66">
        <v>1</v>
      </c>
      <c r="BB48" s="65"/>
      <c r="BC48" s="65">
        <v>1</v>
      </c>
    </row>
    <row r="49" spans="19:55">
      <c r="S49"/>
      <c r="T49"/>
      <c r="U49"/>
      <c r="V49"/>
      <c r="W49"/>
      <c r="X49"/>
      <c r="Y49"/>
      <c r="Z49"/>
      <c r="AA49" s="26" t="s">
        <v>10</v>
      </c>
      <c r="AB49" s="26" t="s">
        <v>11</v>
      </c>
      <c r="AC49" s="27" t="s">
        <v>15</v>
      </c>
      <c r="AD49" s="27" t="s">
        <v>16</v>
      </c>
      <c r="AE49" s="72" t="s">
        <v>198</v>
      </c>
      <c r="AF49" s="22">
        <v>2422.4788832833401</v>
      </c>
      <c r="AG49" s="76">
        <f t="shared" si="6"/>
        <v>3.3842599999999989</v>
      </c>
      <c r="AH49" s="20"/>
      <c r="AI49" s="65">
        <v>1</v>
      </c>
      <c r="AJ49" s="65">
        <v>1</v>
      </c>
      <c r="AK49" s="65">
        <v>1</v>
      </c>
      <c r="AL49" s="65">
        <v>1</v>
      </c>
      <c r="AM49" s="65">
        <v>1</v>
      </c>
      <c r="AN49" s="65">
        <v>1</v>
      </c>
      <c r="AO49" s="65">
        <v>1</v>
      </c>
      <c r="AP49" s="65">
        <v>1</v>
      </c>
      <c r="AQ49" s="65">
        <v>1</v>
      </c>
      <c r="AR49" s="65">
        <v>1</v>
      </c>
      <c r="AS49" s="65">
        <v>1</v>
      </c>
      <c r="AT49" s="65">
        <v>1</v>
      </c>
      <c r="AU49" s="65">
        <v>1</v>
      </c>
      <c r="AV49" s="65">
        <v>1</v>
      </c>
      <c r="AW49" s="65">
        <v>1</v>
      </c>
      <c r="AX49" s="65">
        <v>1</v>
      </c>
      <c r="AY49" s="65">
        <v>1</v>
      </c>
      <c r="AZ49" s="65">
        <v>1</v>
      </c>
      <c r="BA49" s="66">
        <v>1</v>
      </c>
      <c r="BB49" s="65"/>
      <c r="BC49" s="65">
        <v>1</v>
      </c>
    </row>
    <row r="50" spans="19:55">
      <c r="S50"/>
      <c r="T50"/>
      <c r="U50"/>
      <c r="V50"/>
      <c r="W50"/>
      <c r="X50"/>
      <c r="Y50"/>
      <c r="Z50"/>
      <c r="AA50" s="26" t="s">
        <v>10</v>
      </c>
      <c r="AB50" s="26" t="s">
        <v>11</v>
      </c>
      <c r="AC50" s="27" t="s">
        <v>12</v>
      </c>
      <c r="AD50" s="27" t="s">
        <v>17</v>
      </c>
      <c r="AE50" s="72" t="s">
        <v>198</v>
      </c>
      <c r="AF50" s="22">
        <v>2135.7971369445199</v>
      </c>
      <c r="AG50" s="76">
        <f t="shared" si="6"/>
        <v>3.3295599999999985</v>
      </c>
      <c r="AH50" s="20"/>
      <c r="AI50" s="65">
        <v>1</v>
      </c>
      <c r="AJ50" s="65">
        <v>1</v>
      </c>
      <c r="AK50" s="65">
        <v>1</v>
      </c>
      <c r="AL50" s="65">
        <v>1</v>
      </c>
      <c r="AM50" s="65">
        <v>1</v>
      </c>
      <c r="AN50" s="65">
        <v>1</v>
      </c>
      <c r="AO50" s="65">
        <v>1</v>
      </c>
      <c r="AP50" s="65">
        <v>1</v>
      </c>
      <c r="AQ50" s="65">
        <v>1</v>
      </c>
      <c r="AR50" s="65">
        <v>1</v>
      </c>
      <c r="AS50" s="65">
        <v>1</v>
      </c>
      <c r="AT50" s="65">
        <v>1</v>
      </c>
      <c r="AU50" s="65">
        <v>1</v>
      </c>
      <c r="AV50" s="65">
        <v>1</v>
      </c>
      <c r="AW50" s="65">
        <v>1</v>
      </c>
      <c r="AX50" s="65">
        <v>1</v>
      </c>
      <c r="AY50" s="65">
        <v>1</v>
      </c>
      <c r="AZ50" s="65">
        <v>1</v>
      </c>
      <c r="BA50" s="66">
        <v>1</v>
      </c>
      <c r="BB50" s="65"/>
      <c r="BC50" s="65">
        <v>1</v>
      </c>
    </row>
    <row r="51" spans="19:55">
      <c r="S51"/>
      <c r="T51"/>
      <c r="U51"/>
      <c r="V51"/>
      <c r="W51"/>
      <c r="X51"/>
      <c r="Y51"/>
      <c r="Z51"/>
      <c r="AA51" s="26" t="s">
        <v>10</v>
      </c>
      <c r="AB51" s="26" t="s">
        <v>11</v>
      </c>
      <c r="AC51" s="27" t="s">
        <v>12</v>
      </c>
      <c r="AD51" s="27" t="s">
        <v>14</v>
      </c>
      <c r="AE51" s="72" t="s">
        <v>198</v>
      </c>
      <c r="AF51" s="22">
        <v>889.63118868852803</v>
      </c>
      <c r="AG51" s="76">
        <f t="shared" si="6"/>
        <v>2.9492100000000003</v>
      </c>
      <c r="AH51" s="20"/>
      <c r="AI51" s="65">
        <v>1</v>
      </c>
      <c r="AJ51" s="65">
        <v>1</v>
      </c>
      <c r="AK51" s="65">
        <v>1</v>
      </c>
      <c r="AL51" s="65">
        <v>1</v>
      </c>
      <c r="AM51" s="65">
        <v>1</v>
      </c>
      <c r="AN51" s="65">
        <v>1</v>
      </c>
      <c r="AO51" s="65">
        <v>1</v>
      </c>
      <c r="AP51" s="65">
        <v>1</v>
      </c>
      <c r="AQ51" s="65">
        <v>1</v>
      </c>
      <c r="AR51" s="65">
        <v>1</v>
      </c>
      <c r="AS51" s="65">
        <v>1</v>
      </c>
      <c r="AT51" s="65">
        <v>1</v>
      </c>
      <c r="AU51" s="65">
        <v>1</v>
      </c>
      <c r="AV51" s="65">
        <v>1</v>
      </c>
      <c r="AW51" s="65">
        <v>1</v>
      </c>
      <c r="AX51" s="65">
        <v>1</v>
      </c>
      <c r="AY51" s="65">
        <v>1</v>
      </c>
      <c r="AZ51" s="65">
        <v>1</v>
      </c>
      <c r="BA51" s="66">
        <v>1</v>
      </c>
      <c r="BB51" s="65"/>
      <c r="BC51" s="65">
        <v>1</v>
      </c>
    </row>
    <row r="52" spans="19:55">
      <c r="S52"/>
      <c r="T52"/>
      <c r="U52"/>
      <c r="V52"/>
      <c r="W52"/>
      <c r="X52"/>
      <c r="Y52"/>
      <c r="Z52"/>
      <c r="AA52" s="26" t="s">
        <v>10</v>
      </c>
      <c r="AB52" s="26" t="s">
        <v>11</v>
      </c>
      <c r="AC52" s="27" t="s">
        <v>12</v>
      </c>
      <c r="AD52" s="27" t="s">
        <v>13</v>
      </c>
      <c r="AE52" s="72" t="s">
        <v>198</v>
      </c>
      <c r="AF52" s="22">
        <v>1172.7893134796</v>
      </c>
      <c r="AG52" s="76">
        <f t="shared" si="6"/>
        <v>3.0692199999999983</v>
      </c>
      <c r="AH52" s="20"/>
      <c r="AI52" s="65">
        <v>1</v>
      </c>
      <c r="AJ52" s="65">
        <v>1</v>
      </c>
      <c r="AK52" s="65">
        <v>1</v>
      </c>
      <c r="AL52" s="65">
        <v>1</v>
      </c>
      <c r="AM52" s="65">
        <v>1</v>
      </c>
      <c r="AN52" s="65">
        <v>1</v>
      </c>
      <c r="AO52" s="65">
        <v>1</v>
      </c>
      <c r="AP52" s="65">
        <v>1</v>
      </c>
      <c r="AQ52" s="65">
        <v>1</v>
      </c>
      <c r="AR52" s="65">
        <v>1</v>
      </c>
      <c r="AS52" s="65">
        <v>1</v>
      </c>
      <c r="AT52" s="65">
        <v>1</v>
      </c>
      <c r="AU52" s="65">
        <v>1</v>
      </c>
      <c r="AV52" s="65">
        <v>1</v>
      </c>
      <c r="AW52" s="65">
        <v>1</v>
      </c>
      <c r="AX52" s="65">
        <v>1</v>
      </c>
      <c r="AY52" s="65">
        <v>1</v>
      </c>
      <c r="AZ52" s="65">
        <v>1</v>
      </c>
      <c r="BA52" s="66">
        <v>1</v>
      </c>
      <c r="BB52" s="65"/>
      <c r="BC52" s="65">
        <v>1</v>
      </c>
    </row>
    <row r="53" spans="19:55">
      <c r="S53"/>
      <c r="T53"/>
      <c r="U53"/>
      <c r="V53"/>
      <c r="W53"/>
      <c r="X53"/>
      <c r="Y53"/>
      <c r="Z53"/>
      <c r="AA53" s="25" t="s">
        <v>99</v>
      </c>
      <c r="AB53" s="26" t="s">
        <v>100</v>
      </c>
      <c r="AC53" s="27" t="s">
        <v>101</v>
      </c>
      <c r="AD53" s="27" t="s">
        <v>176</v>
      </c>
      <c r="AE53" s="72" t="s">
        <v>197</v>
      </c>
      <c r="AF53" s="36">
        <v>400000</v>
      </c>
      <c r="AG53" s="76">
        <f t="shared" si="6"/>
        <v>5.6020599913279625</v>
      </c>
      <c r="AH53" s="45"/>
      <c r="AI53" s="65">
        <v>0</v>
      </c>
      <c r="AJ53" s="65">
        <v>0</v>
      </c>
      <c r="AK53" s="65">
        <v>0</v>
      </c>
      <c r="AL53" s="65">
        <v>0</v>
      </c>
      <c r="AM53" s="65">
        <v>0</v>
      </c>
      <c r="AN53" s="65">
        <v>0</v>
      </c>
      <c r="AO53" s="65">
        <v>0</v>
      </c>
      <c r="AP53" s="65">
        <v>0</v>
      </c>
      <c r="AQ53" s="65">
        <v>0</v>
      </c>
      <c r="AR53" s="65">
        <v>0</v>
      </c>
      <c r="AS53" s="65">
        <v>0</v>
      </c>
      <c r="AT53" s="65">
        <v>0</v>
      </c>
      <c r="AU53" s="65">
        <v>0</v>
      </c>
      <c r="AV53" s="65">
        <v>0</v>
      </c>
      <c r="AW53" s="65">
        <v>0</v>
      </c>
      <c r="AX53" s="65">
        <v>0</v>
      </c>
      <c r="AY53" s="65">
        <v>0</v>
      </c>
      <c r="AZ53" s="65">
        <v>0</v>
      </c>
      <c r="BA53" s="66">
        <v>1</v>
      </c>
      <c r="BB53" s="65"/>
      <c r="BC53" s="65">
        <v>1</v>
      </c>
    </row>
    <row r="54" spans="19:55">
      <c r="S54"/>
      <c r="T54"/>
      <c r="U54"/>
      <c r="V54"/>
      <c r="W54"/>
      <c r="X54"/>
      <c r="Y54"/>
      <c r="Z54"/>
      <c r="AA54" s="25" t="s">
        <v>99</v>
      </c>
      <c r="AB54" s="26" t="s">
        <v>100</v>
      </c>
      <c r="AC54" s="27" t="s">
        <v>101</v>
      </c>
      <c r="AD54" s="27" t="s">
        <v>159</v>
      </c>
      <c r="AE54" s="72" t="s">
        <v>197</v>
      </c>
      <c r="AF54" s="36">
        <v>465000</v>
      </c>
      <c r="AG54" s="76">
        <f t="shared" si="6"/>
        <v>5.6674529528899535</v>
      </c>
      <c r="AH54" s="29"/>
      <c r="AI54" s="65">
        <v>0</v>
      </c>
      <c r="AJ54" s="65">
        <v>0</v>
      </c>
      <c r="AK54" s="65">
        <v>0</v>
      </c>
      <c r="AL54" s="65">
        <v>0</v>
      </c>
      <c r="AM54" s="65">
        <v>0</v>
      </c>
      <c r="AN54" s="65">
        <v>0</v>
      </c>
      <c r="AO54" s="65">
        <v>0</v>
      </c>
      <c r="AP54" s="65">
        <v>0</v>
      </c>
      <c r="AQ54" s="65">
        <v>0</v>
      </c>
      <c r="AR54" s="65">
        <v>0</v>
      </c>
      <c r="AS54" s="65">
        <v>0</v>
      </c>
      <c r="AT54" s="65">
        <v>0</v>
      </c>
      <c r="AU54" s="65">
        <v>0</v>
      </c>
      <c r="AV54" s="65">
        <v>0</v>
      </c>
      <c r="AW54" s="65">
        <v>0</v>
      </c>
      <c r="AX54" s="65">
        <v>0</v>
      </c>
      <c r="AY54" s="65">
        <v>1</v>
      </c>
      <c r="AZ54" s="65">
        <v>1</v>
      </c>
      <c r="BA54" s="66">
        <v>1</v>
      </c>
      <c r="BB54" s="10"/>
      <c r="BC54" s="65">
        <v>1</v>
      </c>
    </row>
    <row r="55" spans="19:55">
      <c r="S55"/>
      <c r="T55"/>
      <c r="U55"/>
      <c r="V55"/>
      <c r="W55"/>
      <c r="X55"/>
      <c r="Y55"/>
      <c r="Z55"/>
      <c r="AA55" s="25" t="s">
        <v>99</v>
      </c>
      <c r="AB55" s="26" t="s">
        <v>100</v>
      </c>
      <c r="AC55" s="27" t="s">
        <v>101</v>
      </c>
      <c r="AD55" s="27" t="s">
        <v>160</v>
      </c>
      <c r="AE55" s="72" t="s">
        <v>197</v>
      </c>
      <c r="AF55" s="36">
        <v>555000</v>
      </c>
      <c r="AG55" s="76">
        <f t="shared" si="6"/>
        <v>5.7442929831226763</v>
      </c>
      <c r="AH55" s="45"/>
      <c r="AI55" s="65">
        <v>0</v>
      </c>
      <c r="AJ55" s="65">
        <v>0</v>
      </c>
      <c r="AK55" s="65">
        <v>0</v>
      </c>
      <c r="AL55" s="65">
        <v>0</v>
      </c>
      <c r="AM55" s="65">
        <v>0</v>
      </c>
      <c r="AN55" s="65">
        <v>0</v>
      </c>
      <c r="AO55" s="65">
        <v>0</v>
      </c>
      <c r="AP55" s="65">
        <v>0</v>
      </c>
      <c r="AQ55" s="65">
        <v>0</v>
      </c>
      <c r="AR55" s="65">
        <v>0</v>
      </c>
      <c r="AS55" s="65">
        <v>0</v>
      </c>
      <c r="AT55" s="65">
        <v>0</v>
      </c>
      <c r="AU55" s="65">
        <v>0</v>
      </c>
      <c r="AV55" s="65">
        <v>0</v>
      </c>
      <c r="AW55" s="65">
        <v>0</v>
      </c>
      <c r="AX55" s="65">
        <v>0</v>
      </c>
      <c r="AY55" s="65">
        <v>1</v>
      </c>
      <c r="AZ55" s="65">
        <v>1</v>
      </c>
      <c r="BA55" s="66">
        <v>1</v>
      </c>
      <c r="BB55" s="65"/>
      <c r="BC55" s="65">
        <v>1</v>
      </c>
    </row>
    <row r="56" spans="19:55">
      <c r="S56"/>
      <c r="T56"/>
      <c r="U56"/>
      <c r="V56"/>
      <c r="W56"/>
      <c r="X56"/>
      <c r="Y56"/>
      <c r="Z56"/>
      <c r="AA56" s="25" t="s">
        <v>99</v>
      </c>
      <c r="AB56" s="26" t="s">
        <v>100</v>
      </c>
      <c r="AC56" s="27" t="s">
        <v>101</v>
      </c>
      <c r="AD56" s="27" t="s">
        <v>24</v>
      </c>
      <c r="AE56" s="72" t="s">
        <v>197</v>
      </c>
      <c r="AF56" s="36">
        <v>465000</v>
      </c>
      <c r="AG56" s="76">
        <f t="shared" si="6"/>
        <v>5.6674529528899535</v>
      </c>
      <c r="AH56" s="29"/>
      <c r="AI56" s="65">
        <v>0</v>
      </c>
      <c r="AJ56" s="65">
        <v>0</v>
      </c>
      <c r="AK56" s="65">
        <v>0</v>
      </c>
      <c r="AL56" s="65">
        <v>0</v>
      </c>
      <c r="AM56" s="65">
        <v>0</v>
      </c>
      <c r="AN56" s="65">
        <v>0</v>
      </c>
      <c r="AO56" s="65">
        <v>0</v>
      </c>
      <c r="AP56" s="65">
        <v>0</v>
      </c>
      <c r="AQ56" s="65">
        <v>0</v>
      </c>
      <c r="AR56" s="65">
        <v>0</v>
      </c>
      <c r="AS56" s="65">
        <v>0</v>
      </c>
      <c r="AT56" s="65">
        <v>0</v>
      </c>
      <c r="AU56" s="65">
        <v>0</v>
      </c>
      <c r="AV56" s="65">
        <v>0</v>
      </c>
      <c r="AW56" s="65">
        <v>0</v>
      </c>
      <c r="AX56" s="65">
        <v>0</v>
      </c>
      <c r="AY56" s="65">
        <v>1</v>
      </c>
      <c r="AZ56" s="65">
        <v>1</v>
      </c>
      <c r="BA56" s="66">
        <v>1</v>
      </c>
      <c r="BB56" s="65"/>
      <c r="BC56" s="65">
        <v>1</v>
      </c>
    </row>
    <row r="57" spans="19:55">
      <c r="S57"/>
      <c r="T57"/>
      <c r="U57"/>
      <c r="V57"/>
      <c r="W57"/>
      <c r="X57"/>
      <c r="Y57"/>
      <c r="Z57"/>
      <c r="AA57" s="25" t="s">
        <v>99</v>
      </c>
      <c r="AB57" s="26" t="s">
        <v>100</v>
      </c>
      <c r="AC57" s="41" t="s">
        <v>175</v>
      </c>
      <c r="AD57" s="27" t="s">
        <v>177</v>
      </c>
      <c r="AE57" s="72" t="s">
        <v>197</v>
      </c>
      <c r="AF57" s="36">
        <v>259000</v>
      </c>
      <c r="AG57" s="76">
        <f t="shared" si="6"/>
        <v>5.4132997640812519</v>
      </c>
      <c r="AH57" s="29"/>
      <c r="AI57" s="65">
        <v>0</v>
      </c>
      <c r="AJ57" s="65">
        <v>0</v>
      </c>
      <c r="AK57" s="65">
        <v>0</v>
      </c>
      <c r="AL57" s="65">
        <v>0</v>
      </c>
      <c r="AM57" s="65">
        <v>0</v>
      </c>
      <c r="AN57" s="65">
        <v>0</v>
      </c>
      <c r="AO57" s="65">
        <v>0</v>
      </c>
      <c r="AP57" s="65">
        <v>0</v>
      </c>
      <c r="AQ57" s="65">
        <v>0</v>
      </c>
      <c r="AR57" s="65">
        <v>0</v>
      </c>
      <c r="AS57" s="65">
        <v>0</v>
      </c>
      <c r="AT57" s="65">
        <v>0</v>
      </c>
      <c r="AU57" s="65">
        <v>0</v>
      </c>
      <c r="AV57" s="65">
        <v>0</v>
      </c>
      <c r="AW57" s="65">
        <v>0</v>
      </c>
      <c r="AX57" s="65">
        <v>0</v>
      </c>
      <c r="AY57" s="65">
        <v>0</v>
      </c>
      <c r="AZ57" s="65">
        <v>0</v>
      </c>
      <c r="BA57" s="66">
        <v>1</v>
      </c>
      <c r="BB57" s="53"/>
      <c r="BC57" s="65">
        <v>1</v>
      </c>
    </row>
    <row r="58" spans="19:55">
      <c r="S58"/>
      <c r="T58"/>
      <c r="U58"/>
      <c r="V58"/>
      <c r="W58"/>
      <c r="X58"/>
      <c r="Y58"/>
      <c r="Z58"/>
      <c r="AA58" s="25" t="s">
        <v>99</v>
      </c>
      <c r="AB58" s="26" t="s">
        <v>100</v>
      </c>
      <c r="AC58" s="41" t="s">
        <v>175</v>
      </c>
      <c r="AD58" s="27" t="s">
        <v>178</v>
      </c>
      <c r="AE58" s="72" t="s">
        <v>197</v>
      </c>
      <c r="AF58" s="36">
        <v>400000</v>
      </c>
      <c r="AG58" s="76">
        <f t="shared" si="6"/>
        <v>5.6020599913279625</v>
      </c>
      <c r="AH58" s="45"/>
      <c r="AI58" s="65">
        <v>0</v>
      </c>
      <c r="AJ58" s="65">
        <v>0</v>
      </c>
      <c r="AK58" s="65">
        <v>0</v>
      </c>
      <c r="AL58" s="65">
        <v>0</v>
      </c>
      <c r="AM58" s="65">
        <v>0</v>
      </c>
      <c r="AN58" s="65">
        <v>0</v>
      </c>
      <c r="AO58" s="65">
        <v>0</v>
      </c>
      <c r="AP58" s="65">
        <v>0</v>
      </c>
      <c r="AQ58" s="65">
        <v>0</v>
      </c>
      <c r="AR58" s="65">
        <v>0</v>
      </c>
      <c r="AS58" s="65">
        <v>0</v>
      </c>
      <c r="AT58" s="65">
        <v>0</v>
      </c>
      <c r="AU58" s="65">
        <v>0</v>
      </c>
      <c r="AV58" s="65">
        <v>0</v>
      </c>
      <c r="AW58" s="65">
        <v>0</v>
      </c>
      <c r="AX58" s="65">
        <v>0</v>
      </c>
      <c r="AY58" s="65">
        <v>0</v>
      </c>
      <c r="AZ58" s="65">
        <v>0</v>
      </c>
      <c r="BA58" s="66">
        <v>1</v>
      </c>
      <c r="BB58" s="53"/>
      <c r="BC58" s="65">
        <v>1</v>
      </c>
    </row>
    <row r="59" spans="19:55">
      <c r="S59"/>
      <c r="T59"/>
      <c r="U59"/>
      <c r="V59"/>
      <c r="W59"/>
      <c r="X59"/>
      <c r="Y59"/>
      <c r="Z59"/>
      <c r="AA59" s="31" t="s">
        <v>99</v>
      </c>
      <c r="AB59" s="32" t="s">
        <v>184</v>
      </c>
      <c r="AC59" s="33" t="s">
        <v>185</v>
      </c>
      <c r="AD59" s="33" t="s">
        <v>187</v>
      </c>
      <c r="AE59" s="73" t="s">
        <v>198</v>
      </c>
      <c r="AF59" s="48">
        <v>275000</v>
      </c>
      <c r="AG59" s="76">
        <f t="shared" si="6"/>
        <v>5.4393326938302629</v>
      </c>
      <c r="AH59" s="49"/>
      <c r="AI59" s="65">
        <v>1</v>
      </c>
      <c r="AJ59" s="65">
        <v>0</v>
      </c>
      <c r="AK59" s="65">
        <v>0</v>
      </c>
      <c r="AL59" s="65">
        <v>0</v>
      </c>
      <c r="AM59" s="65">
        <v>0</v>
      </c>
      <c r="AN59" s="65">
        <v>0</v>
      </c>
      <c r="AO59" s="65">
        <v>0</v>
      </c>
      <c r="AP59" s="65">
        <v>0</v>
      </c>
      <c r="AQ59" s="65">
        <v>0</v>
      </c>
      <c r="AR59" s="65">
        <v>0</v>
      </c>
      <c r="AS59" s="65">
        <v>0</v>
      </c>
      <c r="AT59" s="65">
        <v>0</v>
      </c>
      <c r="AU59" s="65">
        <v>0</v>
      </c>
      <c r="AV59" s="65">
        <v>0</v>
      </c>
      <c r="AW59" s="65">
        <v>0</v>
      </c>
      <c r="AX59" s="65">
        <v>0</v>
      </c>
      <c r="AY59" s="65">
        <v>0</v>
      </c>
      <c r="AZ59" s="65">
        <v>0</v>
      </c>
      <c r="BA59" s="66">
        <v>1</v>
      </c>
      <c r="BB59" s="10"/>
      <c r="BC59" s="65">
        <v>1</v>
      </c>
    </row>
    <row r="60" spans="19:55">
      <c r="S60"/>
      <c r="T60"/>
      <c r="U60"/>
      <c r="V60"/>
      <c r="W60"/>
      <c r="X60"/>
      <c r="Y60"/>
      <c r="Z60"/>
      <c r="AA60" s="31" t="s">
        <v>145</v>
      </c>
      <c r="AB60" s="31" t="s">
        <v>146</v>
      </c>
      <c r="AC60" s="50" t="s">
        <v>147</v>
      </c>
      <c r="AD60" s="50" t="s">
        <v>148</v>
      </c>
      <c r="AE60" s="73" t="s">
        <v>197</v>
      </c>
      <c r="AF60" s="48">
        <v>8000000</v>
      </c>
      <c r="AG60" s="76">
        <f t="shared" si="6"/>
        <v>6.9030899869919438</v>
      </c>
      <c r="AH60" s="34"/>
      <c r="AI60" s="65">
        <v>0</v>
      </c>
      <c r="AJ60" s="65">
        <v>0</v>
      </c>
      <c r="AK60" s="65">
        <v>0</v>
      </c>
      <c r="AL60" s="65">
        <v>0</v>
      </c>
      <c r="AM60" s="65">
        <v>0</v>
      </c>
      <c r="AN60" s="65">
        <v>0</v>
      </c>
      <c r="AO60" s="65">
        <v>0</v>
      </c>
      <c r="AP60" s="65">
        <v>0</v>
      </c>
      <c r="AQ60" s="65">
        <v>0</v>
      </c>
      <c r="AR60" s="65">
        <v>0</v>
      </c>
      <c r="AS60" s="65">
        <v>0</v>
      </c>
      <c r="AT60" s="65">
        <v>0</v>
      </c>
      <c r="AU60" s="65">
        <v>0</v>
      </c>
      <c r="AV60" s="65">
        <v>0</v>
      </c>
      <c r="AW60" s="65">
        <v>0</v>
      </c>
      <c r="AX60" s="65">
        <v>0</v>
      </c>
      <c r="AY60" s="65">
        <v>0</v>
      </c>
      <c r="AZ60" s="65">
        <v>0</v>
      </c>
      <c r="BA60" s="66">
        <v>1</v>
      </c>
      <c r="BB60" s="69"/>
      <c r="BC60" s="65">
        <v>1</v>
      </c>
    </row>
    <row r="61" spans="19:55">
      <c r="S61"/>
      <c r="T61"/>
      <c r="U61"/>
      <c r="V61"/>
      <c r="W61"/>
      <c r="X61"/>
      <c r="Y61"/>
      <c r="Z61"/>
      <c r="AA61" s="31" t="s">
        <v>145</v>
      </c>
      <c r="AB61" s="32" t="s">
        <v>149</v>
      </c>
      <c r="AC61" s="33" t="s">
        <v>150</v>
      </c>
      <c r="AD61" s="33" t="s">
        <v>151</v>
      </c>
      <c r="AE61" s="73" t="s">
        <v>198</v>
      </c>
      <c r="AF61" s="48">
        <v>4523800</v>
      </c>
      <c r="AG61" s="76">
        <f t="shared" si="6"/>
        <v>6.6555033962497934</v>
      </c>
      <c r="AH61" s="34"/>
      <c r="AI61" s="65">
        <v>0</v>
      </c>
      <c r="AJ61" s="65">
        <v>0</v>
      </c>
      <c r="AK61" s="65">
        <v>0</v>
      </c>
      <c r="AL61" s="65">
        <v>0</v>
      </c>
      <c r="AM61" s="65">
        <v>0</v>
      </c>
      <c r="AN61" s="65">
        <v>0</v>
      </c>
      <c r="AO61" s="65">
        <v>0</v>
      </c>
      <c r="AP61" s="65">
        <v>0</v>
      </c>
      <c r="AQ61" s="65">
        <v>0</v>
      </c>
      <c r="AR61" s="65">
        <v>0</v>
      </c>
      <c r="AS61" s="65">
        <v>0</v>
      </c>
      <c r="AT61" s="65">
        <v>0</v>
      </c>
      <c r="AU61" s="65">
        <v>0</v>
      </c>
      <c r="AV61" s="65">
        <v>0</v>
      </c>
      <c r="AW61" s="65">
        <v>0</v>
      </c>
      <c r="AX61" s="65">
        <v>0</v>
      </c>
      <c r="AY61" s="65">
        <v>0</v>
      </c>
      <c r="AZ61" s="65">
        <v>0</v>
      </c>
      <c r="BA61" s="66">
        <v>1</v>
      </c>
      <c r="BB61" s="70"/>
      <c r="BC61" s="65">
        <v>1</v>
      </c>
    </row>
    <row r="62" spans="19:55">
      <c r="S62"/>
      <c r="T62"/>
      <c r="U62"/>
      <c r="V62"/>
      <c r="W62"/>
      <c r="X62"/>
      <c r="Y62"/>
      <c r="Z62"/>
      <c r="AA62" s="26" t="s">
        <v>18</v>
      </c>
      <c r="AB62" s="26" t="s">
        <v>38</v>
      </c>
      <c r="AC62" s="27" t="s">
        <v>40</v>
      </c>
      <c r="AD62" s="27" t="s">
        <v>23</v>
      </c>
      <c r="AE62" s="73" t="s">
        <v>198</v>
      </c>
      <c r="AF62" s="52">
        <v>248.351</v>
      </c>
      <c r="AG62" s="76">
        <f t="shared" ref="AG62:AG91" si="7">LOG(AF62)</f>
        <v>2.3950659130471976</v>
      </c>
      <c r="AH62" s="20"/>
      <c r="AI62" s="65">
        <v>0</v>
      </c>
      <c r="AJ62" s="65">
        <v>1</v>
      </c>
      <c r="AK62" s="65">
        <v>1</v>
      </c>
      <c r="AL62" s="65">
        <v>1</v>
      </c>
      <c r="AM62" s="65">
        <v>1</v>
      </c>
      <c r="AN62" s="65">
        <v>1</v>
      </c>
      <c r="AO62" s="65">
        <v>1</v>
      </c>
      <c r="AP62" s="65">
        <v>1</v>
      </c>
      <c r="AQ62" s="65">
        <v>1</v>
      </c>
      <c r="AR62" s="65">
        <v>1</v>
      </c>
      <c r="AS62" s="65">
        <v>1</v>
      </c>
      <c r="AT62" s="65">
        <v>1</v>
      </c>
      <c r="AU62" s="65">
        <v>1</v>
      </c>
      <c r="AV62" s="65">
        <v>1</v>
      </c>
      <c r="AW62" s="65">
        <v>1</v>
      </c>
      <c r="AX62" s="65">
        <v>1</v>
      </c>
      <c r="AY62" s="65">
        <v>1</v>
      </c>
      <c r="AZ62" s="65">
        <v>1</v>
      </c>
      <c r="BA62" s="66">
        <v>1</v>
      </c>
      <c r="BB62" s="67"/>
      <c r="BC62" s="65">
        <v>1</v>
      </c>
    </row>
    <row r="63" spans="19:55">
      <c r="S63"/>
      <c r="T63"/>
      <c r="U63"/>
      <c r="V63"/>
      <c r="W63"/>
      <c r="X63"/>
      <c r="Y63"/>
      <c r="Z63"/>
      <c r="AA63" s="26" t="s">
        <v>18</v>
      </c>
      <c r="AB63" s="26" t="s">
        <v>38</v>
      </c>
      <c r="AC63" s="27" t="s">
        <v>46</v>
      </c>
      <c r="AD63" s="27" t="s">
        <v>47</v>
      </c>
      <c r="AE63" s="73" t="s">
        <v>198</v>
      </c>
      <c r="AF63" s="53">
        <v>251.75030188046401</v>
      </c>
      <c r="AG63" s="76">
        <f t="shared" si="7"/>
        <v>2.4009699999999996</v>
      </c>
      <c r="AH63" s="20"/>
      <c r="AI63" s="65">
        <v>0</v>
      </c>
      <c r="AJ63" s="65">
        <v>0</v>
      </c>
      <c r="AK63" s="65">
        <v>1</v>
      </c>
      <c r="AL63" s="65">
        <v>1</v>
      </c>
      <c r="AM63" s="65">
        <v>1</v>
      </c>
      <c r="AN63" s="65">
        <v>0</v>
      </c>
      <c r="AO63" s="65">
        <v>0</v>
      </c>
      <c r="AP63" s="65">
        <v>0</v>
      </c>
      <c r="AQ63" s="65">
        <v>0</v>
      </c>
      <c r="AR63" s="65">
        <v>0</v>
      </c>
      <c r="AS63" s="65">
        <v>0</v>
      </c>
      <c r="AT63" s="65">
        <v>0</v>
      </c>
      <c r="AU63" s="65">
        <v>0</v>
      </c>
      <c r="AV63" s="65">
        <v>0</v>
      </c>
      <c r="AW63" s="65">
        <v>0</v>
      </c>
      <c r="AX63" s="65">
        <v>0</v>
      </c>
      <c r="AY63" s="65">
        <v>0</v>
      </c>
      <c r="AZ63" s="65">
        <v>0</v>
      </c>
      <c r="BA63" s="66">
        <v>0</v>
      </c>
      <c r="BB63" s="67"/>
      <c r="BC63" s="65">
        <v>0</v>
      </c>
    </row>
    <row r="64" spans="19:55">
      <c r="S64"/>
      <c r="T64"/>
      <c r="U64"/>
      <c r="V64"/>
      <c r="W64"/>
      <c r="X64"/>
      <c r="Y64"/>
      <c r="Z64"/>
      <c r="AA64" s="26" t="s">
        <v>18</v>
      </c>
      <c r="AB64" s="26" t="s">
        <v>38</v>
      </c>
      <c r="AC64" s="27" t="s">
        <v>39</v>
      </c>
      <c r="AD64" s="27" t="s">
        <v>23</v>
      </c>
      <c r="AE64" s="73" t="s">
        <v>198</v>
      </c>
      <c r="AF64" s="53">
        <v>134.917</v>
      </c>
      <c r="AG64" s="76">
        <f t="shared" si="7"/>
        <v>2.1300666756988198</v>
      </c>
      <c r="AH64" s="20"/>
      <c r="AI64" s="65">
        <v>1</v>
      </c>
      <c r="AJ64" s="65">
        <v>1</v>
      </c>
      <c r="AK64" s="65">
        <v>1</v>
      </c>
      <c r="AL64" s="65">
        <v>1</v>
      </c>
      <c r="AM64" s="65">
        <v>1</v>
      </c>
      <c r="AN64" s="65">
        <v>1</v>
      </c>
      <c r="AO64" s="65">
        <v>1</v>
      </c>
      <c r="AP64" s="65">
        <v>1</v>
      </c>
      <c r="AQ64" s="65">
        <v>1</v>
      </c>
      <c r="AR64" s="65">
        <v>1</v>
      </c>
      <c r="AS64" s="65">
        <v>1</v>
      </c>
      <c r="AT64" s="65">
        <v>0</v>
      </c>
      <c r="AU64" s="65">
        <v>0</v>
      </c>
      <c r="AV64" s="65">
        <v>0</v>
      </c>
      <c r="AW64" s="65">
        <v>1</v>
      </c>
      <c r="AX64" s="65">
        <v>1</v>
      </c>
      <c r="AY64" s="65">
        <v>1</v>
      </c>
      <c r="AZ64" s="65">
        <v>1</v>
      </c>
      <c r="BA64" s="66">
        <v>0</v>
      </c>
      <c r="BB64" s="65"/>
      <c r="BC64" s="65">
        <v>1</v>
      </c>
    </row>
    <row r="65" spans="19:55" ht="30">
      <c r="S65"/>
      <c r="T65"/>
      <c r="U65"/>
      <c r="V65"/>
      <c r="W65"/>
      <c r="X65"/>
      <c r="Y65"/>
      <c r="Z65"/>
      <c r="AA65" s="26" t="s">
        <v>18</v>
      </c>
      <c r="AB65" s="26" t="s">
        <v>25</v>
      </c>
      <c r="AC65" s="27" t="s">
        <v>29</v>
      </c>
      <c r="AD65" s="27" t="s">
        <v>30</v>
      </c>
      <c r="AE65" s="72" t="s">
        <v>205</v>
      </c>
      <c r="AF65" s="46">
        <v>32.000001597448403</v>
      </c>
      <c r="AG65" s="76">
        <f t="shared" si="7"/>
        <v>1.50515</v>
      </c>
      <c r="AH65" s="20"/>
      <c r="AI65" s="65">
        <v>1</v>
      </c>
      <c r="AJ65" s="65">
        <v>1</v>
      </c>
      <c r="AK65" s="65">
        <v>1</v>
      </c>
      <c r="AL65" s="65">
        <v>1</v>
      </c>
      <c r="AM65" s="65">
        <v>1</v>
      </c>
      <c r="AN65" s="65">
        <v>1</v>
      </c>
      <c r="AO65" s="65">
        <v>1</v>
      </c>
      <c r="AP65" s="65">
        <v>1</v>
      </c>
      <c r="AQ65" s="65">
        <v>1</v>
      </c>
      <c r="AR65" s="65">
        <v>1</v>
      </c>
      <c r="AS65" s="65">
        <v>1</v>
      </c>
      <c r="AT65" s="65">
        <v>1</v>
      </c>
      <c r="AU65" s="65">
        <v>1</v>
      </c>
      <c r="AV65" s="65">
        <v>1</v>
      </c>
      <c r="AW65" s="65">
        <v>1</v>
      </c>
      <c r="AX65" s="65">
        <v>1</v>
      </c>
      <c r="AY65" s="65">
        <v>1</v>
      </c>
      <c r="AZ65" s="65">
        <v>1</v>
      </c>
      <c r="BA65" s="66">
        <v>1</v>
      </c>
      <c r="BB65" s="65"/>
      <c r="BC65" s="65">
        <v>1</v>
      </c>
    </row>
    <row r="66" spans="19:55" ht="30">
      <c r="S66"/>
      <c r="T66"/>
      <c r="U66"/>
      <c r="V66"/>
      <c r="W66"/>
      <c r="X66"/>
      <c r="Y66"/>
      <c r="Z66"/>
      <c r="AA66" s="26" t="s">
        <v>18</v>
      </c>
      <c r="AB66" s="26" t="s">
        <v>25</v>
      </c>
      <c r="AC66" s="27" t="s">
        <v>82</v>
      </c>
      <c r="AD66" s="27" t="s">
        <v>83</v>
      </c>
      <c r="AE66" s="72" t="s">
        <v>205</v>
      </c>
      <c r="AF66" s="46">
        <v>77.499696187757493</v>
      </c>
      <c r="AG66" s="76">
        <f t="shared" si="7"/>
        <v>1.8892999999999995</v>
      </c>
      <c r="AH66" s="20"/>
      <c r="AI66" s="65">
        <v>0</v>
      </c>
      <c r="AJ66" s="65">
        <v>0</v>
      </c>
      <c r="AK66" s="65">
        <v>0</v>
      </c>
      <c r="AL66" s="65">
        <v>0</v>
      </c>
      <c r="AM66" s="65">
        <v>0</v>
      </c>
      <c r="AN66" s="65">
        <v>0</v>
      </c>
      <c r="AO66" s="65">
        <v>0</v>
      </c>
      <c r="AP66" s="65">
        <v>0</v>
      </c>
      <c r="AQ66" s="65">
        <v>1</v>
      </c>
      <c r="AR66" s="65">
        <v>1</v>
      </c>
      <c r="AS66" s="65">
        <v>1</v>
      </c>
      <c r="AT66" s="65">
        <v>1</v>
      </c>
      <c r="AU66" s="65">
        <v>1</v>
      </c>
      <c r="AV66" s="65">
        <v>1</v>
      </c>
      <c r="AW66" s="65">
        <v>1</v>
      </c>
      <c r="AX66" s="65">
        <v>1</v>
      </c>
      <c r="AY66" s="65">
        <v>1</v>
      </c>
      <c r="AZ66" s="65">
        <v>1</v>
      </c>
      <c r="BA66" s="66">
        <v>1</v>
      </c>
      <c r="BB66" s="65"/>
      <c r="BC66" s="65">
        <v>1</v>
      </c>
    </row>
    <row r="67" spans="19:55" ht="30">
      <c r="S67"/>
      <c r="T67"/>
      <c r="U67"/>
      <c r="V67"/>
      <c r="W67"/>
      <c r="X67"/>
      <c r="Y67"/>
      <c r="Z67"/>
      <c r="AA67" s="26" t="s">
        <v>18</v>
      </c>
      <c r="AB67" s="26" t="s">
        <v>25</v>
      </c>
      <c r="AC67" s="27" t="s">
        <v>26</v>
      </c>
      <c r="AD67" s="27" t="s">
        <v>27</v>
      </c>
      <c r="AE67" s="72" t="s">
        <v>205</v>
      </c>
      <c r="AF67" s="46">
        <v>8.7999458550588994</v>
      </c>
      <c r="AG67" s="76">
        <f t="shared" si="7"/>
        <v>0.94447999999999988</v>
      </c>
      <c r="AH67" s="20"/>
      <c r="AI67" s="65">
        <v>1</v>
      </c>
      <c r="AJ67" s="65">
        <v>1</v>
      </c>
      <c r="AK67" s="65">
        <v>1</v>
      </c>
      <c r="AL67" s="65">
        <v>1</v>
      </c>
      <c r="AM67" s="65">
        <v>1</v>
      </c>
      <c r="AN67" s="65">
        <v>1</v>
      </c>
      <c r="AO67" s="65">
        <v>1</v>
      </c>
      <c r="AP67" s="65">
        <v>1</v>
      </c>
      <c r="AQ67" s="65">
        <v>1</v>
      </c>
      <c r="AR67" s="65">
        <v>1</v>
      </c>
      <c r="AS67" s="65">
        <v>1</v>
      </c>
      <c r="AT67" s="65">
        <v>1</v>
      </c>
      <c r="AU67" s="65">
        <v>1</v>
      </c>
      <c r="AV67" s="65">
        <v>1</v>
      </c>
      <c r="AW67" s="65">
        <v>1</v>
      </c>
      <c r="AX67" s="65">
        <v>1</v>
      </c>
      <c r="AY67" s="65">
        <v>1</v>
      </c>
      <c r="AZ67" s="65">
        <v>0</v>
      </c>
      <c r="BA67" s="66">
        <v>0</v>
      </c>
      <c r="BB67" s="65"/>
      <c r="BC67" s="65">
        <v>0</v>
      </c>
    </row>
    <row r="68" spans="19:55" ht="30">
      <c r="S68"/>
      <c r="T68"/>
      <c r="U68"/>
      <c r="V68"/>
      <c r="W68"/>
      <c r="X68"/>
      <c r="Y68"/>
      <c r="Z68"/>
      <c r="AA68" s="26" t="s">
        <v>18</v>
      </c>
      <c r="AB68" s="26" t="s">
        <v>25</v>
      </c>
      <c r="AC68" s="27" t="s">
        <v>26</v>
      </c>
      <c r="AD68" s="27" t="s">
        <v>28</v>
      </c>
      <c r="AE68" s="72" t="s">
        <v>205</v>
      </c>
      <c r="AF68" s="46">
        <v>7.7333915582751898</v>
      </c>
      <c r="AG68" s="76">
        <f t="shared" si="7"/>
        <v>0.88836999999999988</v>
      </c>
      <c r="AH68" s="20"/>
      <c r="AI68" s="65">
        <v>1</v>
      </c>
      <c r="AJ68" s="65">
        <v>1</v>
      </c>
      <c r="AK68" s="65">
        <v>1</v>
      </c>
      <c r="AL68" s="65">
        <v>1</v>
      </c>
      <c r="AM68" s="65">
        <v>1</v>
      </c>
      <c r="AN68" s="65">
        <v>1</v>
      </c>
      <c r="AO68" s="65">
        <v>1</v>
      </c>
      <c r="AP68" s="65">
        <v>1</v>
      </c>
      <c r="AQ68" s="65">
        <v>1</v>
      </c>
      <c r="AR68" s="65">
        <v>1</v>
      </c>
      <c r="AS68" s="65">
        <v>1</v>
      </c>
      <c r="AT68" s="65">
        <v>1</v>
      </c>
      <c r="AU68" s="65">
        <v>1</v>
      </c>
      <c r="AV68" s="65">
        <v>1</v>
      </c>
      <c r="AW68" s="65">
        <v>1</v>
      </c>
      <c r="AX68" s="65">
        <v>1</v>
      </c>
      <c r="AY68" s="65">
        <v>1</v>
      </c>
      <c r="AZ68" s="65">
        <v>0</v>
      </c>
      <c r="BA68" s="66">
        <v>0</v>
      </c>
      <c r="BB68" s="65"/>
      <c r="BC68" s="65">
        <v>0</v>
      </c>
    </row>
    <row r="69" spans="19:55" ht="30">
      <c r="S69"/>
      <c r="T69"/>
      <c r="U69"/>
      <c r="V69"/>
      <c r="W69"/>
      <c r="X69"/>
      <c r="Y69"/>
      <c r="Z69"/>
      <c r="AA69" s="26" t="s">
        <v>18</v>
      </c>
      <c r="AB69" s="26" t="s">
        <v>31</v>
      </c>
      <c r="AC69" s="27" t="s">
        <v>42</v>
      </c>
      <c r="AD69" s="27" t="s">
        <v>43</v>
      </c>
      <c r="AE69" s="72" t="s">
        <v>202</v>
      </c>
      <c r="AF69" s="46">
        <v>8.0000002396172505</v>
      </c>
      <c r="AG69" s="76">
        <f t="shared" si="7"/>
        <v>0.90308999999999962</v>
      </c>
      <c r="AH69" s="20"/>
      <c r="AI69" s="65">
        <v>1</v>
      </c>
      <c r="AJ69" s="65">
        <v>1</v>
      </c>
      <c r="AK69" s="65">
        <v>1</v>
      </c>
      <c r="AL69" s="65">
        <v>1</v>
      </c>
      <c r="AM69" s="65">
        <v>1</v>
      </c>
      <c r="AN69" s="65">
        <v>1</v>
      </c>
      <c r="AO69" s="65">
        <v>1</v>
      </c>
      <c r="AP69" s="65">
        <v>1</v>
      </c>
      <c r="AQ69" s="65">
        <v>1</v>
      </c>
      <c r="AR69" s="65">
        <v>1</v>
      </c>
      <c r="AS69" s="65">
        <v>1</v>
      </c>
      <c r="AT69" s="65">
        <v>1</v>
      </c>
      <c r="AU69" s="65">
        <v>1</v>
      </c>
      <c r="AV69" s="65">
        <v>1</v>
      </c>
      <c r="AW69" s="65">
        <v>1</v>
      </c>
      <c r="AX69" s="65">
        <v>1</v>
      </c>
      <c r="AY69" s="65">
        <v>1</v>
      </c>
      <c r="AZ69" s="65">
        <v>1</v>
      </c>
      <c r="BA69" s="66">
        <v>1</v>
      </c>
      <c r="BB69" s="65"/>
      <c r="BC69" s="65">
        <v>1</v>
      </c>
    </row>
    <row r="70" spans="19:55">
      <c r="S70"/>
      <c r="T70"/>
      <c r="U70"/>
      <c r="V70"/>
      <c r="W70"/>
      <c r="X70"/>
      <c r="Y70"/>
      <c r="Z70"/>
      <c r="AA70" s="26" t="s">
        <v>18</v>
      </c>
      <c r="AB70" s="26" t="s">
        <v>31</v>
      </c>
      <c r="AC70" s="27" t="s">
        <v>35</v>
      </c>
      <c r="AD70" s="27" t="s">
        <v>108</v>
      </c>
      <c r="AE70" s="72" t="s">
        <v>198</v>
      </c>
      <c r="AF70" s="54">
        <v>46.707863247577102</v>
      </c>
      <c r="AG70" s="76">
        <f t="shared" si="7"/>
        <v>1.6693899999999995</v>
      </c>
      <c r="AH70" s="20"/>
      <c r="AI70" s="65">
        <v>0</v>
      </c>
      <c r="AJ70" s="65">
        <v>0</v>
      </c>
      <c r="AK70" s="65">
        <v>0</v>
      </c>
      <c r="AL70" s="65">
        <v>0</v>
      </c>
      <c r="AM70" s="65">
        <v>0</v>
      </c>
      <c r="AN70" s="65">
        <v>0</v>
      </c>
      <c r="AO70" s="65">
        <v>0</v>
      </c>
      <c r="AP70" s="65">
        <v>0</v>
      </c>
      <c r="AQ70" s="65">
        <v>0</v>
      </c>
      <c r="AR70" s="65">
        <v>0</v>
      </c>
      <c r="AS70" s="65">
        <v>0</v>
      </c>
      <c r="AT70" s="65">
        <v>0</v>
      </c>
      <c r="AU70" s="65">
        <v>0</v>
      </c>
      <c r="AV70" s="65">
        <v>0</v>
      </c>
      <c r="AW70" s="65">
        <v>0</v>
      </c>
      <c r="AX70" s="65">
        <v>0</v>
      </c>
      <c r="AY70" s="65">
        <v>0</v>
      </c>
      <c r="AZ70" s="65">
        <v>0</v>
      </c>
      <c r="BA70" s="66">
        <v>1</v>
      </c>
      <c r="BB70" s="65"/>
      <c r="BC70" s="65">
        <v>1</v>
      </c>
    </row>
    <row r="71" spans="19:55">
      <c r="S71"/>
      <c r="T71"/>
      <c r="U71"/>
      <c r="V71"/>
      <c r="W71"/>
      <c r="X71"/>
      <c r="Y71"/>
      <c r="Z71"/>
      <c r="AA71" s="26" t="s">
        <v>18</v>
      </c>
      <c r="AB71" s="26" t="s">
        <v>31</v>
      </c>
      <c r="AC71" s="27" t="s">
        <v>35</v>
      </c>
      <c r="AD71" s="27" t="s">
        <v>21</v>
      </c>
      <c r="AE71" s="72" t="s">
        <v>197</v>
      </c>
      <c r="AF71" s="54">
        <v>35.0001576071014</v>
      </c>
      <c r="AG71" s="76">
        <f t="shared" si="7"/>
        <v>1.5440699999999994</v>
      </c>
      <c r="AH71" s="20"/>
      <c r="AI71" s="65">
        <v>0</v>
      </c>
      <c r="AJ71" s="65">
        <v>0</v>
      </c>
      <c r="AK71" s="65">
        <v>0</v>
      </c>
      <c r="AL71" s="65">
        <v>0</v>
      </c>
      <c r="AM71" s="65">
        <v>0</v>
      </c>
      <c r="AN71" s="65">
        <v>0</v>
      </c>
      <c r="AO71" s="65">
        <v>0</v>
      </c>
      <c r="AP71" s="65">
        <v>0</v>
      </c>
      <c r="AQ71" s="65">
        <v>0</v>
      </c>
      <c r="AR71" s="65">
        <v>0</v>
      </c>
      <c r="AS71" s="65">
        <v>0</v>
      </c>
      <c r="AT71" s="65">
        <v>0</v>
      </c>
      <c r="AU71" s="65">
        <v>0</v>
      </c>
      <c r="AV71" s="65">
        <v>0</v>
      </c>
      <c r="AW71" s="65">
        <v>0</v>
      </c>
      <c r="AX71" s="65">
        <v>0</v>
      </c>
      <c r="AY71" s="65">
        <v>0</v>
      </c>
      <c r="AZ71" s="65">
        <v>0</v>
      </c>
      <c r="BA71" s="66">
        <v>1</v>
      </c>
      <c r="BB71" s="65"/>
      <c r="BC71" s="65">
        <v>1</v>
      </c>
    </row>
    <row r="72" spans="19:55">
      <c r="S72"/>
      <c r="T72"/>
      <c r="U72"/>
      <c r="V72"/>
      <c r="W72"/>
      <c r="X72"/>
      <c r="Y72"/>
      <c r="Z72"/>
      <c r="AA72" s="26" t="s">
        <v>18</v>
      </c>
      <c r="AB72" s="26" t="s">
        <v>31</v>
      </c>
      <c r="AC72" s="27" t="s">
        <v>35</v>
      </c>
      <c r="AD72" s="27" t="s">
        <v>107</v>
      </c>
      <c r="AE72" s="72" t="s">
        <v>197</v>
      </c>
      <c r="AF72" s="54">
        <v>36.3253661027723</v>
      </c>
      <c r="AG72" s="76">
        <f t="shared" si="7"/>
        <v>1.5602099999999999</v>
      </c>
      <c r="AH72" s="20"/>
      <c r="AI72" s="65">
        <v>0</v>
      </c>
      <c r="AJ72" s="65">
        <v>0</v>
      </c>
      <c r="AK72" s="65">
        <v>0</v>
      </c>
      <c r="AL72" s="65">
        <v>0</v>
      </c>
      <c r="AM72" s="65">
        <v>0</v>
      </c>
      <c r="AN72" s="65">
        <v>0</v>
      </c>
      <c r="AO72" s="65">
        <v>0</v>
      </c>
      <c r="AP72" s="65">
        <v>0</v>
      </c>
      <c r="AQ72" s="65">
        <v>0</v>
      </c>
      <c r="AR72" s="65">
        <v>0</v>
      </c>
      <c r="AS72" s="65">
        <v>0</v>
      </c>
      <c r="AT72" s="65">
        <v>0</v>
      </c>
      <c r="AU72" s="65">
        <v>0</v>
      </c>
      <c r="AV72" s="65">
        <v>0</v>
      </c>
      <c r="AW72" s="65">
        <v>0</v>
      </c>
      <c r="AX72" s="65">
        <v>0</v>
      </c>
      <c r="AY72" s="65">
        <v>0</v>
      </c>
      <c r="AZ72" s="65">
        <v>0</v>
      </c>
      <c r="BA72" s="66">
        <v>1</v>
      </c>
      <c r="BB72" s="65"/>
      <c r="BC72" s="65">
        <v>1</v>
      </c>
    </row>
    <row r="73" spans="19:55">
      <c r="S73"/>
      <c r="T73"/>
      <c r="U73"/>
      <c r="V73"/>
      <c r="W73"/>
      <c r="X73"/>
      <c r="Y73"/>
      <c r="Z73"/>
      <c r="AA73" s="26" t="s">
        <v>18</v>
      </c>
      <c r="AB73" s="26" t="s">
        <v>31</v>
      </c>
      <c r="AC73" s="27" t="s">
        <v>35</v>
      </c>
      <c r="AD73" s="27" t="s">
        <v>36</v>
      </c>
      <c r="AE73" s="72" t="s">
        <v>197</v>
      </c>
      <c r="AF73" s="54">
        <v>38.0128121968269</v>
      </c>
      <c r="AG73" s="76">
        <f t="shared" si="7"/>
        <v>1.5799299999999994</v>
      </c>
      <c r="AH73" s="20"/>
      <c r="AI73" s="65">
        <v>0</v>
      </c>
      <c r="AJ73" s="65">
        <v>0</v>
      </c>
      <c r="AK73" s="65">
        <v>0</v>
      </c>
      <c r="AL73" s="65">
        <v>0</v>
      </c>
      <c r="AM73" s="65">
        <v>0</v>
      </c>
      <c r="AN73" s="65">
        <v>1</v>
      </c>
      <c r="AO73" s="65">
        <v>1</v>
      </c>
      <c r="AP73" s="65">
        <v>1</v>
      </c>
      <c r="AQ73" s="65">
        <v>1</v>
      </c>
      <c r="AR73" s="65">
        <v>1</v>
      </c>
      <c r="AS73" s="65">
        <v>1</v>
      </c>
      <c r="AT73" s="65">
        <v>1</v>
      </c>
      <c r="AU73" s="65">
        <v>1</v>
      </c>
      <c r="AV73" s="65">
        <v>1</v>
      </c>
      <c r="AW73" s="65">
        <v>1</v>
      </c>
      <c r="AX73" s="65">
        <v>1</v>
      </c>
      <c r="AY73" s="65">
        <v>1</v>
      </c>
      <c r="AZ73" s="65">
        <v>1</v>
      </c>
      <c r="BA73" s="66">
        <v>1</v>
      </c>
      <c r="BB73" s="65"/>
      <c r="BC73" s="65">
        <v>1</v>
      </c>
    </row>
    <row r="74" spans="19:55">
      <c r="S74"/>
      <c r="T74"/>
      <c r="U74"/>
      <c r="V74"/>
      <c r="W74"/>
      <c r="X74"/>
      <c r="Y74"/>
      <c r="Z74"/>
      <c r="AA74" s="26" t="s">
        <v>18</v>
      </c>
      <c r="AB74" s="26" t="s">
        <v>31</v>
      </c>
      <c r="AC74" s="27" t="s">
        <v>35</v>
      </c>
      <c r="AD74" s="27" t="s">
        <v>106</v>
      </c>
      <c r="AE74" s="72" t="s">
        <v>197</v>
      </c>
      <c r="AF74" s="54">
        <v>36.750224800474797</v>
      </c>
      <c r="AG74" s="76">
        <f t="shared" si="7"/>
        <v>1.5652599999999997</v>
      </c>
      <c r="AH74" s="20"/>
      <c r="AI74" s="65">
        <v>0</v>
      </c>
      <c r="AJ74" s="65">
        <v>0</v>
      </c>
      <c r="AK74" s="65">
        <v>0</v>
      </c>
      <c r="AL74" s="65">
        <v>0</v>
      </c>
      <c r="AM74" s="65">
        <v>0</v>
      </c>
      <c r="AN74" s="65">
        <v>0</v>
      </c>
      <c r="AO74" s="65">
        <v>0</v>
      </c>
      <c r="AP74" s="65">
        <v>0</v>
      </c>
      <c r="AQ74" s="65">
        <v>0</v>
      </c>
      <c r="AR74" s="65">
        <v>0</v>
      </c>
      <c r="AS74" s="65">
        <v>0</v>
      </c>
      <c r="AT74" s="65">
        <v>0</v>
      </c>
      <c r="AU74" s="65">
        <v>0</v>
      </c>
      <c r="AV74" s="65">
        <v>0</v>
      </c>
      <c r="AW74" s="65">
        <v>0</v>
      </c>
      <c r="AX74" s="65">
        <v>0</v>
      </c>
      <c r="AY74" s="65">
        <v>0</v>
      </c>
      <c r="AZ74" s="65">
        <v>0</v>
      </c>
      <c r="BA74" s="66">
        <v>1</v>
      </c>
      <c r="BB74" s="65"/>
      <c r="BC74" s="65">
        <v>1</v>
      </c>
    </row>
    <row r="75" spans="19:55">
      <c r="S75"/>
      <c r="T75"/>
      <c r="U75"/>
      <c r="V75"/>
      <c r="W75"/>
      <c r="X75"/>
      <c r="Y75"/>
      <c r="Z75"/>
      <c r="AA75" s="26" t="s">
        <v>18</v>
      </c>
      <c r="AB75" s="26" t="s">
        <v>31</v>
      </c>
      <c r="AC75" s="27" t="s">
        <v>35</v>
      </c>
      <c r="AD75" s="27" t="s">
        <v>37</v>
      </c>
      <c r="AE75" s="77" t="s">
        <v>198</v>
      </c>
      <c r="AF75" s="54">
        <v>26.277255268195301</v>
      </c>
      <c r="AG75" s="76">
        <f t="shared" si="7"/>
        <v>1.4195799999999994</v>
      </c>
      <c r="AH75" s="20"/>
      <c r="AI75" s="65">
        <v>1</v>
      </c>
      <c r="AJ75" s="65">
        <v>1</v>
      </c>
      <c r="AK75" s="65">
        <v>0</v>
      </c>
      <c r="AL75" s="65">
        <v>0</v>
      </c>
      <c r="AM75" s="65">
        <v>0</v>
      </c>
      <c r="AN75" s="65">
        <v>1</v>
      </c>
      <c r="AO75" s="65">
        <v>1</v>
      </c>
      <c r="AP75" s="65">
        <v>1</v>
      </c>
      <c r="AQ75" s="65">
        <v>1</v>
      </c>
      <c r="AR75" s="65">
        <v>1</v>
      </c>
      <c r="AS75" s="65">
        <v>1</v>
      </c>
      <c r="AT75" s="65">
        <v>1</v>
      </c>
      <c r="AU75" s="65">
        <v>1</v>
      </c>
      <c r="AV75" s="65">
        <v>1</v>
      </c>
      <c r="AW75" s="65">
        <v>1</v>
      </c>
      <c r="AX75" s="65">
        <v>1</v>
      </c>
      <c r="AY75" s="65">
        <v>1</v>
      </c>
      <c r="AZ75" s="65">
        <v>1</v>
      </c>
      <c r="BA75" s="66">
        <v>1</v>
      </c>
      <c r="BB75" s="65"/>
      <c r="BC75" s="65">
        <v>1</v>
      </c>
    </row>
    <row r="76" spans="19:55">
      <c r="S76"/>
      <c r="T76"/>
      <c r="U76"/>
      <c r="V76"/>
      <c r="W76"/>
      <c r="X76"/>
      <c r="Y76"/>
      <c r="Z76"/>
      <c r="AA76" s="26" t="s">
        <v>18</v>
      </c>
      <c r="AB76" s="26" t="s">
        <v>31</v>
      </c>
      <c r="AC76" s="27" t="s">
        <v>34</v>
      </c>
      <c r="AD76" s="27" t="s">
        <v>23</v>
      </c>
      <c r="AE76" s="72" t="s">
        <v>198</v>
      </c>
      <c r="AF76" s="55">
        <v>211.14400000000001</v>
      </c>
      <c r="AG76" s="76">
        <f t="shared" si="7"/>
        <v>2.3245787447525692</v>
      </c>
      <c r="AH76" s="20"/>
      <c r="AI76" s="65">
        <v>1</v>
      </c>
      <c r="AJ76" s="65">
        <v>1</v>
      </c>
      <c r="AK76" s="65">
        <v>1</v>
      </c>
      <c r="AL76" s="65">
        <v>1</v>
      </c>
      <c r="AM76" s="65">
        <v>1</v>
      </c>
      <c r="AN76" s="65">
        <v>1</v>
      </c>
      <c r="AO76" s="65">
        <v>1</v>
      </c>
      <c r="AP76" s="65">
        <v>1</v>
      </c>
      <c r="AQ76" s="65">
        <v>1</v>
      </c>
      <c r="AR76" s="65">
        <v>1</v>
      </c>
      <c r="AS76" s="65">
        <v>1</v>
      </c>
      <c r="AT76" s="65">
        <v>1</v>
      </c>
      <c r="AU76" s="65">
        <v>1</v>
      </c>
      <c r="AV76" s="65">
        <v>1</v>
      </c>
      <c r="AW76" s="65">
        <v>1</v>
      </c>
      <c r="AX76" s="65">
        <v>1</v>
      </c>
      <c r="AY76" s="65">
        <v>1</v>
      </c>
      <c r="AZ76" s="65">
        <v>1</v>
      </c>
      <c r="BA76" s="66">
        <v>1</v>
      </c>
      <c r="BB76" s="65"/>
      <c r="BC76" s="65">
        <v>1</v>
      </c>
    </row>
    <row r="77" spans="19:55">
      <c r="S77"/>
      <c r="T77"/>
      <c r="U77"/>
      <c r="V77"/>
      <c r="W77"/>
      <c r="X77"/>
      <c r="Y77"/>
      <c r="Z77"/>
      <c r="AA77" s="26" t="s">
        <v>18</v>
      </c>
      <c r="AB77" s="26" t="s">
        <v>31</v>
      </c>
      <c r="AC77" s="27" t="s">
        <v>44</v>
      </c>
      <c r="AD77" s="27" t="s">
        <v>45</v>
      </c>
      <c r="AE77" s="72" t="s">
        <v>203</v>
      </c>
      <c r="AF77" s="55">
        <v>27.924795412794101</v>
      </c>
      <c r="AG77" s="76">
        <f t="shared" si="7"/>
        <v>1.4459899999999988</v>
      </c>
      <c r="AH77" s="20"/>
      <c r="AI77" s="65">
        <v>1</v>
      </c>
      <c r="AJ77" s="65">
        <v>1</v>
      </c>
      <c r="AK77" s="65">
        <v>1</v>
      </c>
      <c r="AL77" s="65">
        <v>1</v>
      </c>
      <c r="AM77" s="65">
        <v>1</v>
      </c>
      <c r="AN77" s="65">
        <v>1</v>
      </c>
      <c r="AO77" s="65">
        <v>1</v>
      </c>
      <c r="AP77" s="65">
        <v>1</v>
      </c>
      <c r="AQ77" s="65">
        <v>1</v>
      </c>
      <c r="AR77" s="65">
        <v>1</v>
      </c>
      <c r="AS77" s="65">
        <v>1</v>
      </c>
      <c r="AT77" s="65">
        <v>1</v>
      </c>
      <c r="AU77" s="65">
        <v>1</v>
      </c>
      <c r="AV77" s="65">
        <v>1</v>
      </c>
      <c r="AW77" s="65">
        <v>1</v>
      </c>
      <c r="AX77" s="65">
        <v>1</v>
      </c>
      <c r="AY77" s="65">
        <v>1</v>
      </c>
      <c r="AZ77" s="65">
        <v>1</v>
      </c>
      <c r="BA77" s="66">
        <v>1</v>
      </c>
      <c r="BB77" s="65"/>
      <c r="BC77" s="65">
        <v>1</v>
      </c>
    </row>
    <row r="78" spans="19:55">
      <c r="S78"/>
      <c r="T78"/>
      <c r="U78"/>
      <c r="V78"/>
      <c r="W78"/>
      <c r="X78"/>
      <c r="Y78"/>
      <c r="Z78"/>
      <c r="AA78" s="25" t="s">
        <v>18</v>
      </c>
      <c r="AB78" s="25" t="s">
        <v>31</v>
      </c>
      <c r="AC78" s="78" t="s">
        <v>32</v>
      </c>
      <c r="AD78" s="78" t="s">
        <v>268</v>
      </c>
      <c r="AE78" s="74" t="s">
        <v>204</v>
      </c>
      <c r="AF78" s="55">
        <v>35.93</v>
      </c>
      <c r="AG78" s="76">
        <f t="shared" si="7"/>
        <v>1.5554572172046495</v>
      </c>
      <c r="AH78" s="20"/>
      <c r="AI78" s="65">
        <v>1</v>
      </c>
      <c r="AJ78" s="65">
        <v>1</v>
      </c>
      <c r="AK78" s="65">
        <v>1</v>
      </c>
      <c r="AL78" s="65">
        <v>1</v>
      </c>
      <c r="AM78" s="65">
        <v>1</v>
      </c>
      <c r="AN78" s="65">
        <v>1</v>
      </c>
      <c r="AO78" s="65">
        <v>1</v>
      </c>
      <c r="AP78" s="65">
        <v>1</v>
      </c>
      <c r="AQ78" s="65">
        <v>1</v>
      </c>
      <c r="AR78" s="65">
        <v>1</v>
      </c>
      <c r="AS78" s="65">
        <v>1</v>
      </c>
      <c r="AT78" s="65">
        <v>1</v>
      </c>
      <c r="AU78" s="65">
        <v>1</v>
      </c>
      <c r="AV78" s="65">
        <v>1</v>
      </c>
      <c r="AW78" s="65">
        <v>1</v>
      </c>
      <c r="AX78" s="65">
        <v>1</v>
      </c>
      <c r="AY78" s="65">
        <v>1</v>
      </c>
      <c r="AZ78" s="65">
        <v>1</v>
      </c>
      <c r="BA78" s="66">
        <v>1</v>
      </c>
      <c r="BB78" s="65"/>
      <c r="BC78" s="65">
        <v>1</v>
      </c>
    </row>
    <row r="79" spans="19:55">
      <c r="S79"/>
      <c r="T79"/>
      <c r="U79"/>
      <c r="V79"/>
      <c r="W79"/>
      <c r="X79"/>
      <c r="Y79"/>
      <c r="Z79"/>
      <c r="AA79" s="25" t="s">
        <v>18</v>
      </c>
      <c r="AB79" s="25" t="s">
        <v>31</v>
      </c>
      <c r="AC79" s="78" t="s">
        <v>32</v>
      </c>
      <c r="AD79" s="78" t="s">
        <v>269</v>
      </c>
      <c r="AE79" s="74" t="s">
        <v>204</v>
      </c>
      <c r="AF79" s="55">
        <v>35.93</v>
      </c>
      <c r="AG79" s="76">
        <f t="shared" si="7"/>
        <v>1.5554572172046495</v>
      </c>
      <c r="AH79" s="20"/>
      <c r="AI79" s="65">
        <v>1</v>
      </c>
      <c r="AJ79" s="65">
        <v>1</v>
      </c>
      <c r="AK79" s="65">
        <v>1</v>
      </c>
      <c r="AL79" s="65">
        <v>1</v>
      </c>
      <c r="AM79" s="65">
        <v>1</v>
      </c>
      <c r="AN79" s="65">
        <v>1</v>
      </c>
      <c r="AO79" s="65">
        <v>1</v>
      </c>
      <c r="AP79" s="65">
        <v>1</v>
      </c>
      <c r="AQ79" s="65">
        <v>1</v>
      </c>
      <c r="AR79" s="65">
        <v>1</v>
      </c>
      <c r="AS79" s="65">
        <v>1</v>
      </c>
      <c r="AT79" s="65">
        <v>1</v>
      </c>
      <c r="AU79" s="65">
        <v>1</v>
      </c>
      <c r="AV79" s="65">
        <v>1</v>
      </c>
      <c r="AW79" s="65">
        <v>1</v>
      </c>
      <c r="AX79" s="65">
        <v>1</v>
      </c>
      <c r="AY79" s="65">
        <v>1</v>
      </c>
      <c r="AZ79" s="65">
        <v>1</v>
      </c>
      <c r="BA79" s="66">
        <v>1</v>
      </c>
      <c r="BB79" s="65"/>
      <c r="BC79" s="65">
        <v>1</v>
      </c>
    </row>
    <row r="80" spans="19:55" ht="30">
      <c r="S80"/>
      <c r="T80"/>
      <c r="U80"/>
      <c r="V80"/>
      <c r="W80"/>
      <c r="X80"/>
      <c r="Y80"/>
      <c r="Z80"/>
      <c r="AA80" s="26" t="s">
        <v>18</v>
      </c>
      <c r="AB80" s="26" t="s">
        <v>31</v>
      </c>
      <c r="AC80" s="27" t="s">
        <v>41</v>
      </c>
      <c r="AD80" s="27" t="s">
        <v>23</v>
      </c>
      <c r="AE80" s="72" t="s">
        <v>202</v>
      </c>
      <c r="AF80" s="55">
        <v>15.734</v>
      </c>
      <c r="AG80" s="76">
        <f t="shared" si="7"/>
        <v>1.1968391458331122</v>
      </c>
      <c r="AH80" s="20"/>
      <c r="AI80" s="65">
        <v>1</v>
      </c>
      <c r="AJ80" s="65">
        <v>1</v>
      </c>
      <c r="AK80" s="65">
        <v>1</v>
      </c>
      <c r="AL80" s="65">
        <v>1</v>
      </c>
      <c r="AM80" s="65">
        <v>1</v>
      </c>
      <c r="AN80" s="65">
        <v>1</v>
      </c>
      <c r="AO80" s="65">
        <v>1</v>
      </c>
      <c r="AP80" s="65">
        <v>1</v>
      </c>
      <c r="AQ80" s="65">
        <v>1</v>
      </c>
      <c r="AR80" s="65">
        <v>1</v>
      </c>
      <c r="AS80" s="65">
        <v>1</v>
      </c>
      <c r="AT80" s="65">
        <v>1</v>
      </c>
      <c r="AU80" s="65">
        <v>1</v>
      </c>
      <c r="AV80" s="65">
        <v>1</v>
      </c>
      <c r="AW80" s="65">
        <v>1</v>
      </c>
      <c r="AX80" s="65">
        <v>1</v>
      </c>
      <c r="AY80" s="65">
        <v>1</v>
      </c>
      <c r="AZ80" s="65">
        <v>1</v>
      </c>
      <c r="BA80" s="66">
        <v>1</v>
      </c>
      <c r="BB80" s="65"/>
      <c r="BC80" s="65">
        <v>1</v>
      </c>
    </row>
    <row r="81" spans="19:55">
      <c r="S81"/>
      <c r="T81"/>
      <c r="U81"/>
      <c r="V81"/>
      <c r="W81"/>
      <c r="X81"/>
      <c r="Y81"/>
      <c r="Z81"/>
      <c r="AA81" s="26" t="s">
        <v>18</v>
      </c>
      <c r="AB81" s="26" t="s">
        <v>31</v>
      </c>
      <c r="AC81" s="27" t="s">
        <v>33</v>
      </c>
      <c r="AD81" s="27" t="s">
        <v>30</v>
      </c>
      <c r="AE81" s="72" t="s">
        <v>197</v>
      </c>
      <c r="AF81" s="55">
        <v>92.382561542213594</v>
      </c>
      <c r="AG81" s="76">
        <f t="shared" si="7"/>
        <v>1.9655900000000002</v>
      </c>
      <c r="AH81" s="20"/>
      <c r="AI81" s="65">
        <v>1</v>
      </c>
      <c r="AJ81" s="65">
        <v>1</v>
      </c>
      <c r="AK81" s="65">
        <v>1</v>
      </c>
      <c r="AL81" s="65">
        <v>1</v>
      </c>
      <c r="AM81" s="65">
        <v>1</v>
      </c>
      <c r="AN81" s="65">
        <v>1</v>
      </c>
      <c r="AO81" s="65">
        <v>1</v>
      </c>
      <c r="AP81" s="65">
        <v>1</v>
      </c>
      <c r="AQ81" s="65">
        <v>1</v>
      </c>
      <c r="AR81" s="65">
        <v>1</v>
      </c>
      <c r="AS81" s="65">
        <v>1</v>
      </c>
      <c r="AT81" s="65">
        <v>1</v>
      </c>
      <c r="AU81" s="65">
        <v>1</v>
      </c>
      <c r="AV81" s="65">
        <v>1</v>
      </c>
      <c r="AW81" s="65">
        <v>1</v>
      </c>
      <c r="AX81" s="65">
        <v>1</v>
      </c>
      <c r="AY81" s="65">
        <v>1</v>
      </c>
      <c r="AZ81" s="65">
        <v>1</v>
      </c>
      <c r="BA81" s="66">
        <v>1</v>
      </c>
      <c r="BB81" s="65"/>
      <c r="BC81" s="65">
        <v>1</v>
      </c>
    </row>
    <row r="82" spans="19:55">
      <c r="S82"/>
      <c r="T82"/>
      <c r="U82"/>
      <c r="V82"/>
      <c r="W82"/>
      <c r="X82"/>
      <c r="Y82"/>
      <c r="Z82"/>
      <c r="AA82" s="26" t="s">
        <v>18</v>
      </c>
      <c r="AB82" s="26" t="s">
        <v>31</v>
      </c>
      <c r="AC82" s="27" t="s">
        <v>109</v>
      </c>
      <c r="AD82" s="27" t="s">
        <v>110</v>
      </c>
      <c r="AE82" s="72" t="s">
        <v>197</v>
      </c>
      <c r="AF82" s="55">
        <v>31.924933404727899</v>
      </c>
      <c r="AG82" s="76">
        <f t="shared" si="7"/>
        <v>1.5041299999999991</v>
      </c>
      <c r="AH82" s="20"/>
      <c r="AI82" s="65">
        <v>0</v>
      </c>
      <c r="AJ82" s="65">
        <v>0</v>
      </c>
      <c r="AK82" s="65">
        <v>0</v>
      </c>
      <c r="AL82" s="65">
        <v>0</v>
      </c>
      <c r="AM82" s="65">
        <v>0</v>
      </c>
      <c r="AN82" s="65">
        <v>0</v>
      </c>
      <c r="AO82" s="65">
        <v>0</v>
      </c>
      <c r="AP82" s="65">
        <v>0</v>
      </c>
      <c r="AQ82" s="65">
        <v>0</v>
      </c>
      <c r="AR82" s="65">
        <v>0</v>
      </c>
      <c r="AS82" s="65">
        <v>0</v>
      </c>
      <c r="AT82" s="65">
        <v>0</v>
      </c>
      <c r="AU82" s="65">
        <v>0</v>
      </c>
      <c r="AV82" s="65">
        <v>0</v>
      </c>
      <c r="AW82" s="65">
        <v>0</v>
      </c>
      <c r="AX82" s="65">
        <v>0</v>
      </c>
      <c r="AY82" s="65">
        <v>0</v>
      </c>
      <c r="AZ82" s="65">
        <v>0</v>
      </c>
      <c r="BA82" s="66">
        <v>1</v>
      </c>
      <c r="BB82" s="65"/>
      <c r="BC82" s="65">
        <v>1</v>
      </c>
    </row>
    <row r="83" spans="19:55">
      <c r="S83"/>
      <c r="T83"/>
      <c r="U83"/>
      <c r="V83"/>
      <c r="W83"/>
      <c r="X83"/>
      <c r="Y83"/>
      <c r="Z83"/>
      <c r="AA83" s="25" t="s">
        <v>18</v>
      </c>
      <c r="AB83" s="26" t="s">
        <v>19</v>
      </c>
      <c r="AC83" s="27" t="s">
        <v>195</v>
      </c>
      <c r="AD83" s="27" t="s">
        <v>196</v>
      </c>
      <c r="AE83" s="72" t="s">
        <v>197</v>
      </c>
      <c r="AF83" s="56">
        <v>1364</v>
      </c>
      <c r="AG83" s="76">
        <f t="shared" si="7"/>
        <v>3.1348143703204601</v>
      </c>
      <c r="AH83" s="57"/>
      <c r="AI83" s="65">
        <v>0</v>
      </c>
      <c r="AJ83" s="65">
        <v>0</v>
      </c>
      <c r="AK83" s="65">
        <v>0</v>
      </c>
      <c r="AL83" s="65">
        <v>0</v>
      </c>
      <c r="AM83" s="65">
        <v>0</v>
      </c>
      <c r="AN83" s="65">
        <v>0</v>
      </c>
      <c r="AO83" s="65">
        <v>0</v>
      </c>
      <c r="AP83" s="65">
        <v>0</v>
      </c>
      <c r="AQ83" s="65">
        <v>0</v>
      </c>
      <c r="AR83" s="65">
        <v>0</v>
      </c>
      <c r="AS83" s="65">
        <v>0</v>
      </c>
      <c r="AT83" s="65">
        <v>0</v>
      </c>
      <c r="AU83" s="65">
        <v>0</v>
      </c>
      <c r="AV83" s="65">
        <v>0</v>
      </c>
      <c r="AW83" s="65">
        <v>0</v>
      </c>
      <c r="AX83" s="65">
        <v>0</v>
      </c>
      <c r="AY83" s="65">
        <v>0</v>
      </c>
      <c r="AZ83" s="65">
        <v>0</v>
      </c>
      <c r="BA83" s="66">
        <v>1</v>
      </c>
      <c r="BB83" s="65"/>
      <c r="BC83" s="65">
        <v>1</v>
      </c>
    </row>
    <row r="84" spans="19:55" ht="30">
      <c r="S84"/>
      <c r="T84"/>
      <c r="U84"/>
      <c r="V84"/>
      <c r="W84"/>
      <c r="X84"/>
      <c r="Y84"/>
      <c r="Z84"/>
      <c r="AA84" s="26" t="s">
        <v>18</v>
      </c>
      <c r="AB84" s="26" t="s">
        <v>19</v>
      </c>
      <c r="AC84" s="27" t="s">
        <v>22</v>
      </c>
      <c r="AD84" s="27" t="s">
        <v>23</v>
      </c>
      <c r="AE84" s="72" t="s">
        <v>202</v>
      </c>
      <c r="AF84" s="53">
        <v>499.99200000000002</v>
      </c>
      <c r="AG84" s="76">
        <f t="shared" si="7"/>
        <v>2.6989630555687181</v>
      </c>
      <c r="AH84" s="20"/>
      <c r="AI84" s="65">
        <v>1</v>
      </c>
      <c r="AJ84" s="65">
        <v>1</v>
      </c>
      <c r="AK84" s="65">
        <v>0</v>
      </c>
      <c r="AL84" s="65">
        <v>1</v>
      </c>
      <c r="AM84" s="65">
        <v>1</v>
      </c>
      <c r="AN84" s="65">
        <v>1</v>
      </c>
      <c r="AO84" s="65">
        <v>1</v>
      </c>
      <c r="AP84" s="65">
        <v>1</v>
      </c>
      <c r="AQ84" s="65">
        <v>1</v>
      </c>
      <c r="AR84" s="65">
        <v>1</v>
      </c>
      <c r="AS84" s="65">
        <v>1</v>
      </c>
      <c r="AT84" s="65">
        <v>0</v>
      </c>
      <c r="AU84" s="65">
        <v>0</v>
      </c>
      <c r="AV84" s="65">
        <v>0</v>
      </c>
      <c r="AW84" s="65">
        <v>0</v>
      </c>
      <c r="AX84" s="65">
        <v>0</v>
      </c>
      <c r="AY84" s="65">
        <v>0</v>
      </c>
      <c r="AZ84" s="65">
        <v>0</v>
      </c>
      <c r="BA84" s="66">
        <v>0</v>
      </c>
      <c r="BB84" s="65"/>
      <c r="BC84" s="65">
        <v>0</v>
      </c>
    </row>
    <row r="85" spans="19:55" ht="30">
      <c r="S85"/>
      <c r="T85"/>
      <c r="U85"/>
      <c r="V85"/>
      <c r="W85"/>
      <c r="X85"/>
      <c r="Y85"/>
      <c r="Z85"/>
      <c r="AA85" s="26" t="s">
        <v>18</v>
      </c>
      <c r="AB85" s="26" t="s">
        <v>19</v>
      </c>
      <c r="AC85" s="27" t="s">
        <v>20</v>
      </c>
      <c r="AD85" s="27" t="s">
        <v>24</v>
      </c>
      <c r="AE85" s="72" t="s">
        <v>202</v>
      </c>
      <c r="AF85" s="53">
        <v>326.07400000000001</v>
      </c>
      <c r="AG85" s="76">
        <f t="shared" si="7"/>
        <v>2.5133161710638654</v>
      </c>
      <c r="AH85" s="20"/>
      <c r="AI85" s="65">
        <v>1</v>
      </c>
      <c r="AJ85" s="65">
        <v>1</v>
      </c>
      <c r="AK85" s="65">
        <v>1</v>
      </c>
      <c r="AL85" s="65">
        <v>1</v>
      </c>
      <c r="AM85" s="65">
        <v>1</v>
      </c>
      <c r="AN85" s="65">
        <v>0</v>
      </c>
      <c r="AO85" s="65">
        <v>0</v>
      </c>
      <c r="AP85" s="65">
        <v>0</v>
      </c>
      <c r="AQ85" s="65">
        <v>0</v>
      </c>
      <c r="AR85" s="65">
        <v>0</v>
      </c>
      <c r="AS85" s="65">
        <v>0</v>
      </c>
      <c r="AT85" s="65">
        <v>1</v>
      </c>
      <c r="AU85" s="65">
        <v>1</v>
      </c>
      <c r="AV85" s="65">
        <v>1</v>
      </c>
      <c r="AW85" s="65">
        <v>1</v>
      </c>
      <c r="AX85" s="65">
        <v>1</v>
      </c>
      <c r="AY85" s="65">
        <v>1</v>
      </c>
      <c r="AZ85" s="65">
        <v>1</v>
      </c>
      <c r="BA85" s="66">
        <v>1</v>
      </c>
      <c r="BB85" s="65"/>
      <c r="BC85" s="65">
        <v>1</v>
      </c>
    </row>
    <row r="86" spans="19:55" ht="30">
      <c r="S86"/>
      <c r="T86"/>
      <c r="U86"/>
      <c r="V86"/>
      <c r="W86"/>
      <c r="X86"/>
      <c r="Y86"/>
      <c r="Z86"/>
      <c r="AA86" s="26" t="s">
        <v>18</v>
      </c>
      <c r="AB86" s="26" t="s">
        <v>131</v>
      </c>
      <c r="AC86" s="27" t="s">
        <v>111</v>
      </c>
      <c r="AD86" s="27" t="s">
        <v>112</v>
      </c>
      <c r="AE86" s="72" t="s">
        <v>202</v>
      </c>
      <c r="AF86" s="53">
        <v>17.124977123103701</v>
      </c>
      <c r="AG86" s="76">
        <f t="shared" si="7"/>
        <v>1.2336299999999982</v>
      </c>
      <c r="AH86" s="20"/>
      <c r="AI86" s="65">
        <v>0</v>
      </c>
      <c r="AJ86" s="65">
        <v>0</v>
      </c>
      <c r="AK86" s="65">
        <v>0</v>
      </c>
      <c r="AL86" s="65">
        <v>0</v>
      </c>
      <c r="AM86" s="65">
        <v>0</v>
      </c>
      <c r="AN86" s="65">
        <v>0</v>
      </c>
      <c r="AO86" s="65">
        <v>0</v>
      </c>
      <c r="AP86" s="65">
        <v>0</v>
      </c>
      <c r="AQ86" s="65">
        <v>0</v>
      </c>
      <c r="AR86" s="65">
        <v>0</v>
      </c>
      <c r="AS86" s="65">
        <v>0</v>
      </c>
      <c r="AT86" s="65">
        <v>0</v>
      </c>
      <c r="AU86" s="65">
        <v>0</v>
      </c>
      <c r="AV86" s="65">
        <v>0</v>
      </c>
      <c r="AW86" s="65">
        <v>0</v>
      </c>
      <c r="AX86" s="65">
        <v>0</v>
      </c>
      <c r="AY86" s="65">
        <v>0</v>
      </c>
      <c r="AZ86" s="65">
        <v>0</v>
      </c>
      <c r="BA86" s="66">
        <v>1</v>
      </c>
      <c r="BB86" s="65"/>
      <c r="BC86" s="65">
        <v>1</v>
      </c>
    </row>
    <row r="87" spans="19:55">
      <c r="S87"/>
      <c r="T87"/>
      <c r="U87"/>
      <c r="V87"/>
      <c r="W87"/>
      <c r="X87"/>
      <c r="Y87"/>
      <c r="Z87"/>
      <c r="AA87" s="25" t="s">
        <v>199</v>
      </c>
      <c r="AB87" s="26" t="s">
        <v>179</v>
      </c>
      <c r="AC87" s="27" t="s">
        <v>186</v>
      </c>
      <c r="AD87" s="27" t="s">
        <v>194</v>
      </c>
      <c r="AE87" s="72" t="s">
        <v>204</v>
      </c>
      <c r="AF87" s="56">
        <v>45000</v>
      </c>
      <c r="AG87" s="76">
        <f t="shared" si="7"/>
        <v>4.653212513775344</v>
      </c>
      <c r="AH87" s="58"/>
      <c r="AI87" s="65">
        <v>0</v>
      </c>
      <c r="AJ87" s="65">
        <v>0</v>
      </c>
      <c r="AK87" s="65">
        <v>0</v>
      </c>
      <c r="AL87" s="65">
        <v>0</v>
      </c>
      <c r="AM87" s="65">
        <v>0</v>
      </c>
      <c r="AN87" s="65">
        <v>0</v>
      </c>
      <c r="AO87" s="65">
        <v>0</v>
      </c>
      <c r="AP87" s="65">
        <v>0</v>
      </c>
      <c r="AQ87" s="65">
        <v>0</v>
      </c>
      <c r="AR87" s="65">
        <v>0</v>
      </c>
      <c r="AS87" s="65">
        <v>0</v>
      </c>
      <c r="AT87" s="65">
        <v>0</v>
      </c>
      <c r="AU87" s="65">
        <v>0</v>
      </c>
      <c r="AV87" s="65">
        <v>0</v>
      </c>
      <c r="AW87" s="65">
        <v>0</v>
      </c>
      <c r="AX87" s="65">
        <v>0</v>
      </c>
      <c r="AY87" s="65">
        <v>0</v>
      </c>
      <c r="AZ87" s="65">
        <v>0</v>
      </c>
      <c r="BA87" s="66">
        <v>1</v>
      </c>
      <c r="BB87" s="65"/>
      <c r="BC87" s="65">
        <v>1</v>
      </c>
    </row>
    <row r="88" spans="19:55">
      <c r="S88"/>
      <c r="T88"/>
      <c r="U88"/>
      <c r="V88"/>
      <c r="W88"/>
      <c r="X88"/>
      <c r="Y88"/>
      <c r="Z88"/>
      <c r="AA88" s="25" t="s">
        <v>199</v>
      </c>
      <c r="AB88" s="26" t="s">
        <v>179</v>
      </c>
      <c r="AC88" s="27" t="s">
        <v>186</v>
      </c>
      <c r="AD88" s="27" t="s">
        <v>174</v>
      </c>
      <c r="AE88" s="72" t="s">
        <v>203</v>
      </c>
      <c r="AF88" s="59">
        <v>4203.7801970002665</v>
      </c>
      <c r="AG88" s="76">
        <f t="shared" si="7"/>
        <v>3.62364</v>
      </c>
      <c r="AH88" s="60"/>
      <c r="AI88" s="65">
        <v>1</v>
      </c>
      <c r="AJ88" s="65">
        <v>0</v>
      </c>
      <c r="AK88" s="65">
        <v>0</v>
      </c>
      <c r="AL88" s="65">
        <v>0</v>
      </c>
      <c r="AM88" s="65">
        <v>0</v>
      </c>
      <c r="AN88" s="65">
        <v>0</v>
      </c>
      <c r="AO88" s="65">
        <v>0</v>
      </c>
      <c r="AP88" s="65">
        <v>0</v>
      </c>
      <c r="AQ88" s="65">
        <v>0</v>
      </c>
      <c r="AR88" s="65">
        <v>0</v>
      </c>
      <c r="AS88" s="65">
        <v>0</v>
      </c>
      <c r="AT88" s="65">
        <v>0</v>
      </c>
      <c r="AU88" s="65">
        <v>0</v>
      </c>
      <c r="AV88" s="65">
        <v>0</v>
      </c>
      <c r="AW88" s="65">
        <v>0</v>
      </c>
      <c r="AX88" s="65">
        <v>0</v>
      </c>
      <c r="AY88" s="65">
        <v>0</v>
      </c>
      <c r="AZ88" s="65">
        <v>0</v>
      </c>
      <c r="BA88" s="66">
        <v>0</v>
      </c>
      <c r="BB88" s="65"/>
      <c r="BC88" s="65">
        <v>0</v>
      </c>
    </row>
    <row r="89" spans="19:55">
      <c r="S89"/>
      <c r="T89"/>
      <c r="U89"/>
      <c r="V89"/>
      <c r="W89"/>
      <c r="X89"/>
      <c r="Y89"/>
      <c r="Z89"/>
      <c r="AA89" s="31" t="s">
        <v>199</v>
      </c>
      <c r="AB89" s="31" t="s">
        <v>191</v>
      </c>
      <c r="AC89" s="50" t="s">
        <v>192</v>
      </c>
      <c r="AD89" s="50" t="s">
        <v>193</v>
      </c>
      <c r="AE89" s="73" t="s">
        <v>197</v>
      </c>
      <c r="AF89" s="48">
        <v>1100000</v>
      </c>
      <c r="AG89" s="76">
        <f t="shared" si="7"/>
        <v>6.0413926851582254</v>
      </c>
      <c r="AH89" s="34"/>
      <c r="AI89" s="65">
        <v>0</v>
      </c>
      <c r="AJ89" s="65">
        <v>0</v>
      </c>
      <c r="AK89" s="65">
        <v>0</v>
      </c>
      <c r="AL89" s="65">
        <v>0</v>
      </c>
      <c r="AM89" s="65">
        <v>0</v>
      </c>
      <c r="AN89" s="65">
        <v>0</v>
      </c>
      <c r="AO89" s="65">
        <v>0</v>
      </c>
      <c r="AP89" s="65">
        <v>0</v>
      </c>
      <c r="AQ89" s="65">
        <v>0</v>
      </c>
      <c r="AR89" s="65">
        <v>0</v>
      </c>
      <c r="AS89" s="65">
        <v>0</v>
      </c>
      <c r="AT89" s="65">
        <v>0</v>
      </c>
      <c r="AU89" s="65">
        <v>0</v>
      </c>
      <c r="AV89" s="65">
        <v>0</v>
      </c>
      <c r="AW89" s="65">
        <v>0</v>
      </c>
      <c r="AX89" s="65">
        <v>0</v>
      </c>
      <c r="AY89" s="65">
        <v>0</v>
      </c>
      <c r="AZ89" s="65">
        <v>0</v>
      </c>
      <c r="BA89" s="66">
        <v>0</v>
      </c>
      <c r="BB89" s="71"/>
      <c r="BC89" s="65">
        <v>0</v>
      </c>
    </row>
    <row r="90" spans="19:55">
      <c r="S90"/>
      <c r="T90"/>
      <c r="U90"/>
      <c r="V90"/>
      <c r="W90"/>
      <c r="X90"/>
      <c r="Y90"/>
      <c r="Z90"/>
      <c r="AA90" s="31" t="s">
        <v>199</v>
      </c>
      <c r="AB90" s="31" t="s">
        <v>152</v>
      </c>
      <c r="AC90" s="50" t="s">
        <v>153</v>
      </c>
      <c r="AD90" s="50" t="s">
        <v>154</v>
      </c>
      <c r="AE90" s="73" t="s">
        <v>198</v>
      </c>
      <c r="AF90" s="48">
        <v>600000</v>
      </c>
      <c r="AG90" s="76">
        <f t="shared" si="7"/>
        <v>5.7781512503836439</v>
      </c>
      <c r="AH90" s="34"/>
      <c r="AI90" s="65">
        <v>0</v>
      </c>
      <c r="AJ90" s="65">
        <v>0</v>
      </c>
      <c r="AK90" s="65">
        <v>0</v>
      </c>
      <c r="AL90" s="65">
        <v>0</v>
      </c>
      <c r="AM90" s="65">
        <v>0</v>
      </c>
      <c r="AN90" s="65">
        <v>0</v>
      </c>
      <c r="AO90" s="65">
        <v>0</v>
      </c>
      <c r="AP90" s="65">
        <v>0</v>
      </c>
      <c r="AQ90" s="65">
        <v>0</v>
      </c>
      <c r="AR90" s="65">
        <v>0</v>
      </c>
      <c r="AS90" s="65">
        <v>0</v>
      </c>
      <c r="AT90" s="65">
        <v>0</v>
      </c>
      <c r="AU90" s="65">
        <v>0</v>
      </c>
      <c r="AV90" s="65">
        <v>0</v>
      </c>
      <c r="AW90" s="65">
        <v>0</v>
      </c>
      <c r="AX90" s="65">
        <v>0</v>
      </c>
      <c r="AY90" s="65">
        <v>0</v>
      </c>
      <c r="AZ90" s="65">
        <v>0</v>
      </c>
      <c r="BA90" s="66">
        <v>1</v>
      </c>
      <c r="BB90" s="67"/>
      <c r="BC90" s="65">
        <v>1</v>
      </c>
    </row>
    <row r="91" spans="19:55" ht="31.5">
      <c r="S91"/>
      <c r="T91"/>
      <c r="U91"/>
      <c r="V91"/>
      <c r="W91"/>
      <c r="X91"/>
      <c r="Y91"/>
      <c r="Z91"/>
      <c r="AA91" s="31" t="s">
        <v>199</v>
      </c>
      <c r="AB91" s="32" t="s">
        <v>183</v>
      </c>
      <c r="AC91" s="41" t="s">
        <v>222</v>
      </c>
      <c r="AD91" s="27" t="s">
        <v>173</v>
      </c>
      <c r="AE91" s="72" t="s">
        <v>197</v>
      </c>
      <c r="AF91" s="62">
        <v>1587000</v>
      </c>
      <c r="AG91" s="76">
        <f t="shared" si="7"/>
        <v>6.2005769267548478</v>
      </c>
      <c r="AH91" s="63"/>
      <c r="AI91" s="65">
        <v>0</v>
      </c>
      <c r="AJ91" s="65">
        <v>0</v>
      </c>
      <c r="AK91" s="65">
        <v>0</v>
      </c>
      <c r="AL91" s="65">
        <v>0</v>
      </c>
      <c r="AM91" s="65">
        <v>0</v>
      </c>
      <c r="AN91" s="65">
        <v>0</v>
      </c>
      <c r="AO91" s="65">
        <v>0</v>
      </c>
      <c r="AP91" s="65">
        <v>0</v>
      </c>
      <c r="AQ91" s="65">
        <v>0</v>
      </c>
      <c r="AR91" s="65">
        <v>0</v>
      </c>
      <c r="AS91" s="65">
        <v>0</v>
      </c>
      <c r="AT91" s="65">
        <v>0</v>
      </c>
      <c r="AU91" s="65">
        <v>0</v>
      </c>
      <c r="AV91" s="65">
        <v>0</v>
      </c>
      <c r="AW91" s="65">
        <v>0</v>
      </c>
      <c r="AX91" s="65">
        <v>0</v>
      </c>
      <c r="AY91" s="65">
        <v>0</v>
      </c>
      <c r="AZ91" s="65">
        <v>0</v>
      </c>
      <c r="BA91" s="66">
        <v>1</v>
      </c>
      <c r="BB91" s="67"/>
      <c r="BC91" s="65">
        <v>1</v>
      </c>
    </row>
    <row r="92" spans="19:55">
      <c r="S92"/>
      <c r="T92"/>
      <c r="U92"/>
      <c r="V92"/>
      <c r="W92"/>
      <c r="X92"/>
      <c r="Y92"/>
      <c r="Z92"/>
      <c r="AA92"/>
      <c r="AB92"/>
      <c r="AC92"/>
      <c r="AD92"/>
      <c r="AE92"/>
      <c r="AF92" s="2"/>
      <c r="AG92"/>
      <c r="AH92"/>
      <c r="AN92" s="1"/>
      <c r="AO92" s="1"/>
      <c r="AP92" s="1"/>
      <c r="AQ92" s="1"/>
      <c r="AR92" s="1"/>
      <c r="AS92" s="1"/>
      <c r="AT92" s="1"/>
      <c r="AU92" s="1"/>
      <c r="AV92" s="1"/>
      <c r="AW92" s="1"/>
      <c r="AX92" s="1"/>
      <c r="AY92" s="1"/>
      <c r="AZ92" s="1"/>
      <c r="BA92" s="1"/>
      <c r="BB92" s="1"/>
      <c r="BC92" s="1"/>
    </row>
    <row r="93" spans="19:55">
      <c r="S93"/>
      <c r="T93"/>
      <c r="U93"/>
      <c r="V93"/>
      <c r="W93"/>
      <c r="X93"/>
      <c r="Y93"/>
      <c r="Z93"/>
      <c r="AA93"/>
      <c r="AB93"/>
      <c r="AC93"/>
      <c r="AD93"/>
      <c r="AE93"/>
      <c r="AF93" s="2"/>
      <c r="AG93"/>
      <c r="AH93"/>
      <c r="AN93" s="1"/>
      <c r="AO93" s="1"/>
      <c r="AP93" s="1"/>
      <c r="AQ93" s="1"/>
      <c r="AR93" s="1"/>
      <c r="AS93" s="1"/>
      <c r="AT93" s="1"/>
      <c r="AU93" s="1"/>
      <c r="AV93" s="1"/>
      <c r="AW93" s="1"/>
      <c r="AX93" s="1"/>
      <c r="AY93" s="1"/>
      <c r="AZ93" s="1"/>
      <c r="BA93" s="1"/>
      <c r="BB93" s="1"/>
      <c r="BC93" s="1"/>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7"/>
  <sheetViews>
    <sheetView workbookViewId="0">
      <pane xSplit="1" topLeftCell="H1" activePane="topRight" state="frozen"/>
      <selection pane="topRight" activeCell="S5" sqref="S5"/>
    </sheetView>
  </sheetViews>
  <sheetFormatPr defaultColWidth="11" defaultRowHeight="15.75"/>
  <cols>
    <col min="1" max="1" width="12.125" customWidth="1"/>
    <col min="3" max="3" width="11.125" customWidth="1"/>
    <col min="4" max="4" width="12" customWidth="1"/>
    <col min="6" max="6" width="13" customWidth="1"/>
    <col min="7" max="7" width="12" customWidth="1"/>
    <col min="9" max="11" width="11.375" bestFit="1" customWidth="1"/>
    <col min="12" max="12" width="12.375" bestFit="1" customWidth="1"/>
    <col min="13" max="13" width="11.375" bestFit="1" customWidth="1"/>
    <col min="14" max="15" width="12.375" bestFit="1" customWidth="1"/>
  </cols>
  <sheetData>
    <row r="1" spans="1:22" ht="31.5" customHeight="1">
      <c r="A1" s="148" t="s">
        <v>242</v>
      </c>
      <c r="B1" s="149" t="s">
        <v>244</v>
      </c>
      <c r="C1" s="149" t="s">
        <v>245</v>
      </c>
      <c r="D1" s="149" t="s">
        <v>246</v>
      </c>
      <c r="E1" s="149" t="s">
        <v>247</v>
      </c>
      <c r="F1" s="149" t="s">
        <v>248</v>
      </c>
      <c r="G1" s="149" t="s">
        <v>249</v>
      </c>
      <c r="H1" s="149" t="s">
        <v>256</v>
      </c>
      <c r="I1" s="150" t="s">
        <v>250</v>
      </c>
      <c r="J1" s="150" t="s">
        <v>251</v>
      </c>
      <c r="K1" s="150" t="s">
        <v>252</v>
      </c>
      <c r="L1" s="150" t="s">
        <v>253</v>
      </c>
      <c r="M1" s="150" t="s">
        <v>254</v>
      </c>
      <c r="N1" s="150" t="s">
        <v>255</v>
      </c>
      <c r="O1" s="150" t="s">
        <v>257</v>
      </c>
      <c r="P1" s="151" t="s">
        <v>243</v>
      </c>
      <c r="Q1" s="152" t="s">
        <v>292</v>
      </c>
      <c r="S1" s="100"/>
      <c r="T1" s="141"/>
      <c r="U1" s="141"/>
      <c r="V1" s="141"/>
    </row>
    <row r="2" spans="1:22">
      <c r="A2" s="153">
        <f>(0+1458)/2</f>
        <v>729</v>
      </c>
      <c r="B2" s="154">
        <v>11</v>
      </c>
      <c r="C2" s="154">
        <v>7</v>
      </c>
      <c r="D2" s="154">
        <v>8</v>
      </c>
      <c r="E2" s="154">
        <v>2</v>
      </c>
      <c r="F2" s="154">
        <v>5</v>
      </c>
      <c r="G2" s="155">
        <v>4</v>
      </c>
      <c r="H2" s="156">
        <f>SUM(B2:G2)</f>
        <v>37</v>
      </c>
      <c r="I2" s="157">
        <f>(B2/H2)*100</f>
        <v>29.72972972972973</v>
      </c>
      <c r="J2" s="157">
        <f>(C2/H2)*100</f>
        <v>18.918918918918919</v>
      </c>
      <c r="K2" s="157">
        <f>(D2/H2)*100</f>
        <v>21.621621621621621</v>
      </c>
      <c r="L2" s="157">
        <f>(E2/H2)*100</f>
        <v>5.4054054054054053</v>
      </c>
      <c r="M2" s="157">
        <f>(F2/H2)*100</f>
        <v>13.513513513513514</v>
      </c>
      <c r="N2" s="157">
        <f>(G2/H2)*100</f>
        <v>10.810810810810811</v>
      </c>
      <c r="O2" s="157">
        <f>SUM(I2:N2)</f>
        <v>99.999999999999986</v>
      </c>
      <c r="P2" s="158">
        <v>3.2545449999999997E-2</v>
      </c>
      <c r="Q2" s="159">
        <v>0.40133259999999998</v>
      </c>
      <c r="S2" s="98"/>
      <c r="T2" s="99"/>
      <c r="U2" s="142"/>
      <c r="V2" s="143"/>
    </row>
    <row r="3" spans="1:22">
      <c r="A3" s="153">
        <f>(1458+2775)/2</f>
        <v>2116.5</v>
      </c>
      <c r="B3" s="154">
        <v>10</v>
      </c>
      <c r="C3" s="154">
        <v>6</v>
      </c>
      <c r="D3" s="154">
        <v>8</v>
      </c>
      <c r="E3" s="154">
        <v>2</v>
      </c>
      <c r="F3" s="154">
        <v>4</v>
      </c>
      <c r="G3" s="155">
        <v>4</v>
      </c>
      <c r="H3" s="156">
        <f t="shared" ref="H3:H22" si="0">SUM(B3:G3)</f>
        <v>34</v>
      </c>
      <c r="I3" s="157">
        <f t="shared" ref="I3:I22" si="1">(B3/H3)*100</f>
        <v>29.411764705882355</v>
      </c>
      <c r="J3" s="157">
        <f t="shared" ref="J3:J22" si="2">(C3/H3)*100</f>
        <v>17.647058823529413</v>
      </c>
      <c r="K3" s="157">
        <f t="shared" ref="K3:K22" si="3">(D3/H3)*100</f>
        <v>23.52941176470588</v>
      </c>
      <c r="L3" s="157">
        <f t="shared" ref="L3:L22" si="4">(E3/H3)*100</f>
        <v>5.8823529411764701</v>
      </c>
      <c r="M3" s="157">
        <f t="shared" ref="M3:M22" si="5">(F3/H3)*100</f>
        <v>11.76470588235294</v>
      </c>
      <c r="N3" s="157">
        <f t="shared" ref="N3:N22" si="6">(G3/H3)*100</f>
        <v>11.76470588235294</v>
      </c>
      <c r="O3" s="157">
        <f t="shared" ref="O3:O22" si="7">SUM(I3:N3)</f>
        <v>100</v>
      </c>
      <c r="P3" s="158">
        <v>1.17198413</v>
      </c>
      <c r="Q3" s="159">
        <v>0.41466520000000001</v>
      </c>
      <c r="S3" s="98"/>
      <c r="T3" s="99"/>
      <c r="U3" s="142"/>
      <c r="V3" s="143"/>
    </row>
    <row r="4" spans="1:22">
      <c r="A4" s="153">
        <f>(2775+4751)/2</f>
        <v>3763</v>
      </c>
      <c r="B4" s="154">
        <v>10</v>
      </c>
      <c r="C4" s="154">
        <v>5</v>
      </c>
      <c r="D4" s="154">
        <v>6</v>
      </c>
      <c r="E4" s="154">
        <v>1</v>
      </c>
      <c r="F4" s="154">
        <v>3</v>
      </c>
      <c r="G4" s="155">
        <v>3</v>
      </c>
      <c r="H4" s="156">
        <f t="shared" si="0"/>
        <v>28</v>
      </c>
      <c r="I4" s="157">
        <f t="shared" si="1"/>
        <v>35.714285714285715</v>
      </c>
      <c r="J4" s="157">
        <f t="shared" si="2"/>
        <v>17.857142857142858</v>
      </c>
      <c r="K4" s="157">
        <f t="shared" si="3"/>
        <v>21.428571428571427</v>
      </c>
      <c r="L4" s="157">
        <f t="shared" si="4"/>
        <v>3.5714285714285712</v>
      </c>
      <c r="M4" s="157">
        <f t="shared" si="5"/>
        <v>10.714285714285714</v>
      </c>
      <c r="N4" s="157">
        <f t="shared" si="6"/>
        <v>10.714285714285714</v>
      </c>
      <c r="O4" s="157">
        <f t="shared" si="7"/>
        <v>99.999999999999986</v>
      </c>
      <c r="P4" s="160">
        <v>1.3975</v>
      </c>
      <c r="Q4" s="161">
        <v>0.60995500000000002</v>
      </c>
      <c r="S4" s="98"/>
      <c r="T4" s="99"/>
      <c r="U4" s="144"/>
      <c r="V4" s="145"/>
    </row>
    <row r="5" spans="1:22">
      <c r="A5" s="153">
        <f>(4751+5410)/2</f>
        <v>5080.5</v>
      </c>
      <c r="B5" s="154">
        <v>9</v>
      </c>
      <c r="C5" s="154">
        <v>4</v>
      </c>
      <c r="D5" s="154">
        <v>7</v>
      </c>
      <c r="E5" s="154">
        <v>1</v>
      </c>
      <c r="F5" s="154">
        <v>3</v>
      </c>
      <c r="G5" s="155">
        <v>3</v>
      </c>
      <c r="H5" s="156">
        <f t="shared" si="0"/>
        <v>27</v>
      </c>
      <c r="I5" s="157">
        <f t="shared" si="1"/>
        <v>33.333333333333329</v>
      </c>
      <c r="J5" s="157">
        <f t="shared" si="2"/>
        <v>14.814814814814813</v>
      </c>
      <c r="K5" s="157">
        <f t="shared" si="3"/>
        <v>25.925925925925924</v>
      </c>
      <c r="L5" s="157">
        <f t="shared" si="4"/>
        <v>3.7037037037037033</v>
      </c>
      <c r="M5" s="157">
        <f t="shared" si="5"/>
        <v>11.111111111111111</v>
      </c>
      <c r="N5" s="157">
        <f t="shared" si="6"/>
        <v>11.111111111111111</v>
      </c>
      <c r="O5" s="157">
        <f t="shared" si="7"/>
        <v>100</v>
      </c>
      <c r="P5" s="158">
        <v>1.1000000000000001</v>
      </c>
      <c r="Q5" s="159">
        <v>0.61770340000000001</v>
      </c>
      <c r="S5" s="98"/>
      <c r="T5" s="99"/>
      <c r="U5" s="142"/>
      <c r="V5" s="143"/>
    </row>
    <row r="6" spans="1:22">
      <c r="A6" s="153">
        <f>(5410+6069)/2</f>
        <v>5739.5</v>
      </c>
      <c r="B6" s="154">
        <v>9</v>
      </c>
      <c r="C6" s="154">
        <v>4</v>
      </c>
      <c r="D6" s="154">
        <v>7</v>
      </c>
      <c r="E6" s="154">
        <v>1</v>
      </c>
      <c r="F6" s="154">
        <v>3</v>
      </c>
      <c r="G6" s="155">
        <v>3</v>
      </c>
      <c r="H6" s="156">
        <f t="shared" si="0"/>
        <v>27</v>
      </c>
      <c r="I6" s="157">
        <f t="shared" si="1"/>
        <v>33.333333333333329</v>
      </c>
      <c r="J6" s="157">
        <f t="shared" si="2"/>
        <v>14.814814814814813</v>
      </c>
      <c r="K6" s="157">
        <f t="shared" si="3"/>
        <v>25.925925925925924</v>
      </c>
      <c r="L6" s="157">
        <f t="shared" si="4"/>
        <v>3.7037037037037033</v>
      </c>
      <c r="M6" s="157">
        <f t="shared" si="5"/>
        <v>11.111111111111111</v>
      </c>
      <c r="N6" s="157">
        <f t="shared" si="6"/>
        <v>11.111111111111111</v>
      </c>
      <c r="O6" s="157">
        <f t="shared" si="7"/>
        <v>100</v>
      </c>
      <c r="P6" s="158">
        <v>1.2170455</v>
      </c>
      <c r="Q6" s="159">
        <v>0.40220080000000002</v>
      </c>
      <c r="S6" s="98"/>
      <c r="T6" s="99"/>
      <c r="U6" s="142"/>
      <c r="V6" s="143"/>
    </row>
    <row r="7" spans="1:22">
      <c r="A7" s="153">
        <f>(6069+6398)/2</f>
        <v>6233.5</v>
      </c>
      <c r="B7" s="154">
        <v>9</v>
      </c>
      <c r="C7" s="154">
        <v>5</v>
      </c>
      <c r="D7" s="154">
        <v>6</v>
      </c>
      <c r="E7" s="154">
        <v>3</v>
      </c>
      <c r="F7" s="154">
        <v>3</v>
      </c>
      <c r="G7" s="155">
        <v>3</v>
      </c>
      <c r="H7" s="156">
        <f t="shared" si="0"/>
        <v>29</v>
      </c>
      <c r="I7" s="157">
        <f t="shared" si="1"/>
        <v>31.03448275862069</v>
      </c>
      <c r="J7" s="157">
        <f t="shared" si="2"/>
        <v>17.241379310344829</v>
      </c>
      <c r="K7" s="157">
        <f t="shared" si="3"/>
        <v>20.689655172413794</v>
      </c>
      <c r="L7" s="157">
        <f t="shared" si="4"/>
        <v>10.344827586206897</v>
      </c>
      <c r="M7" s="157">
        <f t="shared" si="5"/>
        <v>10.344827586206897</v>
      </c>
      <c r="N7" s="157">
        <f t="shared" si="6"/>
        <v>10.344827586206897</v>
      </c>
      <c r="O7" s="157">
        <f t="shared" si="7"/>
        <v>100</v>
      </c>
      <c r="P7" s="158">
        <v>0.90047619000000001</v>
      </c>
      <c r="Q7" s="159">
        <v>0.1659059</v>
      </c>
      <c r="S7" s="98"/>
      <c r="T7" s="99"/>
      <c r="U7" s="142"/>
      <c r="V7" s="143"/>
    </row>
    <row r="8" spans="1:22">
      <c r="A8" s="153">
        <f>(6398+6728)/2</f>
        <v>6563</v>
      </c>
      <c r="B8" s="154">
        <v>9</v>
      </c>
      <c r="C8" s="154">
        <v>5</v>
      </c>
      <c r="D8" s="154">
        <v>6</v>
      </c>
      <c r="E8" s="154">
        <v>3</v>
      </c>
      <c r="F8" s="154">
        <v>3</v>
      </c>
      <c r="G8" s="155">
        <v>3</v>
      </c>
      <c r="H8" s="156">
        <f t="shared" si="0"/>
        <v>29</v>
      </c>
      <c r="I8" s="157">
        <f t="shared" si="1"/>
        <v>31.03448275862069</v>
      </c>
      <c r="J8" s="157">
        <f t="shared" si="2"/>
        <v>17.241379310344829</v>
      </c>
      <c r="K8" s="157">
        <f t="shared" si="3"/>
        <v>20.689655172413794</v>
      </c>
      <c r="L8" s="157">
        <f t="shared" si="4"/>
        <v>10.344827586206897</v>
      </c>
      <c r="M8" s="157">
        <f t="shared" si="5"/>
        <v>10.344827586206897</v>
      </c>
      <c r="N8" s="157">
        <f t="shared" si="6"/>
        <v>10.344827586206897</v>
      </c>
      <c r="O8" s="157">
        <f t="shared" si="7"/>
        <v>100</v>
      </c>
      <c r="P8" s="158">
        <v>0.86952381000000001</v>
      </c>
      <c r="Q8" s="159">
        <v>0.1571457</v>
      </c>
      <c r="S8" s="98"/>
      <c r="T8" s="99"/>
      <c r="U8" s="142"/>
      <c r="V8" s="143"/>
    </row>
    <row r="9" spans="1:22">
      <c r="A9" s="153">
        <f>(6728+7716)/2</f>
        <v>7222</v>
      </c>
      <c r="B9" s="154">
        <v>10</v>
      </c>
      <c r="C9" s="154">
        <v>5</v>
      </c>
      <c r="D9" s="154">
        <v>6</v>
      </c>
      <c r="E9" s="154">
        <v>3</v>
      </c>
      <c r="F9" s="154">
        <v>5</v>
      </c>
      <c r="G9" s="155">
        <v>3</v>
      </c>
      <c r="H9" s="156">
        <f t="shared" si="0"/>
        <v>32</v>
      </c>
      <c r="I9" s="157">
        <f t="shared" si="1"/>
        <v>31.25</v>
      </c>
      <c r="J9" s="157">
        <f t="shared" si="2"/>
        <v>15.625</v>
      </c>
      <c r="K9" s="157">
        <f t="shared" si="3"/>
        <v>18.75</v>
      </c>
      <c r="L9" s="157">
        <f t="shared" si="4"/>
        <v>9.375</v>
      </c>
      <c r="M9" s="157">
        <f t="shared" si="5"/>
        <v>15.625</v>
      </c>
      <c r="N9" s="157">
        <f t="shared" si="6"/>
        <v>9.375</v>
      </c>
      <c r="O9" s="157">
        <f t="shared" si="7"/>
        <v>100</v>
      </c>
      <c r="P9" s="158">
        <v>1.5933333300000001</v>
      </c>
      <c r="Q9" s="159">
        <v>0.70034540000000001</v>
      </c>
      <c r="S9" s="98"/>
      <c r="T9" s="99"/>
      <c r="U9" s="142"/>
      <c r="V9" s="143"/>
    </row>
    <row r="10" spans="1:22">
      <c r="A10" s="153">
        <f>(7716+8045)/2</f>
        <v>7880.5</v>
      </c>
      <c r="B10" s="154">
        <v>10</v>
      </c>
      <c r="C10" s="154">
        <v>5</v>
      </c>
      <c r="D10" s="154">
        <v>7</v>
      </c>
      <c r="E10" s="154">
        <v>3</v>
      </c>
      <c r="F10" s="154">
        <v>5</v>
      </c>
      <c r="G10" s="155">
        <v>4</v>
      </c>
      <c r="H10" s="156">
        <f t="shared" si="0"/>
        <v>34</v>
      </c>
      <c r="I10" s="157">
        <f t="shared" si="1"/>
        <v>29.411764705882355</v>
      </c>
      <c r="J10" s="157">
        <f t="shared" si="2"/>
        <v>14.705882352941178</v>
      </c>
      <c r="K10" s="157">
        <f t="shared" si="3"/>
        <v>20.588235294117645</v>
      </c>
      <c r="L10" s="157">
        <f t="shared" si="4"/>
        <v>8.8235294117647065</v>
      </c>
      <c r="M10" s="157">
        <f t="shared" si="5"/>
        <v>14.705882352941178</v>
      </c>
      <c r="N10" s="157">
        <f t="shared" si="6"/>
        <v>11.76470588235294</v>
      </c>
      <c r="O10" s="157">
        <f t="shared" si="7"/>
        <v>100.00000000000001</v>
      </c>
      <c r="P10" s="158">
        <v>2.5716666699999999</v>
      </c>
      <c r="Q10" s="159">
        <v>0.3876058</v>
      </c>
      <c r="S10" s="98"/>
      <c r="T10" s="99"/>
      <c r="U10" s="142"/>
      <c r="V10" s="143"/>
    </row>
    <row r="11" spans="1:22">
      <c r="A11" s="153">
        <f>(8045+8375)/2</f>
        <v>8210</v>
      </c>
      <c r="B11" s="154">
        <v>9</v>
      </c>
      <c r="C11" s="154">
        <v>3</v>
      </c>
      <c r="D11" s="154">
        <v>7</v>
      </c>
      <c r="E11" s="154">
        <v>2</v>
      </c>
      <c r="F11" s="154">
        <v>5</v>
      </c>
      <c r="G11" s="155">
        <v>4</v>
      </c>
      <c r="H11" s="156">
        <f t="shared" si="0"/>
        <v>30</v>
      </c>
      <c r="I11" s="157">
        <f t="shared" si="1"/>
        <v>30</v>
      </c>
      <c r="J11" s="157">
        <f t="shared" si="2"/>
        <v>10</v>
      </c>
      <c r="K11" s="157">
        <f t="shared" si="3"/>
        <v>23.333333333333332</v>
      </c>
      <c r="L11" s="157">
        <f t="shared" si="4"/>
        <v>6.666666666666667</v>
      </c>
      <c r="M11" s="157">
        <f t="shared" si="5"/>
        <v>16.666666666666664</v>
      </c>
      <c r="N11" s="157">
        <f t="shared" si="6"/>
        <v>13.333333333333334</v>
      </c>
      <c r="O11" s="157">
        <f t="shared" si="7"/>
        <v>99.999999999999986</v>
      </c>
      <c r="P11" s="158">
        <v>0.15277778</v>
      </c>
      <c r="Q11" s="159">
        <v>0.77206220000000003</v>
      </c>
      <c r="S11" s="98"/>
      <c r="T11" s="99"/>
      <c r="U11" s="142"/>
      <c r="V11" s="143"/>
    </row>
    <row r="12" spans="1:22">
      <c r="A12" s="153">
        <f>(8375+8704)/2</f>
        <v>8539.5</v>
      </c>
      <c r="B12" s="154">
        <v>9</v>
      </c>
      <c r="C12" s="154">
        <v>3</v>
      </c>
      <c r="D12" s="154">
        <v>7</v>
      </c>
      <c r="E12" s="154">
        <v>2</v>
      </c>
      <c r="F12" s="154">
        <v>5</v>
      </c>
      <c r="G12" s="155">
        <v>4</v>
      </c>
      <c r="H12" s="156">
        <f t="shared" si="0"/>
        <v>30</v>
      </c>
      <c r="I12" s="157">
        <f t="shared" si="1"/>
        <v>30</v>
      </c>
      <c r="J12" s="157">
        <f t="shared" si="2"/>
        <v>10</v>
      </c>
      <c r="K12" s="157">
        <f t="shared" si="3"/>
        <v>23.333333333333332</v>
      </c>
      <c r="L12" s="157">
        <f t="shared" si="4"/>
        <v>6.666666666666667</v>
      </c>
      <c r="M12" s="157">
        <f t="shared" si="5"/>
        <v>16.666666666666664</v>
      </c>
      <c r="N12" s="157">
        <f t="shared" si="6"/>
        <v>13.333333333333334</v>
      </c>
      <c r="O12" s="157">
        <f t="shared" si="7"/>
        <v>99.999999999999986</v>
      </c>
      <c r="P12" s="162">
        <v>1.32705882</v>
      </c>
      <c r="Q12" s="163">
        <v>0.3300902</v>
      </c>
      <c r="S12" s="146"/>
      <c r="T12" s="146"/>
      <c r="U12" s="146"/>
      <c r="V12" s="146"/>
    </row>
    <row r="13" spans="1:22">
      <c r="A13" s="153">
        <f>(8704+9033)/2</f>
        <v>8868.5</v>
      </c>
      <c r="B13" s="154">
        <v>7</v>
      </c>
      <c r="C13" s="154">
        <v>5</v>
      </c>
      <c r="D13" s="154">
        <v>7</v>
      </c>
      <c r="E13" s="154">
        <v>2</v>
      </c>
      <c r="F13" s="154">
        <v>5</v>
      </c>
      <c r="G13" s="155">
        <v>4</v>
      </c>
      <c r="H13" s="156">
        <f t="shared" si="0"/>
        <v>30</v>
      </c>
      <c r="I13" s="157">
        <f t="shared" si="1"/>
        <v>23.333333333333332</v>
      </c>
      <c r="J13" s="157">
        <f t="shared" si="2"/>
        <v>16.666666666666664</v>
      </c>
      <c r="K13" s="157">
        <f t="shared" si="3"/>
        <v>23.333333333333332</v>
      </c>
      <c r="L13" s="157">
        <f t="shared" si="4"/>
        <v>6.666666666666667</v>
      </c>
      <c r="M13" s="157">
        <f t="shared" si="5"/>
        <v>16.666666666666664</v>
      </c>
      <c r="N13" s="157">
        <f t="shared" si="6"/>
        <v>13.333333333333334</v>
      </c>
      <c r="O13" s="157">
        <f t="shared" si="7"/>
        <v>99.999999999999986</v>
      </c>
      <c r="P13" s="158">
        <v>2.0376470599999998</v>
      </c>
      <c r="Q13" s="159">
        <v>0.17217470000000001</v>
      </c>
      <c r="S13" s="98"/>
      <c r="T13" s="99"/>
      <c r="U13" s="142"/>
      <c r="V13" s="143"/>
    </row>
    <row r="14" spans="1:22">
      <c r="A14" s="153">
        <f>(9033+9363)/2</f>
        <v>9198</v>
      </c>
      <c r="B14" s="154">
        <v>7</v>
      </c>
      <c r="C14" s="154">
        <v>5</v>
      </c>
      <c r="D14" s="154">
        <v>7</v>
      </c>
      <c r="E14" s="154">
        <v>2</v>
      </c>
      <c r="F14" s="154">
        <v>5</v>
      </c>
      <c r="G14" s="155">
        <v>4</v>
      </c>
      <c r="H14" s="156">
        <f t="shared" si="0"/>
        <v>30</v>
      </c>
      <c r="I14" s="157">
        <f t="shared" si="1"/>
        <v>23.333333333333332</v>
      </c>
      <c r="J14" s="157">
        <f t="shared" si="2"/>
        <v>16.666666666666664</v>
      </c>
      <c r="K14" s="157">
        <f t="shared" si="3"/>
        <v>23.333333333333332</v>
      </c>
      <c r="L14" s="157">
        <f t="shared" si="4"/>
        <v>6.666666666666667</v>
      </c>
      <c r="M14" s="157">
        <f t="shared" si="5"/>
        <v>16.666666666666664</v>
      </c>
      <c r="N14" s="157">
        <f t="shared" si="6"/>
        <v>13.333333333333334</v>
      </c>
      <c r="O14" s="157">
        <f t="shared" si="7"/>
        <v>99.999999999999986</v>
      </c>
      <c r="P14" s="158">
        <v>1.7288235300000001</v>
      </c>
      <c r="Q14" s="159">
        <v>0.25663399999999997</v>
      </c>
      <c r="S14" s="98"/>
      <c r="T14" s="99"/>
      <c r="U14" s="142"/>
      <c r="V14" s="143"/>
    </row>
    <row r="15" spans="1:22">
      <c r="A15" s="153">
        <f>(9363+9692)/2</f>
        <v>9527.5</v>
      </c>
      <c r="B15" s="154">
        <v>7</v>
      </c>
      <c r="C15" s="154">
        <v>5</v>
      </c>
      <c r="D15" s="154">
        <v>7</v>
      </c>
      <c r="E15" s="154">
        <v>2</v>
      </c>
      <c r="F15" s="154">
        <v>5</v>
      </c>
      <c r="G15" s="155">
        <v>4</v>
      </c>
      <c r="H15" s="156">
        <f t="shared" si="0"/>
        <v>30</v>
      </c>
      <c r="I15" s="157">
        <f t="shared" si="1"/>
        <v>23.333333333333332</v>
      </c>
      <c r="J15" s="157">
        <f t="shared" si="2"/>
        <v>16.666666666666664</v>
      </c>
      <c r="K15" s="157">
        <f t="shared" si="3"/>
        <v>23.333333333333332</v>
      </c>
      <c r="L15" s="157">
        <f t="shared" si="4"/>
        <v>6.666666666666667</v>
      </c>
      <c r="M15" s="157">
        <f t="shared" si="5"/>
        <v>16.666666666666664</v>
      </c>
      <c r="N15" s="157">
        <f t="shared" si="6"/>
        <v>13.333333333333334</v>
      </c>
      <c r="O15" s="157">
        <f t="shared" si="7"/>
        <v>99.999999999999986</v>
      </c>
      <c r="P15" s="158">
        <v>1.4013333299999999</v>
      </c>
      <c r="Q15" s="159">
        <v>0.26098349999999998</v>
      </c>
      <c r="S15" s="98"/>
      <c r="T15" s="99"/>
      <c r="U15" s="142"/>
      <c r="V15" s="143"/>
    </row>
    <row r="16" spans="1:22">
      <c r="A16" s="153">
        <f>(9692+10021)/2</f>
        <v>9856.5</v>
      </c>
      <c r="B16" s="154">
        <v>8</v>
      </c>
      <c r="C16" s="154">
        <v>7</v>
      </c>
      <c r="D16" s="154">
        <v>7</v>
      </c>
      <c r="E16" s="154">
        <v>2</v>
      </c>
      <c r="F16" s="154">
        <v>5</v>
      </c>
      <c r="G16" s="155">
        <v>4</v>
      </c>
      <c r="H16" s="156">
        <f t="shared" si="0"/>
        <v>33</v>
      </c>
      <c r="I16" s="157">
        <f t="shared" si="1"/>
        <v>24.242424242424242</v>
      </c>
      <c r="J16" s="157">
        <f t="shared" si="2"/>
        <v>21.212121212121211</v>
      </c>
      <c r="K16" s="157">
        <f t="shared" si="3"/>
        <v>21.212121212121211</v>
      </c>
      <c r="L16" s="157">
        <f t="shared" si="4"/>
        <v>6.0606060606060606</v>
      </c>
      <c r="M16" s="157">
        <f t="shared" si="5"/>
        <v>15.151515151515152</v>
      </c>
      <c r="N16" s="157">
        <f t="shared" si="6"/>
        <v>12.121212121212121</v>
      </c>
      <c r="O16" s="157">
        <f t="shared" si="7"/>
        <v>100</v>
      </c>
      <c r="P16" s="158">
        <v>1.4385714300000001</v>
      </c>
      <c r="Q16" s="159">
        <v>0.2915702</v>
      </c>
      <c r="S16" s="98"/>
      <c r="T16" s="99"/>
      <c r="U16" s="142"/>
      <c r="V16" s="143"/>
    </row>
    <row r="17" spans="1:25">
      <c r="A17" s="153">
        <f>(10021+10351)/2</f>
        <v>10186</v>
      </c>
      <c r="B17" s="154">
        <v>8</v>
      </c>
      <c r="C17" s="154">
        <v>5</v>
      </c>
      <c r="D17" s="154">
        <v>7</v>
      </c>
      <c r="E17" s="154">
        <v>2</v>
      </c>
      <c r="F17" s="154">
        <v>5</v>
      </c>
      <c r="G17" s="155">
        <v>2</v>
      </c>
      <c r="H17" s="156">
        <f t="shared" si="0"/>
        <v>29</v>
      </c>
      <c r="I17" s="157">
        <f t="shared" si="1"/>
        <v>27.586206896551722</v>
      </c>
      <c r="J17" s="157">
        <f t="shared" si="2"/>
        <v>17.241379310344829</v>
      </c>
      <c r="K17" s="157">
        <f t="shared" si="3"/>
        <v>24.137931034482758</v>
      </c>
      <c r="L17" s="157">
        <f t="shared" si="4"/>
        <v>6.8965517241379306</v>
      </c>
      <c r="M17" s="157">
        <f t="shared" si="5"/>
        <v>17.241379310344829</v>
      </c>
      <c r="N17" s="157">
        <f t="shared" si="6"/>
        <v>6.8965517241379306</v>
      </c>
      <c r="O17" s="157">
        <f t="shared" si="7"/>
        <v>100.00000000000001</v>
      </c>
      <c r="P17" s="158">
        <v>0.55000000000000004</v>
      </c>
      <c r="Q17" s="159">
        <v>0.61955470000000001</v>
      </c>
      <c r="S17" s="98"/>
      <c r="T17" s="99"/>
      <c r="U17" s="142"/>
      <c r="V17" s="143"/>
    </row>
    <row r="18" spans="1:25">
      <c r="A18" s="153">
        <f>(10351+11668)/2</f>
        <v>11009.5</v>
      </c>
      <c r="B18" s="154">
        <v>9</v>
      </c>
      <c r="C18" s="154">
        <v>15</v>
      </c>
      <c r="D18" s="154">
        <v>7</v>
      </c>
      <c r="E18" s="154">
        <v>7</v>
      </c>
      <c r="F18" s="154">
        <v>5</v>
      </c>
      <c r="G18" s="155">
        <v>8</v>
      </c>
      <c r="H18" s="156">
        <f t="shared" si="0"/>
        <v>51</v>
      </c>
      <c r="I18" s="157">
        <f t="shared" si="1"/>
        <v>17.647058823529413</v>
      </c>
      <c r="J18" s="157">
        <f t="shared" si="2"/>
        <v>29.411764705882355</v>
      </c>
      <c r="K18" s="157">
        <f t="shared" si="3"/>
        <v>13.725490196078432</v>
      </c>
      <c r="L18" s="157">
        <f t="shared" si="4"/>
        <v>13.725490196078432</v>
      </c>
      <c r="M18" s="157">
        <f t="shared" si="5"/>
        <v>9.8039215686274517</v>
      </c>
      <c r="N18" s="157">
        <f t="shared" si="6"/>
        <v>15.686274509803921</v>
      </c>
      <c r="O18" s="157">
        <f t="shared" si="7"/>
        <v>100</v>
      </c>
      <c r="P18" s="158">
        <v>-3.5950000000000002</v>
      </c>
      <c r="Q18" s="163">
        <v>2.0761265999999998</v>
      </c>
      <c r="S18" s="98"/>
      <c r="T18" s="99"/>
      <c r="U18" s="142"/>
      <c r="V18" s="143"/>
    </row>
    <row r="19" spans="1:25">
      <c r="A19" s="153">
        <f>(11668+12656)/2</f>
        <v>12162</v>
      </c>
      <c r="B19" s="154">
        <v>9</v>
      </c>
      <c r="C19" s="154">
        <v>14</v>
      </c>
      <c r="D19" s="154">
        <v>5</v>
      </c>
      <c r="E19" s="154">
        <v>7</v>
      </c>
      <c r="F19" s="154">
        <v>5</v>
      </c>
      <c r="G19" s="155">
        <v>8</v>
      </c>
      <c r="H19" s="156">
        <f t="shared" si="0"/>
        <v>48</v>
      </c>
      <c r="I19" s="157">
        <f t="shared" si="1"/>
        <v>18.75</v>
      </c>
      <c r="J19" s="157">
        <f t="shared" si="2"/>
        <v>29.166666666666668</v>
      </c>
      <c r="K19" s="157">
        <f t="shared" si="3"/>
        <v>10.416666666666668</v>
      </c>
      <c r="L19" s="157">
        <f t="shared" si="4"/>
        <v>14.583333333333334</v>
      </c>
      <c r="M19" s="157">
        <f t="shared" si="5"/>
        <v>10.416666666666668</v>
      </c>
      <c r="N19" s="157">
        <f t="shared" si="6"/>
        <v>16.666666666666664</v>
      </c>
      <c r="O19" s="157">
        <f t="shared" si="7"/>
        <v>100</v>
      </c>
      <c r="P19" s="158">
        <v>-13.097777779999999</v>
      </c>
      <c r="Q19" s="163">
        <v>4.8749134999999999</v>
      </c>
      <c r="S19" s="98"/>
      <c r="T19" s="99"/>
      <c r="U19" s="144"/>
      <c r="V19" s="145"/>
    </row>
    <row r="20" spans="1:25">
      <c r="A20" s="153">
        <f>(13315+15802)/2</f>
        <v>14558.5</v>
      </c>
      <c r="B20" s="154">
        <v>15</v>
      </c>
      <c r="C20" s="154">
        <v>14</v>
      </c>
      <c r="D20" s="154">
        <v>6</v>
      </c>
      <c r="E20" s="154">
        <v>20</v>
      </c>
      <c r="F20" s="154">
        <v>8</v>
      </c>
      <c r="G20" s="155">
        <v>10</v>
      </c>
      <c r="H20" s="156">
        <f t="shared" si="0"/>
        <v>73</v>
      </c>
      <c r="I20" s="157">
        <f t="shared" si="1"/>
        <v>20.547945205479451</v>
      </c>
      <c r="J20" s="157">
        <f t="shared" si="2"/>
        <v>19.17808219178082</v>
      </c>
      <c r="K20" s="157">
        <f t="shared" si="3"/>
        <v>8.2191780821917799</v>
      </c>
      <c r="L20" s="157">
        <f t="shared" si="4"/>
        <v>27.397260273972602</v>
      </c>
      <c r="M20" s="157">
        <f t="shared" si="5"/>
        <v>10.95890410958904</v>
      </c>
      <c r="N20" s="157">
        <f t="shared" si="6"/>
        <v>13.698630136986301</v>
      </c>
      <c r="O20" s="157">
        <f t="shared" si="7"/>
        <v>99.999999999999986</v>
      </c>
      <c r="P20" s="158">
        <v>-6.6756603800000001</v>
      </c>
      <c r="Q20" s="163">
        <v>4.6034550000000003</v>
      </c>
      <c r="S20" s="98"/>
      <c r="T20" s="99"/>
      <c r="U20" s="142"/>
      <c r="V20" s="143"/>
    </row>
    <row r="21" spans="1:25">
      <c r="A21" s="153"/>
      <c r="B21" s="164"/>
      <c r="C21" s="164"/>
      <c r="D21" s="164"/>
      <c r="E21" s="164"/>
      <c r="F21" s="164"/>
      <c r="G21" s="155"/>
      <c r="H21" s="156"/>
      <c r="I21" s="157"/>
      <c r="J21" s="157"/>
      <c r="K21" s="157"/>
      <c r="L21" s="157"/>
      <c r="M21" s="157"/>
      <c r="N21" s="157"/>
      <c r="O21" s="157"/>
      <c r="P21" s="158"/>
      <c r="Q21" s="163"/>
      <c r="S21" s="98"/>
      <c r="T21" s="99"/>
      <c r="U21" s="142"/>
      <c r="V21" s="143"/>
    </row>
    <row r="22" spans="1:25">
      <c r="A22" s="153">
        <f>(11668+15330)/2</f>
        <v>13499</v>
      </c>
      <c r="B22" s="154">
        <v>16</v>
      </c>
      <c r="C22" s="154">
        <v>16</v>
      </c>
      <c r="D22" s="154">
        <v>6</v>
      </c>
      <c r="E22" s="154">
        <v>20</v>
      </c>
      <c r="F22" s="154">
        <v>8</v>
      </c>
      <c r="G22" s="155">
        <v>11</v>
      </c>
      <c r="H22" s="156">
        <f t="shared" si="0"/>
        <v>77</v>
      </c>
      <c r="I22" s="157">
        <f t="shared" si="1"/>
        <v>20.779220779220779</v>
      </c>
      <c r="J22" s="157">
        <f t="shared" si="2"/>
        <v>20.779220779220779</v>
      </c>
      <c r="K22" s="157">
        <f t="shared" si="3"/>
        <v>7.7922077922077921</v>
      </c>
      <c r="L22" s="157">
        <f t="shared" si="4"/>
        <v>25.97402597402597</v>
      </c>
      <c r="M22" s="157">
        <f t="shared" si="5"/>
        <v>10.38961038961039</v>
      </c>
      <c r="N22" s="157">
        <f t="shared" si="6"/>
        <v>14.285714285714285</v>
      </c>
      <c r="O22" s="157">
        <f t="shared" si="7"/>
        <v>100</v>
      </c>
      <c r="P22" s="165">
        <v>-9.9168702300000007</v>
      </c>
      <c r="Q22" s="166">
        <v>4.9759525</v>
      </c>
      <c r="R22" s="80"/>
      <c r="S22" s="147"/>
      <c r="T22" s="147"/>
      <c r="U22" s="147"/>
      <c r="V22" s="147"/>
      <c r="W22" s="80"/>
      <c r="X22" s="80"/>
      <c r="Y22" s="80"/>
    </row>
    <row r="23" spans="1:25">
      <c r="A23" s="80"/>
      <c r="E23" s="80"/>
      <c r="F23" s="80"/>
      <c r="G23" s="80"/>
      <c r="H23" s="80"/>
      <c r="I23" s="80"/>
      <c r="J23" s="80"/>
      <c r="K23" s="80"/>
      <c r="L23" s="80"/>
      <c r="M23" s="80"/>
      <c r="N23" s="80"/>
      <c r="O23" s="80"/>
      <c r="P23" s="80"/>
      <c r="Q23" s="80"/>
      <c r="R23" s="80"/>
      <c r="S23" s="80"/>
      <c r="T23" s="80"/>
      <c r="U23" s="80"/>
      <c r="V23" s="80"/>
      <c r="W23" s="80"/>
      <c r="X23" s="80"/>
      <c r="Y23" s="80"/>
    </row>
    <row r="24" spans="1:25">
      <c r="A24" s="80"/>
      <c r="E24" s="80"/>
      <c r="F24" s="80"/>
      <c r="G24" s="80"/>
      <c r="H24" s="80"/>
      <c r="I24" s="80"/>
      <c r="J24" s="80"/>
      <c r="K24" s="80"/>
      <c r="L24" s="80"/>
      <c r="M24" s="80"/>
      <c r="N24" s="80"/>
      <c r="O24" s="80"/>
      <c r="P24" s="80"/>
      <c r="Q24" s="80"/>
      <c r="R24" s="80"/>
      <c r="S24" s="80"/>
      <c r="T24" s="80"/>
      <c r="U24" s="80"/>
      <c r="V24" s="80"/>
      <c r="W24" s="80"/>
      <c r="X24" s="80"/>
      <c r="Y24" s="80"/>
    </row>
    <row r="25" spans="1:25">
      <c r="A25" s="80"/>
      <c r="E25" s="79" t="s">
        <v>270</v>
      </c>
      <c r="F25" s="79" t="s">
        <v>137</v>
      </c>
      <c r="G25" s="79" t="s">
        <v>271</v>
      </c>
      <c r="H25" s="79" t="s">
        <v>272</v>
      </c>
      <c r="I25" s="79" t="s">
        <v>273</v>
      </c>
      <c r="J25" s="79" t="s">
        <v>274</v>
      </c>
      <c r="K25" s="79" t="s">
        <v>275</v>
      </c>
      <c r="L25" s="79" t="s">
        <v>276</v>
      </c>
      <c r="M25" s="79" t="s">
        <v>277</v>
      </c>
      <c r="N25" s="79" t="s">
        <v>278</v>
      </c>
      <c r="O25" s="79" t="s">
        <v>279</v>
      </c>
      <c r="P25" s="79" t="s">
        <v>280</v>
      </c>
      <c r="Q25" s="79" t="s">
        <v>281</v>
      </c>
      <c r="R25" s="79" t="s">
        <v>282</v>
      </c>
      <c r="S25" s="79" t="s">
        <v>283</v>
      </c>
      <c r="T25" s="79" t="s">
        <v>284</v>
      </c>
      <c r="U25" s="79" t="s">
        <v>285</v>
      </c>
      <c r="V25" s="79" t="s">
        <v>134</v>
      </c>
      <c r="W25" s="79" t="s">
        <v>286</v>
      </c>
      <c r="X25" s="79"/>
      <c r="Y25" s="79" t="s">
        <v>287</v>
      </c>
    </row>
    <row r="26" spans="1:25" ht="31.5">
      <c r="A26" s="81" t="s">
        <v>223</v>
      </c>
      <c r="B26" s="19" t="s">
        <v>132</v>
      </c>
      <c r="C26" s="20" t="s">
        <v>133</v>
      </c>
      <c r="D26" s="20"/>
      <c r="E26" s="21" t="s">
        <v>224</v>
      </c>
      <c r="F26" s="21" t="s">
        <v>136</v>
      </c>
      <c r="G26" s="21" t="s">
        <v>225</v>
      </c>
      <c r="H26" s="21" t="s">
        <v>226</v>
      </c>
      <c r="I26" s="21" t="s">
        <v>227</v>
      </c>
      <c r="J26" s="21" t="s">
        <v>228</v>
      </c>
      <c r="K26" s="21" t="s">
        <v>229</v>
      </c>
      <c r="L26" s="21" t="s">
        <v>230</v>
      </c>
      <c r="M26" s="21" t="s">
        <v>231</v>
      </c>
      <c r="N26" s="21" t="s">
        <v>232</v>
      </c>
      <c r="O26" s="21" t="s">
        <v>233</v>
      </c>
      <c r="P26" s="21" t="s">
        <v>234</v>
      </c>
      <c r="Q26" s="21" t="s">
        <v>235</v>
      </c>
      <c r="R26" s="21" t="s">
        <v>236</v>
      </c>
      <c r="S26" s="21" t="s">
        <v>237</v>
      </c>
      <c r="T26" s="21" t="s">
        <v>238</v>
      </c>
      <c r="U26" s="21" t="s">
        <v>239</v>
      </c>
      <c r="V26" s="21" t="s">
        <v>135</v>
      </c>
      <c r="W26" s="21" t="s">
        <v>240</v>
      </c>
      <c r="X26" s="21"/>
      <c r="Y26" s="21" t="s">
        <v>241</v>
      </c>
    </row>
    <row r="27" spans="1:25">
      <c r="A27" s="85" t="s">
        <v>198</v>
      </c>
      <c r="B27" s="86">
        <v>46082.921067455303</v>
      </c>
      <c r="C27" s="87">
        <f t="shared" ref="C27:C44" si="8">LOG(B27)</f>
        <v>4.6635400000000002</v>
      </c>
      <c r="D27" s="20"/>
      <c r="E27" s="23">
        <v>1</v>
      </c>
      <c r="F27" s="23">
        <v>1</v>
      </c>
      <c r="G27" s="23">
        <v>1</v>
      </c>
      <c r="H27" s="23">
        <v>0</v>
      </c>
      <c r="I27" s="23">
        <v>0</v>
      </c>
      <c r="J27" s="23">
        <v>0</v>
      </c>
      <c r="K27" s="23">
        <v>0</v>
      </c>
      <c r="L27" s="23">
        <v>1</v>
      </c>
      <c r="M27" s="23">
        <v>1</v>
      </c>
      <c r="N27" s="23">
        <v>0</v>
      </c>
      <c r="O27" s="23">
        <v>0</v>
      </c>
      <c r="P27" s="23">
        <v>0</v>
      </c>
      <c r="Q27" s="23">
        <v>0</v>
      </c>
      <c r="R27" s="23">
        <v>0</v>
      </c>
      <c r="S27" s="23">
        <v>0</v>
      </c>
      <c r="T27" s="23">
        <v>0</v>
      </c>
      <c r="U27" s="23">
        <v>0</v>
      </c>
      <c r="V27" s="23">
        <v>0</v>
      </c>
      <c r="W27" s="24">
        <v>1</v>
      </c>
      <c r="X27" s="23"/>
      <c r="Y27" s="23">
        <v>1</v>
      </c>
    </row>
    <row r="28" spans="1:25">
      <c r="A28" s="85" t="s">
        <v>198</v>
      </c>
      <c r="B28" s="88">
        <v>53000</v>
      </c>
      <c r="C28" s="87">
        <f t="shared" si="8"/>
        <v>4.7242758696007892</v>
      </c>
      <c r="D28" s="29"/>
      <c r="E28" s="23">
        <v>0</v>
      </c>
      <c r="F28" s="23">
        <v>0</v>
      </c>
      <c r="G28" s="23">
        <v>0</v>
      </c>
      <c r="H28" s="23">
        <v>0</v>
      </c>
      <c r="I28" s="23">
        <v>0</v>
      </c>
      <c r="J28" s="23">
        <v>0</v>
      </c>
      <c r="K28" s="23">
        <v>0</v>
      </c>
      <c r="L28" s="23">
        <v>0</v>
      </c>
      <c r="M28" s="23">
        <v>0</v>
      </c>
      <c r="N28" s="23">
        <v>0</v>
      </c>
      <c r="O28" s="23">
        <v>0</v>
      </c>
      <c r="P28" s="23">
        <v>0</v>
      </c>
      <c r="Q28" s="23">
        <v>0</v>
      </c>
      <c r="R28" s="23">
        <v>0</v>
      </c>
      <c r="S28" s="23">
        <v>0</v>
      </c>
      <c r="T28" s="23">
        <v>0</v>
      </c>
      <c r="U28" s="23">
        <v>0</v>
      </c>
      <c r="V28" s="23">
        <v>0</v>
      </c>
      <c r="W28" s="24">
        <v>1</v>
      </c>
      <c r="X28" s="30"/>
      <c r="Y28" s="23">
        <v>1</v>
      </c>
    </row>
    <row r="29" spans="1:25">
      <c r="A29" s="85" t="s">
        <v>198</v>
      </c>
      <c r="B29" s="88">
        <v>60000</v>
      </c>
      <c r="C29" s="87">
        <f t="shared" si="8"/>
        <v>4.7781512503836439</v>
      </c>
      <c r="D29" s="34"/>
      <c r="E29" s="23">
        <v>0</v>
      </c>
      <c r="F29" s="23">
        <v>0</v>
      </c>
      <c r="G29" s="23">
        <v>0</v>
      </c>
      <c r="H29" s="23">
        <v>0</v>
      </c>
      <c r="I29" s="23">
        <v>0</v>
      </c>
      <c r="J29" s="23">
        <v>0</v>
      </c>
      <c r="K29" s="23">
        <v>0</v>
      </c>
      <c r="L29" s="23">
        <v>0</v>
      </c>
      <c r="M29" s="23">
        <v>0</v>
      </c>
      <c r="N29" s="23">
        <v>0</v>
      </c>
      <c r="O29" s="23">
        <v>0</v>
      </c>
      <c r="P29" s="23">
        <v>0</v>
      </c>
      <c r="Q29" s="23">
        <v>0</v>
      </c>
      <c r="R29" s="23">
        <v>0</v>
      </c>
      <c r="S29" s="23">
        <v>0</v>
      </c>
      <c r="T29" s="23">
        <v>0</v>
      </c>
      <c r="U29" s="23">
        <v>0</v>
      </c>
      <c r="V29" s="23">
        <v>0</v>
      </c>
      <c r="W29" s="24">
        <v>0</v>
      </c>
      <c r="X29" s="35"/>
      <c r="Y29" s="23">
        <v>0</v>
      </c>
    </row>
    <row r="30" spans="1:25">
      <c r="A30" s="85" t="s">
        <v>198</v>
      </c>
      <c r="B30" s="89">
        <v>250000</v>
      </c>
      <c r="C30" s="87">
        <f t="shared" si="8"/>
        <v>5.3979400086720375</v>
      </c>
      <c r="D30" s="34"/>
      <c r="E30" s="23">
        <v>1</v>
      </c>
      <c r="F30" s="23">
        <v>0</v>
      </c>
      <c r="G30" s="23">
        <v>0</v>
      </c>
      <c r="H30" s="23">
        <v>0</v>
      </c>
      <c r="I30" s="23">
        <v>0</v>
      </c>
      <c r="J30" s="23">
        <v>0</v>
      </c>
      <c r="K30" s="23">
        <v>0</v>
      </c>
      <c r="L30" s="23">
        <v>0</v>
      </c>
      <c r="M30" s="23">
        <v>0</v>
      </c>
      <c r="N30" s="23">
        <v>0</v>
      </c>
      <c r="O30" s="23">
        <v>0</v>
      </c>
      <c r="P30" s="23">
        <v>0</v>
      </c>
      <c r="Q30" s="23">
        <v>0</v>
      </c>
      <c r="R30" s="23">
        <v>0</v>
      </c>
      <c r="S30" s="23">
        <v>0</v>
      </c>
      <c r="T30" s="23">
        <v>0</v>
      </c>
      <c r="U30" s="23">
        <v>0</v>
      </c>
      <c r="V30" s="23">
        <v>0</v>
      </c>
      <c r="W30" s="24">
        <v>1</v>
      </c>
      <c r="X30" s="35"/>
      <c r="Y30" s="23">
        <v>1</v>
      </c>
    </row>
    <row r="31" spans="1:25">
      <c r="A31" s="85" t="s">
        <v>198</v>
      </c>
      <c r="B31" s="86">
        <v>54860.567999999999</v>
      </c>
      <c r="C31" s="87">
        <f t="shared" si="8"/>
        <v>4.7392602997684872</v>
      </c>
      <c r="D31" s="8"/>
      <c r="E31" s="23">
        <v>1</v>
      </c>
      <c r="F31" s="23">
        <v>1</v>
      </c>
      <c r="G31" s="23">
        <v>1</v>
      </c>
      <c r="H31" s="23">
        <v>1</v>
      </c>
      <c r="I31" s="23">
        <v>1</v>
      </c>
      <c r="J31" s="23">
        <v>1</v>
      </c>
      <c r="K31" s="23">
        <v>1</v>
      </c>
      <c r="L31" s="23">
        <v>1</v>
      </c>
      <c r="M31" s="23">
        <v>1</v>
      </c>
      <c r="N31" s="23">
        <v>1</v>
      </c>
      <c r="O31" s="23">
        <v>1</v>
      </c>
      <c r="P31" s="23">
        <v>0</v>
      </c>
      <c r="Q31" s="23">
        <v>0</v>
      </c>
      <c r="R31" s="23">
        <v>0</v>
      </c>
      <c r="S31" s="23">
        <v>0</v>
      </c>
      <c r="T31" s="23">
        <v>0</v>
      </c>
      <c r="U31" s="23">
        <v>1</v>
      </c>
      <c r="V31" s="23">
        <v>1</v>
      </c>
      <c r="W31" s="24">
        <v>1</v>
      </c>
      <c r="X31" s="23"/>
      <c r="Y31" s="23">
        <v>1</v>
      </c>
    </row>
    <row r="32" spans="1:25">
      <c r="A32" s="38" t="s">
        <v>198</v>
      </c>
      <c r="B32" s="90">
        <v>2422.4788832833401</v>
      </c>
      <c r="C32" s="87">
        <f t="shared" si="8"/>
        <v>3.3842599999999989</v>
      </c>
      <c r="D32" s="20"/>
      <c r="E32" s="23">
        <v>1</v>
      </c>
      <c r="F32" s="23">
        <v>1</v>
      </c>
      <c r="G32" s="23">
        <v>1</v>
      </c>
      <c r="H32" s="23">
        <v>1</v>
      </c>
      <c r="I32" s="23">
        <v>1</v>
      </c>
      <c r="J32" s="23">
        <v>1</v>
      </c>
      <c r="K32" s="23">
        <v>1</v>
      </c>
      <c r="L32" s="23">
        <v>1</v>
      </c>
      <c r="M32" s="23">
        <v>1</v>
      </c>
      <c r="N32" s="23">
        <v>1</v>
      </c>
      <c r="O32" s="23">
        <v>1</v>
      </c>
      <c r="P32" s="23">
        <v>1</v>
      </c>
      <c r="Q32" s="23">
        <v>1</v>
      </c>
      <c r="R32" s="23">
        <v>1</v>
      </c>
      <c r="S32" s="23">
        <v>1</v>
      </c>
      <c r="T32" s="23">
        <v>1</v>
      </c>
      <c r="U32" s="23">
        <v>1</v>
      </c>
      <c r="V32" s="23">
        <v>1</v>
      </c>
      <c r="W32" s="24">
        <v>1</v>
      </c>
      <c r="X32" s="23"/>
      <c r="Y32" s="23">
        <v>1</v>
      </c>
    </row>
    <row r="33" spans="1:25">
      <c r="A33" s="38" t="s">
        <v>198</v>
      </c>
      <c r="B33" s="90">
        <v>2135.7971369445199</v>
      </c>
      <c r="C33" s="87">
        <f t="shared" si="8"/>
        <v>3.3295599999999985</v>
      </c>
      <c r="D33" s="20"/>
      <c r="E33" s="23">
        <v>1</v>
      </c>
      <c r="F33" s="23">
        <v>1</v>
      </c>
      <c r="G33" s="23">
        <v>1</v>
      </c>
      <c r="H33" s="23">
        <v>1</v>
      </c>
      <c r="I33" s="23">
        <v>1</v>
      </c>
      <c r="J33" s="23">
        <v>1</v>
      </c>
      <c r="K33" s="23">
        <v>1</v>
      </c>
      <c r="L33" s="23">
        <v>1</v>
      </c>
      <c r="M33" s="23">
        <v>1</v>
      </c>
      <c r="N33" s="23">
        <v>1</v>
      </c>
      <c r="O33" s="23">
        <v>1</v>
      </c>
      <c r="P33" s="23">
        <v>1</v>
      </c>
      <c r="Q33" s="23">
        <v>1</v>
      </c>
      <c r="R33" s="23">
        <v>1</v>
      </c>
      <c r="S33" s="23">
        <v>1</v>
      </c>
      <c r="T33" s="23">
        <v>1</v>
      </c>
      <c r="U33" s="23">
        <v>1</v>
      </c>
      <c r="V33" s="23">
        <v>1</v>
      </c>
      <c r="W33" s="24">
        <v>1</v>
      </c>
      <c r="X33" s="23"/>
      <c r="Y33" s="23">
        <v>1</v>
      </c>
    </row>
    <row r="34" spans="1:25">
      <c r="A34" s="38" t="s">
        <v>198</v>
      </c>
      <c r="B34" s="90">
        <v>889.63118868852803</v>
      </c>
      <c r="C34" s="87">
        <f t="shared" si="8"/>
        <v>2.9492100000000003</v>
      </c>
      <c r="D34" s="20"/>
      <c r="E34" s="23">
        <v>1</v>
      </c>
      <c r="F34" s="23">
        <v>1</v>
      </c>
      <c r="G34" s="23">
        <v>1</v>
      </c>
      <c r="H34" s="23">
        <v>1</v>
      </c>
      <c r="I34" s="23">
        <v>1</v>
      </c>
      <c r="J34" s="23">
        <v>1</v>
      </c>
      <c r="K34" s="23">
        <v>1</v>
      </c>
      <c r="L34" s="23">
        <v>1</v>
      </c>
      <c r="M34" s="23">
        <v>1</v>
      </c>
      <c r="N34" s="23">
        <v>1</v>
      </c>
      <c r="O34" s="23">
        <v>1</v>
      </c>
      <c r="P34" s="23">
        <v>1</v>
      </c>
      <c r="Q34" s="23">
        <v>1</v>
      </c>
      <c r="R34" s="23">
        <v>1</v>
      </c>
      <c r="S34" s="23">
        <v>1</v>
      </c>
      <c r="T34" s="23">
        <v>1</v>
      </c>
      <c r="U34" s="23">
        <v>1</v>
      </c>
      <c r="V34" s="23">
        <v>1</v>
      </c>
      <c r="W34" s="24">
        <v>1</v>
      </c>
      <c r="X34" s="23"/>
      <c r="Y34" s="23">
        <v>1</v>
      </c>
    </row>
    <row r="35" spans="1:25">
      <c r="A35" s="38" t="s">
        <v>198</v>
      </c>
      <c r="B35" s="90">
        <v>1172.7893134796</v>
      </c>
      <c r="C35" s="87">
        <f t="shared" si="8"/>
        <v>3.0692199999999983</v>
      </c>
      <c r="D35" s="20"/>
      <c r="E35" s="23">
        <v>1</v>
      </c>
      <c r="F35" s="23">
        <v>1</v>
      </c>
      <c r="G35" s="23">
        <v>1</v>
      </c>
      <c r="H35" s="23">
        <v>1</v>
      </c>
      <c r="I35" s="23">
        <v>1</v>
      </c>
      <c r="J35" s="23">
        <v>1</v>
      </c>
      <c r="K35" s="23">
        <v>1</v>
      </c>
      <c r="L35" s="23">
        <v>1</v>
      </c>
      <c r="M35" s="23">
        <v>1</v>
      </c>
      <c r="N35" s="23">
        <v>1</v>
      </c>
      <c r="O35" s="23">
        <v>1</v>
      </c>
      <c r="P35" s="23">
        <v>1</v>
      </c>
      <c r="Q35" s="23">
        <v>1</v>
      </c>
      <c r="R35" s="23">
        <v>1</v>
      </c>
      <c r="S35" s="23">
        <v>1</v>
      </c>
      <c r="T35" s="23">
        <v>1</v>
      </c>
      <c r="U35" s="23">
        <v>1</v>
      </c>
      <c r="V35" s="23">
        <v>1</v>
      </c>
      <c r="W35" s="24">
        <v>1</v>
      </c>
      <c r="X35" s="23"/>
      <c r="Y35" s="23">
        <v>1</v>
      </c>
    </row>
    <row r="36" spans="1:25">
      <c r="A36" s="47" t="s">
        <v>198</v>
      </c>
      <c r="B36" s="48">
        <v>275000</v>
      </c>
      <c r="C36" s="87">
        <f t="shared" si="8"/>
        <v>5.4393326938302629</v>
      </c>
      <c r="D36" s="49"/>
      <c r="E36" s="23">
        <v>1</v>
      </c>
      <c r="F36" s="23">
        <v>0</v>
      </c>
      <c r="G36" s="23">
        <v>0</v>
      </c>
      <c r="H36" s="23">
        <v>0</v>
      </c>
      <c r="I36" s="23">
        <v>0</v>
      </c>
      <c r="J36" s="23">
        <v>0</v>
      </c>
      <c r="K36" s="23">
        <v>0</v>
      </c>
      <c r="L36" s="23">
        <v>0</v>
      </c>
      <c r="M36" s="23">
        <v>0</v>
      </c>
      <c r="N36" s="23">
        <v>0</v>
      </c>
      <c r="O36" s="23">
        <v>0</v>
      </c>
      <c r="P36" s="23">
        <v>0</v>
      </c>
      <c r="Q36" s="23">
        <v>0</v>
      </c>
      <c r="R36" s="23">
        <v>0</v>
      </c>
      <c r="S36" s="23">
        <v>0</v>
      </c>
      <c r="T36" s="23">
        <v>0</v>
      </c>
      <c r="U36" s="23">
        <v>0</v>
      </c>
      <c r="V36" s="23">
        <v>0</v>
      </c>
      <c r="W36" s="24">
        <v>1</v>
      </c>
      <c r="X36" s="44"/>
      <c r="Y36" s="23">
        <v>1</v>
      </c>
    </row>
    <row r="37" spans="1:25">
      <c r="A37" s="47" t="s">
        <v>198</v>
      </c>
      <c r="B37" s="48">
        <v>4523800</v>
      </c>
      <c r="C37" s="87">
        <f t="shared" si="8"/>
        <v>6.6555033962497934</v>
      </c>
      <c r="D37" s="34"/>
      <c r="E37" s="23">
        <v>0</v>
      </c>
      <c r="F37" s="23">
        <v>0</v>
      </c>
      <c r="G37" s="23">
        <v>0</v>
      </c>
      <c r="H37" s="23">
        <v>0</v>
      </c>
      <c r="I37" s="23">
        <v>0</v>
      </c>
      <c r="J37" s="23">
        <v>0</v>
      </c>
      <c r="K37" s="23">
        <v>0</v>
      </c>
      <c r="L37" s="23">
        <v>0</v>
      </c>
      <c r="M37" s="23">
        <v>0</v>
      </c>
      <c r="N37" s="23">
        <v>0</v>
      </c>
      <c r="O37" s="23">
        <v>0</v>
      </c>
      <c r="P37" s="23">
        <v>0</v>
      </c>
      <c r="Q37" s="23">
        <v>0</v>
      </c>
      <c r="R37" s="23">
        <v>0</v>
      </c>
      <c r="S37" s="23">
        <v>0</v>
      </c>
      <c r="T37" s="23">
        <v>0</v>
      </c>
      <c r="U37" s="23">
        <v>0</v>
      </c>
      <c r="V37" s="23">
        <v>0</v>
      </c>
      <c r="W37" s="24">
        <v>1</v>
      </c>
      <c r="X37" s="51"/>
      <c r="Y37" s="23">
        <v>1</v>
      </c>
    </row>
    <row r="38" spans="1:25">
      <c r="A38" s="47" t="s">
        <v>198</v>
      </c>
      <c r="B38" s="52">
        <v>248.351</v>
      </c>
      <c r="C38" s="87">
        <f t="shared" si="8"/>
        <v>2.3950659130471976</v>
      </c>
      <c r="D38" s="20"/>
      <c r="E38" s="23">
        <v>0</v>
      </c>
      <c r="F38" s="23">
        <v>1</v>
      </c>
      <c r="G38" s="23">
        <v>1</v>
      </c>
      <c r="H38" s="23">
        <v>1</v>
      </c>
      <c r="I38" s="23">
        <v>1</v>
      </c>
      <c r="J38" s="23">
        <v>1</v>
      </c>
      <c r="K38" s="23">
        <v>1</v>
      </c>
      <c r="L38" s="23">
        <v>1</v>
      </c>
      <c r="M38" s="23">
        <v>1</v>
      </c>
      <c r="N38" s="23">
        <v>1</v>
      </c>
      <c r="O38" s="23">
        <v>1</v>
      </c>
      <c r="P38" s="23">
        <v>1</v>
      </c>
      <c r="Q38" s="23">
        <v>1</v>
      </c>
      <c r="R38" s="23">
        <v>1</v>
      </c>
      <c r="S38" s="23">
        <v>1</v>
      </c>
      <c r="T38" s="23">
        <v>1</v>
      </c>
      <c r="U38" s="23">
        <v>1</v>
      </c>
      <c r="V38" s="23">
        <v>1</v>
      </c>
      <c r="W38" s="24">
        <v>1</v>
      </c>
      <c r="X38" s="35"/>
      <c r="Y38" s="23">
        <v>1</v>
      </c>
    </row>
    <row r="39" spans="1:25">
      <c r="A39" s="47" t="s">
        <v>198</v>
      </c>
      <c r="B39" s="53">
        <v>251.75030188046401</v>
      </c>
      <c r="C39" s="87">
        <f t="shared" si="8"/>
        <v>2.4009699999999996</v>
      </c>
      <c r="D39" s="20"/>
      <c r="E39" s="23">
        <v>0</v>
      </c>
      <c r="F39" s="23">
        <v>0</v>
      </c>
      <c r="G39" s="23">
        <v>1</v>
      </c>
      <c r="H39" s="23">
        <v>1</v>
      </c>
      <c r="I39" s="23">
        <v>1</v>
      </c>
      <c r="J39" s="23">
        <v>0</v>
      </c>
      <c r="K39" s="23">
        <v>0</v>
      </c>
      <c r="L39" s="23">
        <v>0</v>
      </c>
      <c r="M39" s="23">
        <v>0</v>
      </c>
      <c r="N39" s="23">
        <v>0</v>
      </c>
      <c r="O39" s="23">
        <v>0</v>
      </c>
      <c r="P39" s="23">
        <v>0</v>
      </c>
      <c r="Q39" s="23">
        <v>0</v>
      </c>
      <c r="R39" s="23">
        <v>0</v>
      </c>
      <c r="S39" s="23">
        <v>0</v>
      </c>
      <c r="T39" s="23">
        <v>0</v>
      </c>
      <c r="U39" s="23">
        <v>0</v>
      </c>
      <c r="V39" s="23">
        <v>0</v>
      </c>
      <c r="W39" s="24">
        <v>0</v>
      </c>
      <c r="X39" s="35"/>
      <c r="Y39" s="23">
        <v>0</v>
      </c>
    </row>
    <row r="40" spans="1:25">
      <c r="A40" s="47" t="s">
        <v>198</v>
      </c>
      <c r="B40" s="53">
        <v>134.917</v>
      </c>
      <c r="C40" s="87">
        <f t="shared" si="8"/>
        <v>2.1300666756988198</v>
      </c>
      <c r="D40" s="20"/>
      <c r="E40" s="23">
        <v>1</v>
      </c>
      <c r="F40" s="23">
        <v>1</v>
      </c>
      <c r="G40" s="23">
        <v>1</v>
      </c>
      <c r="H40" s="23">
        <v>1</v>
      </c>
      <c r="I40" s="23">
        <v>1</v>
      </c>
      <c r="J40" s="23">
        <v>1</v>
      </c>
      <c r="K40" s="23">
        <v>1</v>
      </c>
      <c r="L40" s="23">
        <v>1</v>
      </c>
      <c r="M40" s="23">
        <v>1</v>
      </c>
      <c r="N40" s="23">
        <v>1</v>
      </c>
      <c r="O40" s="23">
        <v>1</v>
      </c>
      <c r="P40" s="23">
        <v>0</v>
      </c>
      <c r="Q40" s="23">
        <v>0</v>
      </c>
      <c r="R40" s="23">
        <v>0</v>
      </c>
      <c r="S40" s="23">
        <v>1</v>
      </c>
      <c r="T40" s="23">
        <v>1</v>
      </c>
      <c r="U40" s="23">
        <v>1</v>
      </c>
      <c r="V40" s="23">
        <v>1</v>
      </c>
      <c r="W40" s="24">
        <v>0</v>
      </c>
      <c r="X40" s="23"/>
      <c r="Y40" s="23">
        <v>1</v>
      </c>
    </row>
    <row r="41" spans="1:25">
      <c r="A41" s="38" t="s">
        <v>198</v>
      </c>
      <c r="B41" s="54">
        <v>46.707863247577102</v>
      </c>
      <c r="C41" s="87">
        <f t="shared" si="8"/>
        <v>1.6693899999999995</v>
      </c>
      <c r="D41" s="20"/>
      <c r="E41" s="23">
        <v>0</v>
      </c>
      <c r="F41" s="23">
        <v>0</v>
      </c>
      <c r="G41" s="23">
        <v>0</v>
      </c>
      <c r="H41" s="23">
        <v>0</v>
      </c>
      <c r="I41" s="23">
        <v>0</v>
      </c>
      <c r="J41" s="23">
        <v>0</v>
      </c>
      <c r="K41" s="23">
        <v>0</v>
      </c>
      <c r="L41" s="23">
        <v>0</v>
      </c>
      <c r="M41" s="23">
        <v>0</v>
      </c>
      <c r="N41" s="23">
        <v>0</v>
      </c>
      <c r="O41" s="23">
        <v>0</v>
      </c>
      <c r="P41" s="23">
        <v>0</v>
      </c>
      <c r="Q41" s="23">
        <v>0</v>
      </c>
      <c r="R41" s="23">
        <v>0</v>
      </c>
      <c r="S41" s="23">
        <v>0</v>
      </c>
      <c r="T41" s="23">
        <v>0</v>
      </c>
      <c r="U41" s="23">
        <v>0</v>
      </c>
      <c r="V41" s="23">
        <v>0</v>
      </c>
      <c r="W41" s="24">
        <v>1</v>
      </c>
      <c r="X41" s="23"/>
      <c r="Y41" s="23">
        <v>1</v>
      </c>
    </row>
    <row r="42" spans="1:25">
      <c r="A42" s="85" t="s">
        <v>198</v>
      </c>
      <c r="B42" s="54">
        <v>26.277255268195301</v>
      </c>
      <c r="C42" s="87">
        <f t="shared" si="8"/>
        <v>1.4195799999999994</v>
      </c>
      <c r="D42" s="20"/>
      <c r="E42" s="23">
        <v>1</v>
      </c>
      <c r="F42" s="23">
        <v>1</v>
      </c>
      <c r="G42" s="23">
        <v>0</v>
      </c>
      <c r="H42" s="23">
        <v>0</v>
      </c>
      <c r="I42" s="23">
        <v>0</v>
      </c>
      <c r="J42" s="23">
        <v>1</v>
      </c>
      <c r="K42" s="23">
        <v>1</v>
      </c>
      <c r="L42" s="23">
        <v>1</v>
      </c>
      <c r="M42" s="23">
        <v>1</v>
      </c>
      <c r="N42" s="23">
        <v>1</v>
      </c>
      <c r="O42" s="23">
        <v>1</v>
      </c>
      <c r="P42" s="23">
        <v>1</v>
      </c>
      <c r="Q42" s="23">
        <v>1</v>
      </c>
      <c r="R42" s="23">
        <v>1</v>
      </c>
      <c r="S42" s="23">
        <v>1</v>
      </c>
      <c r="T42" s="23">
        <v>1</v>
      </c>
      <c r="U42" s="23">
        <v>1</v>
      </c>
      <c r="V42" s="23">
        <v>1</v>
      </c>
      <c r="W42" s="24">
        <v>1</v>
      </c>
      <c r="X42" s="23"/>
      <c r="Y42" s="23">
        <v>1</v>
      </c>
    </row>
    <row r="43" spans="1:25">
      <c r="A43" s="38" t="s">
        <v>198</v>
      </c>
      <c r="B43" s="55">
        <v>211.14400000000001</v>
      </c>
      <c r="C43" s="87">
        <f t="shared" si="8"/>
        <v>2.3245787447525692</v>
      </c>
      <c r="D43" s="20"/>
      <c r="E43" s="23">
        <v>1</v>
      </c>
      <c r="F43" s="23">
        <v>1</v>
      </c>
      <c r="G43" s="23">
        <v>1</v>
      </c>
      <c r="H43" s="23">
        <v>1</v>
      </c>
      <c r="I43" s="23">
        <v>1</v>
      </c>
      <c r="J43" s="23">
        <v>1</v>
      </c>
      <c r="K43" s="23">
        <v>1</v>
      </c>
      <c r="L43" s="23">
        <v>1</v>
      </c>
      <c r="M43" s="23">
        <v>1</v>
      </c>
      <c r="N43" s="23">
        <v>1</v>
      </c>
      <c r="O43" s="23">
        <v>1</v>
      </c>
      <c r="P43" s="23">
        <v>1</v>
      </c>
      <c r="Q43" s="23">
        <v>1</v>
      </c>
      <c r="R43" s="23">
        <v>1</v>
      </c>
      <c r="S43" s="23">
        <v>1</v>
      </c>
      <c r="T43" s="23">
        <v>1</v>
      </c>
      <c r="U43" s="23">
        <v>1</v>
      </c>
      <c r="V43" s="23">
        <v>1</v>
      </c>
      <c r="W43" s="24">
        <v>1</v>
      </c>
      <c r="X43" s="23"/>
      <c r="Y43" s="23">
        <v>1</v>
      </c>
    </row>
    <row r="44" spans="1:25">
      <c r="A44" s="47" t="s">
        <v>198</v>
      </c>
      <c r="B44" s="48">
        <v>600000</v>
      </c>
      <c r="C44" s="87">
        <f t="shared" si="8"/>
        <v>5.7781512503836439</v>
      </c>
      <c r="D44" s="34"/>
      <c r="E44" s="23">
        <v>0</v>
      </c>
      <c r="F44" s="23">
        <v>0</v>
      </c>
      <c r="G44" s="23">
        <v>0</v>
      </c>
      <c r="H44" s="23">
        <v>0</v>
      </c>
      <c r="I44" s="23">
        <v>0</v>
      </c>
      <c r="J44" s="23">
        <v>0</v>
      </c>
      <c r="K44" s="23">
        <v>0</v>
      </c>
      <c r="L44" s="23">
        <v>0</v>
      </c>
      <c r="M44" s="23">
        <v>0</v>
      </c>
      <c r="N44" s="23">
        <v>0</v>
      </c>
      <c r="O44" s="23">
        <v>0</v>
      </c>
      <c r="P44" s="23">
        <v>0</v>
      </c>
      <c r="Q44" s="23">
        <v>0</v>
      </c>
      <c r="R44" s="23">
        <v>0</v>
      </c>
      <c r="S44" s="23">
        <v>0</v>
      </c>
      <c r="T44" s="23">
        <v>0</v>
      </c>
      <c r="U44" s="23">
        <v>0</v>
      </c>
      <c r="V44" s="23">
        <v>0</v>
      </c>
      <c r="W44" s="24">
        <v>1</v>
      </c>
      <c r="X44" s="35"/>
      <c r="Y44" s="23">
        <v>1</v>
      </c>
    </row>
    <row r="45" spans="1:25">
      <c r="A45" s="47"/>
      <c r="B45" s="48"/>
      <c r="C45" s="87"/>
      <c r="D45" s="82" t="s">
        <v>200</v>
      </c>
      <c r="E45" s="83">
        <f>SUM(E27:E44)</f>
        <v>11</v>
      </c>
      <c r="F45" s="83">
        <f t="shared" ref="F45:Y45" si="9">SUM(F27:F44)</f>
        <v>10</v>
      </c>
      <c r="G45" s="83">
        <f t="shared" si="9"/>
        <v>10</v>
      </c>
      <c r="H45" s="83">
        <f t="shared" si="9"/>
        <v>9</v>
      </c>
      <c r="I45" s="83">
        <f t="shared" si="9"/>
        <v>9</v>
      </c>
      <c r="J45" s="83">
        <f t="shared" si="9"/>
        <v>9</v>
      </c>
      <c r="K45" s="83">
        <f t="shared" si="9"/>
        <v>9</v>
      </c>
      <c r="L45" s="83">
        <f t="shared" si="9"/>
        <v>10</v>
      </c>
      <c r="M45" s="83">
        <f t="shared" si="9"/>
        <v>10</v>
      </c>
      <c r="N45" s="83">
        <f t="shared" si="9"/>
        <v>9</v>
      </c>
      <c r="O45" s="83">
        <f t="shared" si="9"/>
        <v>9</v>
      </c>
      <c r="P45" s="83">
        <f t="shared" si="9"/>
        <v>7</v>
      </c>
      <c r="Q45" s="83">
        <f t="shared" si="9"/>
        <v>7</v>
      </c>
      <c r="R45" s="83">
        <f t="shared" si="9"/>
        <v>7</v>
      </c>
      <c r="S45" s="83">
        <f t="shared" si="9"/>
        <v>8</v>
      </c>
      <c r="T45" s="83">
        <f t="shared" si="9"/>
        <v>8</v>
      </c>
      <c r="U45" s="83">
        <f t="shared" si="9"/>
        <v>9</v>
      </c>
      <c r="V45" s="83">
        <f t="shared" si="9"/>
        <v>9</v>
      </c>
      <c r="W45" s="83">
        <f t="shared" si="9"/>
        <v>15</v>
      </c>
      <c r="X45" s="83">
        <f t="shared" si="9"/>
        <v>0</v>
      </c>
      <c r="Y45" s="83">
        <f t="shared" si="9"/>
        <v>16</v>
      </c>
    </row>
    <row r="46" spans="1:25">
      <c r="A46" s="47"/>
      <c r="B46" s="48"/>
      <c r="C46" s="87"/>
      <c r="D46" s="34"/>
      <c r="E46" s="23"/>
      <c r="F46" s="23"/>
      <c r="G46" s="23"/>
      <c r="H46" s="23"/>
      <c r="I46" s="23"/>
      <c r="J46" s="23"/>
      <c r="K46" s="23"/>
      <c r="L46" s="23"/>
      <c r="M46" s="23"/>
      <c r="N46" s="23"/>
      <c r="O46" s="23"/>
      <c r="P46" s="23"/>
      <c r="Q46" s="23"/>
      <c r="R46" s="23"/>
      <c r="S46" s="23"/>
      <c r="T46" s="23"/>
      <c r="U46" s="23"/>
      <c r="V46" s="23"/>
      <c r="W46" s="24"/>
      <c r="X46" s="35"/>
      <c r="Y46" s="23"/>
    </row>
    <row r="47" spans="1:25">
      <c r="A47" s="85" t="s">
        <v>201</v>
      </c>
      <c r="B47" s="86">
        <v>65000</v>
      </c>
      <c r="C47" s="87">
        <f t="shared" ref="C47:C63" si="10">LOG(B47)</f>
        <v>4.8129133566428557</v>
      </c>
      <c r="D47" s="8"/>
      <c r="E47" s="23">
        <v>0</v>
      </c>
      <c r="F47" s="23">
        <v>0</v>
      </c>
      <c r="G47" s="23">
        <v>0</v>
      </c>
      <c r="H47" s="23">
        <v>0</v>
      </c>
      <c r="I47" s="23">
        <v>0</v>
      </c>
      <c r="J47" s="23">
        <v>0</v>
      </c>
      <c r="K47" s="23">
        <v>0</v>
      </c>
      <c r="L47" s="23">
        <v>0</v>
      </c>
      <c r="M47" s="23">
        <v>0</v>
      </c>
      <c r="N47" s="23">
        <v>0</v>
      </c>
      <c r="O47" s="23">
        <v>0</v>
      </c>
      <c r="P47" s="23">
        <v>0</v>
      </c>
      <c r="Q47" s="23">
        <v>0</v>
      </c>
      <c r="R47" s="23">
        <v>0</v>
      </c>
      <c r="S47" s="23">
        <v>0</v>
      </c>
      <c r="T47" s="23">
        <v>0</v>
      </c>
      <c r="U47" s="23">
        <v>1</v>
      </c>
      <c r="V47" s="23">
        <v>1</v>
      </c>
      <c r="W47" s="24">
        <v>1</v>
      </c>
      <c r="X47" s="23"/>
      <c r="Y47" s="23">
        <v>1</v>
      </c>
    </row>
    <row r="48" spans="1:25">
      <c r="A48" s="85" t="s">
        <v>201</v>
      </c>
      <c r="B48" s="86">
        <v>17000</v>
      </c>
      <c r="C48" s="87">
        <f t="shared" si="10"/>
        <v>4.2304489213782741</v>
      </c>
      <c r="D48" s="8"/>
      <c r="E48" s="23">
        <v>1</v>
      </c>
      <c r="F48" s="23">
        <v>1</v>
      </c>
      <c r="G48" s="23">
        <v>1</v>
      </c>
      <c r="H48" s="23">
        <v>1</v>
      </c>
      <c r="I48" s="23">
        <v>1</v>
      </c>
      <c r="J48" s="23">
        <v>1</v>
      </c>
      <c r="K48" s="23">
        <v>1</v>
      </c>
      <c r="L48" s="23">
        <v>1</v>
      </c>
      <c r="M48" s="23">
        <v>1</v>
      </c>
      <c r="N48" s="23">
        <v>1</v>
      </c>
      <c r="O48" s="23">
        <v>1</v>
      </c>
      <c r="P48" s="23">
        <v>1</v>
      </c>
      <c r="Q48" s="23">
        <v>1</v>
      </c>
      <c r="R48" s="23">
        <v>1</v>
      </c>
      <c r="S48" s="23">
        <v>1</v>
      </c>
      <c r="T48" s="23">
        <v>1</v>
      </c>
      <c r="U48" s="23">
        <v>1</v>
      </c>
      <c r="V48" s="23">
        <v>1</v>
      </c>
      <c r="W48" s="24">
        <v>1</v>
      </c>
      <c r="X48" s="23"/>
      <c r="Y48" s="23">
        <v>1</v>
      </c>
    </row>
    <row r="49" spans="1:25">
      <c r="A49" s="85" t="s">
        <v>201</v>
      </c>
      <c r="B49" s="86">
        <v>13406.3329186477</v>
      </c>
      <c r="C49" s="87">
        <f t="shared" si="10"/>
        <v>4.1273099999999996</v>
      </c>
      <c r="D49" s="8"/>
      <c r="E49" s="23">
        <v>1</v>
      </c>
      <c r="F49" s="23">
        <v>1</v>
      </c>
      <c r="G49" s="23">
        <v>1</v>
      </c>
      <c r="H49" s="23">
        <v>1</v>
      </c>
      <c r="I49" s="23">
        <v>1</v>
      </c>
      <c r="J49" s="23">
        <v>1</v>
      </c>
      <c r="K49" s="23">
        <v>1</v>
      </c>
      <c r="L49" s="23">
        <v>1</v>
      </c>
      <c r="M49" s="23">
        <v>1</v>
      </c>
      <c r="N49" s="23">
        <v>1</v>
      </c>
      <c r="O49" s="23">
        <v>1</v>
      </c>
      <c r="P49" s="23">
        <v>1</v>
      </c>
      <c r="Q49" s="23">
        <v>1</v>
      </c>
      <c r="R49" s="23">
        <v>1</v>
      </c>
      <c r="S49" s="23">
        <v>1</v>
      </c>
      <c r="T49" s="23">
        <v>1</v>
      </c>
      <c r="U49" s="23">
        <v>1</v>
      </c>
      <c r="V49" s="23">
        <v>1</v>
      </c>
      <c r="W49" s="24">
        <v>1</v>
      </c>
      <c r="X49" s="23"/>
      <c r="Y49" s="23">
        <v>1</v>
      </c>
    </row>
    <row r="50" spans="1:25">
      <c r="A50" s="85" t="s">
        <v>201</v>
      </c>
      <c r="B50" s="89">
        <v>19891.5</v>
      </c>
      <c r="C50" s="87">
        <f t="shared" si="10"/>
        <v>4.2986675341128677</v>
      </c>
      <c r="D50" s="8"/>
      <c r="E50" s="23">
        <v>1</v>
      </c>
      <c r="F50" s="23">
        <v>1</v>
      </c>
      <c r="G50" s="23">
        <v>1</v>
      </c>
      <c r="H50" s="23">
        <v>1</v>
      </c>
      <c r="I50" s="23">
        <v>1</v>
      </c>
      <c r="J50" s="23">
        <v>1</v>
      </c>
      <c r="K50" s="23">
        <v>1</v>
      </c>
      <c r="L50" s="23">
        <v>1</v>
      </c>
      <c r="M50" s="23">
        <v>1</v>
      </c>
      <c r="N50" s="23">
        <v>0</v>
      </c>
      <c r="O50" s="23">
        <v>0</v>
      </c>
      <c r="P50" s="23">
        <v>0</v>
      </c>
      <c r="Q50" s="23">
        <v>0</v>
      </c>
      <c r="R50" s="23">
        <v>0</v>
      </c>
      <c r="S50" s="23">
        <v>0</v>
      </c>
      <c r="T50" s="23">
        <v>0</v>
      </c>
      <c r="U50" s="23">
        <v>1</v>
      </c>
      <c r="V50" s="23">
        <v>1</v>
      </c>
      <c r="W50" s="24">
        <v>1</v>
      </c>
      <c r="X50" s="39"/>
      <c r="Y50" s="23">
        <v>1</v>
      </c>
    </row>
    <row r="51" spans="1:25">
      <c r="A51" s="85" t="s">
        <v>201</v>
      </c>
      <c r="B51" s="86">
        <v>3833.7165526970002</v>
      </c>
      <c r="C51" s="87">
        <f t="shared" si="10"/>
        <v>3.5836199999999994</v>
      </c>
      <c r="D51" s="8"/>
      <c r="E51" s="23">
        <v>1</v>
      </c>
      <c r="F51" s="23">
        <v>1</v>
      </c>
      <c r="G51" s="23">
        <v>1</v>
      </c>
      <c r="H51" s="23">
        <v>0</v>
      </c>
      <c r="I51" s="23">
        <v>0</v>
      </c>
      <c r="J51" s="23">
        <v>0</v>
      </c>
      <c r="K51" s="23">
        <v>0</v>
      </c>
      <c r="L51" s="23">
        <v>0</v>
      </c>
      <c r="M51" s="23">
        <v>0</v>
      </c>
      <c r="N51" s="23">
        <v>0</v>
      </c>
      <c r="O51" s="23">
        <v>0</v>
      </c>
      <c r="P51" s="23">
        <v>0</v>
      </c>
      <c r="Q51" s="23">
        <v>0</v>
      </c>
      <c r="R51" s="23">
        <v>0</v>
      </c>
      <c r="S51" s="23">
        <v>0</v>
      </c>
      <c r="T51" s="23">
        <v>0</v>
      </c>
      <c r="U51" s="23">
        <v>1</v>
      </c>
      <c r="V51" s="23">
        <v>1</v>
      </c>
      <c r="W51" s="24">
        <v>1</v>
      </c>
      <c r="X51" s="23"/>
      <c r="Y51" s="23">
        <v>1</v>
      </c>
    </row>
    <row r="52" spans="1:25">
      <c r="A52" s="85" t="s">
        <v>201</v>
      </c>
      <c r="B52" s="86">
        <v>5999.9827253364401</v>
      </c>
      <c r="C52" s="87">
        <f t="shared" si="10"/>
        <v>3.7781500000000001</v>
      </c>
      <c r="D52" s="8"/>
      <c r="E52" s="23">
        <v>1</v>
      </c>
      <c r="F52" s="23">
        <v>1</v>
      </c>
      <c r="G52" s="23">
        <v>1</v>
      </c>
      <c r="H52" s="23">
        <v>0</v>
      </c>
      <c r="I52" s="23">
        <v>0</v>
      </c>
      <c r="J52" s="23">
        <v>0</v>
      </c>
      <c r="K52" s="23">
        <v>0</v>
      </c>
      <c r="L52" s="23">
        <v>0</v>
      </c>
      <c r="M52" s="23">
        <v>0</v>
      </c>
      <c r="N52" s="23">
        <v>0</v>
      </c>
      <c r="O52" s="23">
        <v>0</v>
      </c>
      <c r="P52" s="23">
        <v>0</v>
      </c>
      <c r="Q52" s="23">
        <v>0</v>
      </c>
      <c r="R52" s="23">
        <v>0</v>
      </c>
      <c r="S52" s="23">
        <v>1</v>
      </c>
      <c r="T52" s="23">
        <v>1</v>
      </c>
      <c r="U52" s="23">
        <v>1</v>
      </c>
      <c r="V52" s="23">
        <v>1</v>
      </c>
      <c r="W52" s="24">
        <v>1</v>
      </c>
      <c r="X52" s="23"/>
      <c r="Y52" s="23">
        <v>1</v>
      </c>
    </row>
    <row r="53" spans="1:25">
      <c r="A53" s="85" t="s">
        <v>201</v>
      </c>
      <c r="B53" s="88">
        <v>5000</v>
      </c>
      <c r="C53" s="87">
        <f t="shared" si="10"/>
        <v>3.6989700043360187</v>
      </c>
      <c r="D53" s="42"/>
      <c r="E53" s="23">
        <v>0</v>
      </c>
      <c r="F53" s="23">
        <v>0</v>
      </c>
      <c r="G53" s="23">
        <v>0</v>
      </c>
      <c r="H53" s="23">
        <v>0</v>
      </c>
      <c r="I53" s="23">
        <v>0</v>
      </c>
      <c r="J53" s="23">
        <v>0</v>
      </c>
      <c r="K53" s="23">
        <v>0</v>
      </c>
      <c r="L53" s="23">
        <v>0</v>
      </c>
      <c r="M53" s="23">
        <v>0</v>
      </c>
      <c r="N53" s="23">
        <v>0</v>
      </c>
      <c r="O53" s="23">
        <v>0</v>
      </c>
      <c r="P53" s="23">
        <v>0</v>
      </c>
      <c r="Q53" s="23">
        <v>0</v>
      </c>
      <c r="R53" s="23">
        <v>0</v>
      </c>
      <c r="S53" s="23">
        <v>0</v>
      </c>
      <c r="T53" s="23">
        <v>0</v>
      </c>
      <c r="U53" s="23">
        <v>1</v>
      </c>
      <c r="V53" s="23">
        <v>1</v>
      </c>
      <c r="W53" s="24">
        <v>1</v>
      </c>
      <c r="X53" s="43"/>
      <c r="Y53" s="23">
        <v>1</v>
      </c>
    </row>
    <row r="54" spans="1:25">
      <c r="A54" s="85" t="s">
        <v>201</v>
      </c>
      <c r="B54" s="91">
        <v>8999.9479963720096</v>
      </c>
      <c r="C54" s="87">
        <f t="shared" si="10"/>
        <v>3.95424</v>
      </c>
      <c r="D54" s="42"/>
      <c r="E54" s="23">
        <v>0</v>
      </c>
      <c r="F54" s="23">
        <v>0</v>
      </c>
      <c r="G54" s="23">
        <v>0</v>
      </c>
      <c r="H54" s="23">
        <v>0</v>
      </c>
      <c r="I54" s="23">
        <v>0</v>
      </c>
      <c r="J54" s="23">
        <v>0</v>
      </c>
      <c r="K54" s="23">
        <v>0</v>
      </c>
      <c r="L54" s="23">
        <v>0</v>
      </c>
      <c r="M54" s="23">
        <v>0</v>
      </c>
      <c r="N54" s="23">
        <v>0</v>
      </c>
      <c r="O54" s="23">
        <v>0</v>
      </c>
      <c r="P54" s="23">
        <v>0</v>
      </c>
      <c r="Q54" s="23">
        <v>0</v>
      </c>
      <c r="R54" s="23">
        <v>0</v>
      </c>
      <c r="S54" s="23">
        <v>0</v>
      </c>
      <c r="T54" s="23">
        <v>0</v>
      </c>
      <c r="U54" s="23">
        <v>1</v>
      </c>
      <c r="V54" s="23">
        <v>1</v>
      </c>
      <c r="W54" s="24">
        <v>0</v>
      </c>
      <c r="X54" s="23"/>
      <c r="Y54" s="23">
        <v>1</v>
      </c>
    </row>
    <row r="55" spans="1:25">
      <c r="A55" s="85" t="s">
        <v>201</v>
      </c>
      <c r="B55" s="88">
        <v>189000</v>
      </c>
      <c r="C55" s="87">
        <f t="shared" si="10"/>
        <v>5.2764618041732438</v>
      </c>
      <c r="D55" s="42"/>
      <c r="E55" s="23">
        <v>0</v>
      </c>
      <c r="F55" s="23">
        <v>0</v>
      </c>
      <c r="G55" s="23">
        <v>0</v>
      </c>
      <c r="H55" s="23">
        <v>0</v>
      </c>
      <c r="I55" s="23">
        <v>0</v>
      </c>
      <c r="J55" s="23">
        <v>0</v>
      </c>
      <c r="K55" s="23">
        <v>0</v>
      </c>
      <c r="L55" s="23">
        <v>0</v>
      </c>
      <c r="M55" s="23">
        <v>0</v>
      </c>
      <c r="N55" s="23">
        <v>0</v>
      </c>
      <c r="O55" s="23">
        <v>0</v>
      </c>
      <c r="P55" s="23">
        <v>0</v>
      </c>
      <c r="Q55" s="23">
        <v>0</v>
      </c>
      <c r="R55" s="23">
        <v>0</v>
      </c>
      <c r="S55" s="23">
        <v>0</v>
      </c>
      <c r="T55" s="23">
        <v>0</v>
      </c>
      <c r="U55" s="23">
        <v>0</v>
      </c>
      <c r="V55" s="23">
        <v>0</v>
      </c>
      <c r="W55" s="24">
        <v>1</v>
      </c>
      <c r="X55" s="44"/>
      <c r="Y55" s="23">
        <v>1</v>
      </c>
    </row>
    <row r="56" spans="1:25">
      <c r="A56" s="85" t="s">
        <v>201</v>
      </c>
      <c r="B56" s="91">
        <v>3249.9748485427999</v>
      </c>
      <c r="C56" s="87">
        <f t="shared" si="10"/>
        <v>3.5118800000000006</v>
      </c>
      <c r="D56" s="42"/>
      <c r="E56" s="23">
        <v>0</v>
      </c>
      <c r="F56" s="23">
        <v>0</v>
      </c>
      <c r="G56" s="23">
        <v>0</v>
      </c>
      <c r="H56" s="23">
        <v>0</v>
      </c>
      <c r="I56" s="23">
        <v>0</v>
      </c>
      <c r="J56" s="23">
        <v>0</v>
      </c>
      <c r="K56" s="23">
        <v>0</v>
      </c>
      <c r="L56" s="23">
        <v>0</v>
      </c>
      <c r="M56" s="23">
        <v>0</v>
      </c>
      <c r="N56" s="23">
        <v>0</v>
      </c>
      <c r="O56" s="23">
        <v>0</v>
      </c>
      <c r="P56" s="23">
        <v>0</v>
      </c>
      <c r="Q56" s="23">
        <v>0</v>
      </c>
      <c r="R56" s="23">
        <v>0</v>
      </c>
      <c r="S56" s="23">
        <v>0</v>
      </c>
      <c r="T56" s="23">
        <v>0</v>
      </c>
      <c r="U56" s="23">
        <v>1</v>
      </c>
      <c r="V56" s="23">
        <v>1</v>
      </c>
      <c r="W56" s="24">
        <v>0</v>
      </c>
      <c r="X56" s="23"/>
      <c r="Y56" s="23">
        <v>1</v>
      </c>
    </row>
    <row r="57" spans="1:25">
      <c r="A57" s="85" t="s">
        <v>201</v>
      </c>
      <c r="B57" s="91">
        <v>8904.0994091113207</v>
      </c>
      <c r="C57" s="87">
        <f t="shared" si="10"/>
        <v>3.9495900000000006</v>
      </c>
      <c r="D57" s="42"/>
      <c r="E57" s="23">
        <v>1</v>
      </c>
      <c r="F57" s="23">
        <v>0</v>
      </c>
      <c r="G57" s="23">
        <v>0</v>
      </c>
      <c r="H57" s="23">
        <v>0</v>
      </c>
      <c r="I57" s="23">
        <v>0</v>
      </c>
      <c r="J57" s="23">
        <v>1</v>
      </c>
      <c r="K57" s="23">
        <v>1</v>
      </c>
      <c r="L57" s="23">
        <v>1</v>
      </c>
      <c r="M57" s="23">
        <v>1</v>
      </c>
      <c r="N57" s="23">
        <v>1</v>
      </c>
      <c r="O57" s="23">
        <v>1</v>
      </c>
      <c r="P57" s="23">
        <v>1</v>
      </c>
      <c r="Q57" s="23">
        <v>1</v>
      </c>
      <c r="R57" s="23">
        <v>1</v>
      </c>
      <c r="S57" s="23">
        <v>1</v>
      </c>
      <c r="T57" s="23">
        <v>0</v>
      </c>
      <c r="U57" s="23">
        <v>1</v>
      </c>
      <c r="V57" s="23">
        <v>1</v>
      </c>
      <c r="W57" s="24">
        <v>1</v>
      </c>
      <c r="X57" s="23"/>
      <c r="Y57" s="23">
        <v>1</v>
      </c>
    </row>
    <row r="58" spans="1:25">
      <c r="A58" s="85" t="s">
        <v>201</v>
      </c>
      <c r="B58" s="86">
        <v>433200</v>
      </c>
      <c r="C58" s="87">
        <f t="shared" si="10"/>
        <v>5.6366884479532828</v>
      </c>
      <c r="D58" s="42"/>
      <c r="E58" s="23">
        <v>0</v>
      </c>
      <c r="F58" s="23">
        <v>0</v>
      </c>
      <c r="G58" s="23">
        <v>0</v>
      </c>
      <c r="H58" s="23">
        <v>0</v>
      </c>
      <c r="I58" s="23">
        <v>0</v>
      </c>
      <c r="J58" s="23">
        <v>0</v>
      </c>
      <c r="K58" s="23">
        <v>0</v>
      </c>
      <c r="L58" s="23">
        <v>0</v>
      </c>
      <c r="M58" s="23">
        <v>0</v>
      </c>
      <c r="N58" s="23">
        <v>0</v>
      </c>
      <c r="O58" s="23">
        <v>0</v>
      </c>
      <c r="P58" s="23">
        <v>0</v>
      </c>
      <c r="Q58" s="23">
        <v>0</v>
      </c>
      <c r="R58" s="23">
        <v>0</v>
      </c>
      <c r="S58" s="23">
        <v>0</v>
      </c>
      <c r="T58" s="23">
        <v>0</v>
      </c>
      <c r="U58" s="23">
        <v>1</v>
      </c>
      <c r="V58" s="23">
        <v>1</v>
      </c>
      <c r="W58" s="24">
        <v>1</v>
      </c>
      <c r="X58" s="23"/>
      <c r="Y58" s="23">
        <v>1</v>
      </c>
    </row>
    <row r="59" spans="1:25">
      <c r="A59" s="85" t="s">
        <v>201</v>
      </c>
      <c r="B59" s="86">
        <v>100000</v>
      </c>
      <c r="C59" s="87">
        <f t="shared" si="10"/>
        <v>5</v>
      </c>
      <c r="D59" s="42"/>
      <c r="E59" s="23">
        <v>0</v>
      </c>
      <c r="F59" s="23">
        <v>0</v>
      </c>
      <c r="G59" s="23">
        <v>0</v>
      </c>
      <c r="H59" s="23">
        <v>0</v>
      </c>
      <c r="I59" s="23">
        <v>0</v>
      </c>
      <c r="J59" s="23">
        <v>0</v>
      </c>
      <c r="K59" s="23">
        <v>0</v>
      </c>
      <c r="L59" s="23">
        <v>0</v>
      </c>
      <c r="M59" s="23">
        <v>0</v>
      </c>
      <c r="N59" s="23">
        <v>0</v>
      </c>
      <c r="O59" s="23">
        <v>0</v>
      </c>
      <c r="P59" s="23">
        <v>0</v>
      </c>
      <c r="Q59" s="23">
        <v>0</v>
      </c>
      <c r="R59" s="23">
        <v>0</v>
      </c>
      <c r="S59" s="23">
        <v>1</v>
      </c>
      <c r="T59" s="23">
        <v>1</v>
      </c>
      <c r="U59" s="23">
        <v>1</v>
      </c>
      <c r="V59" s="23">
        <v>1</v>
      </c>
      <c r="W59" s="24">
        <v>1</v>
      </c>
      <c r="X59" s="23"/>
      <c r="Y59" s="23">
        <v>1</v>
      </c>
    </row>
    <row r="60" spans="1:25">
      <c r="A60" s="85" t="s">
        <v>201</v>
      </c>
      <c r="B60" s="86">
        <v>51600.035450694901</v>
      </c>
      <c r="C60" s="87">
        <f t="shared" si="10"/>
        <v>4.71265</v>
      </c>
      <c r="D60" s="42"/>
      <c r="E60" s="23">
        <v>1</v>
      </c>
      <c r="F60" s="23">
        <v>1</v>
      </c>
      <c r="G60" s="23">
        <v>0</v>
      </c>
      <c r="H60" s="23">
        <v>1</v>
      </c>
      <c r="I60" s="23">
        <v>1</v>
      </c>
      <c r="J60" s="23">
        <v>1</v>
      </c>
      <c r="K60" s="23">
        <v>1</v>
      </c>
      <c r="L60" s="23">
        <v>1</v>
      </c>
      <c r="M60" s="23">
        <v>1</v>
      </c>
      <c r="N60" s="23">
        <v>0</v>
      </c>
      <c r="O60" s="23">
        <v>0</v>
      </c>
      <c r="P60" s="23">
        <v>1</v>
      </c>
      <c r="Q60" s="23">
        <v>1</v>
      </c>
      <c r="R60" s="23">
        <v>1</v>
      </c>
      <c r="S60" s="23">
        <v>1</v>
      </c>
      <c r="T60" s="23">
        <v>1</v>
      </c>
      <c r="U60" s="23">
        <v>1</v>
      </c>
      <c r="V60" s="23">
        <v>0</v>
      </c>
      <c r="W60" s="24">
        <v>1</v>
      </c>
      <c r="X60" s="23"/>
      <c r="Y60" s="23">
        <v>1</v>
      </c>
    </row>
    <row r="61" spans="1:25">
      <c r="A61" s="85" t="s">
        <v>201</v>
      </c>
      <c r="B61" s="89">
        <v>400000</v>
      </c>
      <c r="C61" s="87">
        <f t="shared" si="10"/>
        <v>5.6020599913279625</v>
      </c>
      <c r="D61" s="42"/>
      <c r="E61" s="23">
        <v>0</v>
      </c>
      <c r="F61" s="23">
        <v>0</v>
      </c>
      <c r="G61" s="23">
        <v>0</v>
      </c>
      <c r="H61" s="23">
        <v>0</v>
      </c>
      <c r="I61" s="23">
        <v>0</v>
      </c>
      <c r="J61" s="23">
        <v>0</v>
      </c>
      <c r="K61" s="23">
        <v>0</v>
      </c>
      <c r="L61" s="23">
        <v>0</v>
      </c>
      <c r="M61" s="23">
        <v>0</v>
      </c>
      <c r="N61" s="23">
        <v>0</v>
      </c>
      <c r="O61" s="23">
        <v>0</v>
      </c>
      <c r="P61" s="23">
        <v>0</v>
      </c>
      <c r="Q61" s="23">
        <v>0</v>
      </c>
      <c r="R61" s="23">
        <v>0</v>
      </c>
      <c r="S61" s="23">
        <v>0</v>
      </c>
      <c r="T61" s="23">
        <v>0</v>
      </c>
      <c r="U61" s="23">
        <v>0</v>
      </c>
      <c r="V61" s="23">
        <v>0</v>
      </c>
      <c r="W61" s="24">
        <v>0</v>
      </c>
      <c r="X61" s="35"/>
      <c r="Y61" s="23">
        <v>0</v>
      </c>
    </row>
    <row r="62" spans="1:25">
      <c r="A62" s="85" t="s">
        <v>201</v>
      </c>
      <c r="B62" s="86">
        <v>168.75</v>
      </c>
      <c r="C62" s="87">
        <f t="shared" si="10"/>
        <v>2.2272437815030623</v>
      </c>
      <c r="D62" s="20"/>
      <c r="E62" s="23">
        <v>0</v>
      </c>
      <c r="F62" s="23">
        <v>0</v>
      </c>
      <c r="G62" s="23">
        <v>0</v>
      </c>
      <c r="H62" s="23">
        <v>0</v>
      </c>
      <c r="I62" s="23">
        <v>0</v>
      </c>
      <c r="J62" s="23">
        <v>0</v>
      </c>
      <c r="K62" s="23">
        <v>0</v>
      </c>
      <c r="L62" s="23">
        <v>0</v>
      </c>
      <c r="M62" s="23">
        <v>0</v>
      </c>
      <c r="N62" s="23">
        <v>0</v>
      </c>
      <c r="O62" s="23">
        <v>0</v>
      </c>
      <c r="P62" s="23">
        <v>0</v>
      </c>
      <c r="Q62" s="23">
        <v>0</v>
      </c>
      <c r="R62" s="23">
        <v>0</v>
      </c>
      <c r="S62" s="23">
        <v>0</v>
      </c>
      <c r="T62" s="23">
        <v>0</v>
      </c>
      <c r="U62" s="23">
        <v>1</v>
      </c>
      <c r="V62" s="23">
        <v>1</v>
      </c>
      <c r="W62" s="24">
        <v>1</v>
      </c>
      <c r="X62" s="23"/>
      <c r="Y62" s="23">
        <v>1</v>
      </c>
    </row>
    <row r="63" spans="1:25">
      <c r="A63" s="85" t="s">
        <v>201</v>
      </c>
      <c r="B63" s="86">
        <v>147.000902137228</v>
      </c>
      <c r="C63" s="87">
        <f t="shared" si="10"/>
        <v>2.1673199999999979</v>
      </c>
      <c r="D63" s="20"/>
      <c r="E63" s="23">
        <v>0</v>
      </c>
      <c r="F63" s="23">
        <v>0</v>
      </c>
      <c r="G63" s="23">
        <v>0</v>
      </c>
      <c r="H63" s="23">
        <v>0</v>
      </c>
      <c r="I63" s="23">
        <v>0</v>
      </c>
      <c r="J63" s="23">
        <v>0</v>
      </c>
      <c r="K63" s="23">
        <v>0</v>
      </c>
      <c r="L63" s="23">
        <v>0</v>
      </c>
      <c r="M63" s="23">
        <v>0</v>
      </c>
      <c r="N63" s="23">
        <v>0</v>
      </c>
      <c r="O63" s="23">
        <v>0</v>
      </c>
      <c r="P63" s="23">
        <v>1</v>
      </c>
      <c r="Q63" s="23">
        <v>1</v>
      </c>
      <c r="R63" s="23">
        <v>1</v>
      </c>
      <c r="S63" s="23">
        <v>1</v>
      </c>
      <c r="T63" s="23">
        <v>0</v>
      </c>
      <c r="U63" s="23">
        <v>1</v>
      </c>
      <c r="V63" s="23">
        <v>1</v>
      </c>
      <c r="W63" s="24">
        <v>1</v>
      </c>
      <c r="X63" s="23"/>
      <c r="Y63" s="23">
        <v>1</v>
      </c>
    </row>
    <row r="64" spans="1:25">
      <c r="A64" s="47"/>
      <c r="B64" s="48"/>
      <c r="C64" s="87"/>
      <c r="D64" s="82" t="s">
        <v>200</v>
      </c>
      <c r="E64" s="83">
        <f>SUM(E47:E63)</f>
        <v>7</v>
      </c>
      <c r="F64" s="83">
        <f t="shared" ref="F64:Y64" si="11">SUM(F47:F63)</f>
        <v>6</v>
      </c>
      <c r="G64" s="83">
        <f t="shared" si="11"/>
        <v>5</v>
      </c>
      <c r="H64" s="83">
        <f t="shared" si="11"/>
        <v>4</v>
      </c>
      <c r="I64" s="83">
        <f t="shared" si="11"/>
        <v>4</v>
      </c>
      <c r="J64" s="83">
        <f t="shared" si="11"/>
        <v>5</v>
      </c>
      <c r="K64" s="83">
        <f t="shared" si="11"/>
        <v>5</v>
      </c>
      <c r="L64" s="83">
        <f t="shared" si="11"/>
        <v>5</v>
      </c>
      <c r="M64" s="83">
        <f t="shared" si="11"/>
        <v>5</v>
      </c>
      <c r="N64" s="83">
        <f t="shared" si="11"/>
        <v>3</v>
      </c>
      <c r="O64" s="83">
        <f t="shared" si="11"/>
        <v>3</v>
      </c>
      <c r="P64" s="83">
        <f t="shared" si="11"/>
        <v>5</v>
      </c>
      <c r="Q64" s="83">
        <f t="shared" si="11"/>
        <v>5</v>
      </c>
      <c r="R64" s="83">
        <f t="shared" si="11"/>
        <v>5</v>
      </c>
      <c r="S64" s="83">
        <f t="shared" si="11"/>
        <v>7</v>
      </c>
      <c r="T64" s="83">
        <f t="shared" si="11"/>
        <v>5</v>
      </c>
      <c r="U64" s="83">
        <f t="shared" si="11"/>
        <v>15</v>
      </c>
      <c r="V64" s="83">
        <f t="shared" si="11"/>
        <v>14</v>
      </c>
      <c r="W64" s="83">
        <f t="shared" si="11"/>
        <v>14</v>
      </c>
      <c r="X64" s="83">
        <f t="shared" si="11"/>
        <v>0</v>
      </c>
      <c r="Y64" s="83">
        <f t="shared" si="11"/>
        <v>16</v>
      </c>
    </row>
    <row r="65" spans="1:25">
      <c r="A65" s="47"/>
      <c r="B65" s="48"/>
      <c r="C65" s="87"/>
      <c r="D65" s="34"/>
      <c r="E65" s="23"/>
      <c r="F65" s="23"/>
      <c r="G65" s="23"/>
      <c r="H65" s="23"/>
      <c r="I65" s="23"/>
      <c r="J65" s="23"/>
      <c r="K65" s="23"/>
      <c r="L65" s="23"/>
      <c r="M65" s="23"/>
      <c r="N65" s="23"/>
      <c r="O65" s="23"/>
      <c r="P65" s="23"/>
      <c r="Q65" s="23"/>
      <c r="R65" s="23"/>
      <c r="S65" s="23"/>
      <c r="T65" s="23"/>
      <c r="U65" s="23"/>
      <c r="V65" s="23"/>
      <c r="W65" s="24"/>
      <c r="X65" s="35"/>
      <c r="Y65" s="23"/>
    </row>
    <row r="66" spans="1:25">
      <c r="A66" s="38" t="s">
        <v>202</v>
      </c>
      <c r="B66" s="86">
        <v>21266.694872358301</v>
      </c>
      <c r="C66" s="87">
        <f t="shared" ref="C66:C75" si="12">LOG(B66)</f>
        <v>4.3277000000000001</v>
      </c>
      <c r="D66" s="8"/>
      <c r="E66" s="23">
        <v>1</v>
      </c>
      <c r="F66" s="23">
        <v>1</v>
      </c>
      <c r="G66" s="23">
        <v>0</v>
      </c>
      <c r="H66" s="23">
        <v>0</v>
      </c>
      <c r="I66" s="23">
        <v>0</v>
      </c>
      <c r="J66" s="23">
        <v>0</v>
      </c>
      <c r="K66" s="23">
        <v>0</v>
      </c>
      <c r="L66" s="23">
        <v>0</v>
      </c>
      <c r="M66" s="23">
        <v>0</v>
      </c>
      <c r="N66" s="23">
        <v>0</v>
      </c>
      <c r="O66" s="23">
        <v>0</v>
      </c>
      <c r="P66" s="23">
        <v>0</v>
      </c>
      <c r="Q66" s="23">
        <v>0</v>
      </c>
      <c r="R66" s="23">
        <v>0</v>
      </c>
      <c r="S66" s="23">
        <v>0</v>
      </c>
      <c r="T66" s="23">
        <v>0</v>
      </c>
      <c r="U66" s="23">
        <v>0</v>
      </c>
      <c r="V66" s="23">
        <v>0</v>
      </c>
      <c r="W66" s="24">
        <v>0</v>
      </c>
      <c r="X66" s="23"/>
      <c r="Y66" s="23">
        <v>0</v>
      </c>
    </row>
    <row r="67" spans="1:25">
      <c r="A67" s="38" t="s">
        <v>205</v>
      </c>
      <c r="B67" s="46">
        <v>32.000001597448403</v>
      </c>
      <c r="C67" s="87">
        <f t="shared" si="12"/>
        <v>1.50515</v>
      </c>
      <c r="D67" s="20"/>
      <c r="E67" s="23">
        <v>1</v>
      </c>
      <c r="F67" s="23">
        <v>1</v>
      </c>
      <c r="G67" s="23">
        <v>1</v>
      </c>
      <c r="H67" s="23">
        <v>1</v>
      </c>
      <c r="I67" s="23">
        <v>1</v>
      </c>
      <c r="J67" s="23">
        <v>1</v>
      </c>
      <c r="K67" s="23">
        <v>1</v>
      </c>
      <c r="L67" s="23">
        <v>1</v>
      </c>
      <c r="M67" s="23">
        <v>1</v>
      </c>
      <c r="N67" s="23">
        <v>1</v>
      </c>
      <c r="O67" s="23">
        <v>1</v>
      </c>
      <c r="P67" s="23">
        <v>1</v>
      </c>
      <c r="Q67" s="23">
        <v>1</v>
      </c>
      <c r="R67" s="23">
        <v>1</v>
      </c>
      <c r="S67" s="23">
        <v>1</v>
      </c>
      <c r="T67" s="23">
        <v>1</v>
      </c>
      <c r="U67" s="23">
        <v>1</v>
      </c>
      <c r="V67" s="23">
        <v>1</v>
      </c>
      <c r="W67" s="24">
        <v>1</v>
      </c>
      <c r="X67" s="23"/>
      <c r="Y67" s="23">
        <v>1</v>
      </c>
    </row>
    <row r="68" spans="1:25">
      <c r="A68" s="38" t="s">
        <v>205</v>
      </c>
      <c r="B68" s="46">
        <v>77.499696187757493</v>
      </c>
      <c r="C68" s="87">
        <f t="shared" si="12"/>
        <v>1.8892999999999995</v>
      </c>
      <c r="D68" s="20"/>
      <c r="E68" s="23">
        <v>0</v>
      </c>
      <c r="F68" s="23">
        <v>0</v>
      </c>
      <c r="G68" s="23">
        <v>0</v>
      </c>
      <c r="H68" s="23">
        <v>0</v>
      </c>
      <c r="I68" s="23">
        <v>0</v>
      </c>
      <c r="J68" s="23">
        <v>0</v>
      </c>
      <c r="K68" s="23">
        <v>0</v>
      </c>
      <c r="L68" s="23">
        <v>0</v>
      </c>
      <c r="M68" s="23">
        <v>1</v>
      </c>
      <c r="N68" s="23">
        <v>1</v>
      </c>
      <c r="O68" s="23">
        <v>1</v>
      </c>
      <c r="P68" s="23">
        <v>1</v>
      </c>
      <c r="Q68" s="23">
        <v>1</v>
      </c>
      <c r="R68" s="23">
        <v>1</v>
      </c>
      <c r="S68" s="23">
        <v>1</v>
      </c>
      <c r="T68" s="23">
        <v>1</v>
      </c>
      <c r="U68" s="23">
        <v>1</v>
      </c>
      <c r="V68" s="23">
        <v>1</v>
      </c>
      <c r="W68" s="24">
        <v>1</v>
      </c>
      <c r="X68" s="23"/>
      <c r="Y68" s="23">
        <v>1</v>
      </c>
    </row>
    <row r="69" spans="1:25">
      <c r="A69" s="38" t="s">
        <v>205</v>
      </c>
      <c r="B69" s="46">
        <v>8.7999458550588994</v>
      </c>
      <c r="C69" s="87">
        <f t="shared" si="12"/>
        <v>0.94447999999999988</v>
      </c>
      <c r="D69" s="20"/>
      <c r="E69" s="23">
        <v>1</v>
      </c>
      <c r="F69" s="23">
        <v>1</v>
      </c>
      <c r="G69" s="23">
        <v>1</v>
      </c>
      <c r="H69" s="23">
        <v>1</v>
      </c>
      <c r="I69" s="23">
        <v>1</v>
      </c>
      <c r="J69" s="23">
        <v>1</v>
      </c>
      <c r="K69" s="23">
        <v>1</v>
      </c>
      <c r="L69" s="23">
        <v>1</v>
      </c>
      <c r="M69" s="23">
        <v>1</v>
      </c>
      <c r="N69" s="23">
        <v>1</v>
      </c>
      <c r="O69" s="23">
        <v>1</v>
      </c>
      <c r="P69" s="23">
        <v>1</v>
      </c>
      <c r="Q69" s="23">
        <v>1</v>
      </c>
      <c r="R69" s="23">
        <v>1</v>
      </c>
      <c r="S69" s="23">
        <v>1</v>
      </c>
      <c r="T69" s="23">
        <v>1</v>
      </c>
      <c r="U69" s="23">
        <v>1</v>
      </c>
      <c r="V69" s="23">
        <v>0</v>
      </c>
      <c r="W69" s="24">
        <v>0</v>
      </c>
      <c r="X69" s="23"/>
      <c r="Y69" s="23">
        <v>0</v>
      </c>
    </row>
    <row r="70" spans="1:25">
      <c r="A70" s="38" t="s">
        <v>205</v>
      </c>
      <c r="B70" s="46">
        <v>7.7333915582751898</v>
      </c>
      <c r="C70" s="87">
        <f t="shared" si="12"/>
        <v>0.88836999999999988</v>
      </c>
      <c r="D70" s="20"/>
      <c r="E70" s="23">
        <v>1</v>
      </c>
      <c r="F70" s="23">
        <v>1</v>
      </c>
      <c r="G70" s="23">
        <v>1</v>
      </c>
      <c r="H70" s="23">
        <v>1</v>
      </c>
      <c r="I70" s="23">
        <v>1</v>
      </c>
      <c r="J70" s="23">
        <v>1</v>
      </c>
      <c r="K70" s="23">
        <v>1</v>
      </c>
      <c r="L70" s="23">
        <v>1</v>
      </c>
      <c r="M70" s="23">
        <v>1</v>
      </c>
      <c r="N70" s="23">
        <v>1</v>
      </c>
      <c r="O70" s="23">
        <v>1</v>
      </c>
      <c r="P70" s="23">
        <v>1</v>
      </c>
      <c r="Q70" s="23">
        <v>1</v>
      </c>
      <c r="R70" s="23">
        <v>1</v>
      </c>
      <c r="S70" s="23">
        <v>1</v>
      </c>
      <c r="T70" s="23">
        <v>1</v>
      </c>
      <c r="U70" s="23">
        <v>1</v>
      </c>
      <c r="V70" s="23">
        <v>0</v>
      </c>
      <c r="W70" s="24">
        <v>0</v>
      </c>
      <c r="X70" s="23"/>
      <c r="Y70" s="23">
        <v>0</v>
      </c>
    </row>
    <row r="71" spans="1:25">
      <c r="A71" s="38" t="s">
        <v>202</v>
      </c>
      <c r="B71" s="46">
        <v>8.0000002396172505</v>
      </c>
      <c r="C71" s="87">
        <f t="shared" si="12"/>
        <v>0.90308999999999962</v>
      </c>
      <c r="D71" s="20"/>
      <c r="E71" s="23">
        <v>1</v>
      </c>
      <c r="F71" s="23">
        <v>1</v>
      </c>
      <c r="G71" s="23">
        <v>1</v>
      </c>
      <c r="H71" s="23">
        <v>1</v>
      </c>
      <c r="I71" s="23">
        <v>1</v>
      </c>
      <c r="J71" s="23">
        <v>1</v>
      </c>
      <c r="K71" s="23">
        <v>1</v>
      </c>
      <c r="L71" s="23">
        <v>1</v>
      </c>
      <c r="M71" s="23">
        <v>1</v>
      </c>
      <c r="N71" s="23">
        <v>1</v>
      </c>
      <c r="O71" s="23">
        <v>1</v>
      </c>
      <c r="P71" s="23">
        <v>1</v>
      </c>
      <c r="Q71" s="23">
        <v>1</v>
      </c>
      <c r="R71" s="23">
        <v>1</v>
      </c>
      <c r="S71" s="23">
        <v>1</v>
      </c>
      <c r="T71" s="23">
        <v>1</v>
      </c>
      <c r="U71" s="23">
        <v>1</v>
      </c>
      <c r="V71" s="23">
        <v>1</v>
      </c>
      <c r="W71" s="24">
        <v>1</v>
      </c>
      <c r="X71" s="23"/>
      <c r="Y71" s="23">
        <v>1</v>
      </c>
    </row>
    <row r="72" spans="1:25">
      <c r="A72" s="38" t="s">
        <v>202</v>
      </c>
      <c r="B72" s="55">
        <v>15.734</v>
      </c>
      <c r="C72" s="87">
        <f t="shared" si="12"/>
        <v>1.1968391458331122</v>
      </c>
      <c r="D72" s="20"/>
      <c r="E72" s="23">
        <v>1</v>
      </c>
      <c r="F72" s="23">
        <v>1</v>
      </c>
      <c r="G72" s="23">
        <v>1</v>
      </c>
      <c r="H72" s="23">
        <v>1</v>
      </c>
      <c r="I72" s="23">
        <v>1</v>
      </c>
      <c r="J72" s="23">
        <v>1</v>
      </c>
      <c r="K72" s="23">
        <v>1</v>
      </c>
      <c r="L72" s="23">
        <v>1</v>
      </c>
      <c r="M72" s="23">
        <v>1</v>
      </c>
      <c r="N72" s="23">
        <v>1</v>
      </c>
      <c r="O72" s="23">
        <v>1</v>
      </c>
      <c r="P72" s="23">
        <v>1</v>
      </c>
      <c r="Q72" s="23">
        <v>1</v>
      </c>
      <c r="R72" s="23">
        <v>1</v>
      </c>
      <c r="S72" s="23">
        <v>1</v>
      </c>
      <c r="T72" s="23">
        <v>1</v>
      </c>
      <c r="U72" s="23">
        <v>1</v>
      </c>
      <c r="V72" s="23">
        <v>1</v>
      </c>
      <c r="W72" s="24">
        <v>1</v>
      </c>
      <c r="X72" s="23"/>
      <c r="Y72" s="23">
        <v>1</v>
      </c>
    </row>
    <row r="73" spans="1:25">
      <c r="A73" s="38" t="s">
        <v>202</v>
      </c>
      <c r="B73" s="53">
        <v>499.99200000000002</v>
      </c>
      <c r="C73" s="87">
        <f t="shared" si="12"/>
        <v>2.6989630555687181</v>
      </c>
      <c r="D73" s="20"/>
      <c r="E73" s="23">
        <v>1</v>
      </c>
      <c r="F73" s="23">
        <v>1</v>
      </c>
      <c r="G73" s="23">
        <v>0</v>
      </c>
      <c r="H73" s="23">
        <v>1</v>
      </c>
      <c r="I73" s="23">
        <v>1</v>
      </c>
      <c r="J73" s="23">
        <v>1</v>
      </c>
      <c r="K73" s="23">
        <v>1</v>
      </c>
      <c r="L73" s="23">
        <v>1</v>
      </c>
      <c r="M73" s="23">
        <v>1</v>
      </c>
      <c r="N73" s="23">
        <v>1</v>
      </c>
      <c r="O73" s="23">
        <v>1</v>
      </c>
      <c r="P73" s="23">
        <v>0</v>
      </c>
      <c r="Q73" s="23">
        <v>0</v>
      </c>
      <c r="R73" s="23">
        <v>0</v>
      </c>
      <c r="S73" s="23">
        <v>0</v>
      </c>
      <c r="T73" s="23">
        <v>0</v>
      </c>
      <c r="U73" s="23">
        <v>0</v>
      </c>
      <c r="V73" s="23">
        <v>0</v>
      </c>
      <c r="W73" s="24">
        <v>0</v>
      </c>
      <c r="X73" s="23"/>
      <c r="Y73" s="23">
        <v>0</v>
      </c>
    </row>
    <row r="74" spans="1:25">
      <c r="A74" s="38" t="s">
        <v>202</v>
      </c>
      <c r="B74" s="53">
        <v>326.07400000000001</v>
      </c>
      <c r="C74" s="87">
        <f t="shared" si="12"/>
        <v>2.5133161710638654</v>
      </c>
      <c r="D74" s="20"/>
      <c r="E74" s="23">
        <v>1</v>
      </c>
      <c r="F74" s="23">
        <v>1</v>
      </c>
      <c r="G74" s="23">
        <v>1</v>
      </c>
      <c r="H74" s="23">
        <v>1</v>
      </c>
      <c r="I74" s="23">
        <v>1</v>
      </c>
      <c r="J74" s="23">
        <v>0</v>
      </c>
      <c r="K74" s="23">
        <v>0</v>
      </c>
      <c r="L74" s="23">
        <v>0</v>
      </c>
      <c r="M74" s="23">
        <v>0</v>
      </c>
      <c r="N74" s="23">
        <v>0</v>
      </c>
      <c r="O74" s="23">
        <v>0</v>
      </c>
      <c r="P74" s="23">
        <v>1</v>
      </c>
      <c r="Q74" s="23">
        <v>1</v>
      </c>
      <c r="R74" s="23">
        <v>1</v>
      </c>
      <c r="S74" s="23">
        <v>1</v>
      </c>
      <c r="T74" s="23">
        <v>1</v>
      </c>
      <c r="U74" s="23">
        <v>1</v>
      </c>
      <c r="V74" s="23">
        <v>1</v>
      </c>
      <c r="W74" s="24">
        <v>1</v>
      </c>
      <c r="X74" s="23"/>
      <c r="Y74" s="23">
        <v>1</v>
      </c>
    </row>
    <row r="75" spans="1:25">
      <c r="A75" s="38" t="s">
        <v>202</v>
      </c>
      <c r="B75" s="53">
        <v>17.124977123103701</v>
      </c>
      <c r="C75" s="87">
        <f t="shared" si="12"/>
        <v>1.2336299999999982</v>
      </c>
      <c r="D75" s="20"/>
      <c r="E75" s="23">
        <v>0</v>
      </c>
      <c r="F75" s="23">
        <v>0</v>
      </c>
      <c r="G75" s="23">
        <v>0</v>
      </c>
      <c r="H75" s="23">
        <v>0</v>
      </c>
      <c r="I75" s="23">
        <v>0</v>
      </c>
      <c r="J75" s="23">
        <v>0</v>
      </c>
      <c r="K75" s="23">
        <v>0</v>
      </c>
      <c r="L75" s="23">
        <v>0</v>
      </c>
      <c r="M75" s="23">
        <v>0</v>
      </c>
      <c r="N75" s="23">
        <v>0</v>
      </c>
      <c r="O75" s="23">
        <v>0</v>
      </c>
      <c r="P75" s="23">
        <v>0</v>
      </c>
      <c r="Q75" s="23">
        <v>0</v>
      </c>
      <c r="R75" s="23">
        <v>0</v>
      </c>
      <c r="S75" s="23">
        <v>0</v>
      </c>
      <c r="T75" s="23">
        <v>0</v>
      </c>
      <c r="U75" s="23">
        <v>0</v>
      </c>
      <c r="V75" s="23">
        <v>0</v>
      </c>
      <c r="W75" s="24">
        <v>1</v>
      </c>
      <c r="X75" s="23"/>
      <c r="Y75" s="23">
        <v>1</v>
      </c>
    </row>
    <row r="76" spans="1:25">
      <c r="A76" s="47"/>
      <c r="B76" s="48"/>
      <c r="C76" s="87"/>
      <c r="D76" s="82" t="s">
        <v>200</v>
      </c>
      <c r="E76" s="83">
        <f>SUM(E66:E75)</f>
        <v>8</v>
      </c>
      <c r="F76" s="83">
        <f t="shared" ref="F76:Y76" si="13">SUM(F66:F75)</f>
        <v>8</v>
      </c>
      <c r="G76" s="83">
        <f t="shared" si="13"/>
        <v>6</v>
      </c>
      <c r="H76" s="83">
        <f t="shared" si="13"/>
        <v>7</v>
      </c>
      <c r="I76" s="83">
        <f t="shared" si="13"/>
        <v>7</v>
      </c>
      <c r="J76" s="83">
        <f t="shared" si="13"/>
        <v>6</v>
      </c>
      <c r="K76" s="83">
        <f t="shared" si="13"/>
        <v>6</v>
      </c>
      <c r="L76" s="83">
        <f t="shared" si="13"/>
        <v>6</v>
      </c>
      <c r="M76" s="83">
        <f t="shared" si="13"/>
        <v>7</v>
      </c>
      <c r="N76" s="83">
        <f t="shared" si="13"/>
        <v>7</v>
      </c>
      <c r="O76" s="83">
        <f t="shared" si="13"/>
        <v>7</v>
      </c>
      <c r="P76" s="83">
        <f t="shared" si="13"/>
        <v>7</v>
      </c>
      <c r="Q76" s="83">
        <f t="shared" si="13"/>
        <v>7</v>
      </c>
      <c r="R76" s="83">
        <f t="shared" si="13"/>
        <v>7</v>
      </c>
      <c r="S76" s="83">
        <f t="shared" si="13"/>
        <v>7</v>
      </c>
      <c r="T76" s="83">
        <f t="shared" si="13"/>
        <v>7</v>
      </c>
      <c r="U76" s="83">
        <f t="shared" si="13"/>
        <v>7</v>
      </c>
      <c r="V76" s="83">
        <f t="shared" si="13"/>
        <v>5</v>
      </c>
      <c r="W76" s="83">
        <f t="shared" si="13"/>
        <v>6</v>
      </c>
      <c r="X76" s="83">
        <f t="shared" si="13"/>
        <v>0</v>
      </c>
      <c r="Y76" s="83">
        <f t="shared" si="13"/>
        <v>6</v>
      </c>
    </row>
    <row r="77" spans="1:25">
      <c r="A77" s="47"/>
      <c r="B77" s="48"/>
      <c r="C77" s="87"/>
      <c r="D77" s="34"/>
      <c r="E77" s="23"/>
      <c r="F77" s="23"/>
      <c r="G77" s="23"/>
      <c r="H77" s="23"/>
      <c r="I77" s="23"/>
      <c r="J77" s="23"/>
      <c r="K77" s="23"/>
      <c r="L77" s="23"/>
      <c r="M77" s="23"/>
      <c r="N77" s="23"/>
      <c r="O77" s="23"/>
      <c r="P77" s="23"/>
      <c r="Q77" s="23"/>
      <c r="R77" s="23"/>
      <c r="S77" s="23"/>
      <c r="T77" s="23"/>
      <c r="U77" s="23"/>
      <c r="V77" s="23"/>
      <c r="W77" s="24"/>
      <c r="X77" s="35"/>
      <c r="Y77" s="23"/>
    </row>
    <row r="78" spans="1:25">
      <c r="A78" s="85" t="s">
        <v>197</v>
      </c>
      <c r="B78" s="86">
        <v>195717.6372</v>
      </c>
      <c r="C78" s="87">
        <f t="shared" ref="C78:C98" si="14">LOG(B78)</f>
        <v>5.2916299641020235</v>
      </c>
      <c r="D78" s="20"/>
      <c r="E78" s="23">
        <v>0</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4">
        <v>1</v>
      </c>
      <c r="X78" s="23"/>
      <c r="Y78" s="23">
        <v>1</v>
      </c>
    </row>
    <row r="79" spans="1:25">
      <c r="A79" s="85" t="s">
        <v>197</v>
      </c>
      <c r="B79" s="86">
        <v>579255.27847905003</v>
      </c>
      <c r="C79" s="87">
        <f t="shared" si="14"/>
        <v>5.7628700000000013</v>
      </c>
      <c r="D79" s="20"/>
      <c r="E79" s="23">
        <v>1</v>
      </c>
      <c r="F79" s="23">
        <v>1</v>
      </c>
      <c r="G79" s="23">
        <v>0</v>
      </c>
      <c r="H79" s="23">
        <v>0</v>
      </c>
      <c r="I79" s="23">
        <v>0</v>
      </c>
      <c r="J79" s="23">
        <v>1</v>
      </c>
      <c r="K79" s="23">
        <v>1</v>
      </c>
      <c r="L79" s="23">
        <v>1</v>
      </c>
      <c r="M79" s="23">
        <v>1</v>
      </c>
      <c r="N79" s="23">
        <v>0</v>
      </c>
      <c r="O79" s="23">
        <v>0</v>
      </c>
      <c r="P79" s="23">
        <v>0</v>
      </c>
      <c r="Q79" s="23">
        <v>0</v>
      </c>
      <c r="R79" s="23">
        <v>0</v>
      </c>
      <c r="S79" s="23">
        <v>0</v>
      </c>
      <c r="T79" s="23">
        <v>0</v>
      </c>
      <c r="U79" s="23">
        <v>1</v>
      </c>
      <c r="V79" s="23">
        <v>1</v>
      </c>
      <c r="W79" s="24">
        <v>1</v>
      </c>
      <c r="X79" s="23"/>
      <c r="Y79" s="23">
        <v>1</v>
      </c>
    </row>
    <row r="80" spans="1:25">
      <c r="A80" s="85" t="s">
        <v>197</v>
      </c>
      <c r="B80" s="89">
        <v>1100000</v>
      </c>
      <c r="C80" s="87">
        <f t="shared" si="14"/>
        <v>6.0413926851582254</v>
      </c>
      <c r="D80" s="34"/>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4">
        <v>1</v>
      </c>
      <c r="X80" s="35"/>
      <c r="Y80" s="23">
        <v>1</v>
      </c>
    </row>
    <row r="81" spans="1:25">
      <c r="A81" s="85" t="s">
        <v>197</v>
      </c>
      <c r="B81" s="91">
        <v>110000</v>
      </c>
      <c r="C81" s="87">
        <f t="shared" si="14"/>
        <v>5.0413926851582254</v>
      </c>
      <c r="D81" s="20"/>
      <c r="E81" s="23">
        <v>0</v>
      </c>
      <c r="F81" s="23">
        <v>0</v>
      </c>
      <c r="G81" s="23">
        <v>0</v>
      </c>
      <c r="H81" s="23">
        <v>0</v>
      </c>
      <c r="I81" s="23">
        <v>0</v>
      </c>
      <c r="J81" s="23">
        <v>0</v>
      </c>
      <c r="K81" s="23">
        <v>0</v>
      </c>
      <c r="L81" s="23">
        <v>0</v>
      </c>
      <c r="M81" s="23">
        <v>0</v>
      </c>
      <c r="N81" s="23">
        <v>0</v>
      </c>
      <c r="O81" s="23">
        <v>0</v>
      </c>
      <c r="P81" s="23">
        <v>0</v>
      </c>
      <c r="Q81" s="23">
        <v>0</v>
      </c>
      <c r="R81" s="23">
        <v>0</v>
      </c>
      <c r="S81" s="23">
        <v>0</v>
      </c>
      <c r="T81" s="23">
        <v>0</v>
      </c>
      <c r="U81" s="23">
        <v>1</v>
      </c>
      <c r="V81" s="23">
        <v>1</v>
      </c>
      <c r="W81" s="24">
        <v>1</v>
      </c>
      <c r="X81" s="23"/>
      <c r="Y81" s="23">
        <v>1</v>
      </c>
    </row>
    <row r="82" spans="1:25">
      <c r="A82" s="85" t="s">
        <v>197</v>
      </c>
      <c r="B82" s="86">
        <v>136000</v>
      </c>
      <c r="C82" s="87">
        <f t="shared" si="14"/>
        <v>5.1335389083702179</v>
      </c>
      <c r="D82" s="8"/>
      <c r="E82" s="23">
        <v>0</v>
      </c>
      <c r="F82" s="23">
        <v>0</v>
      </c>
      <c r="G82" s="23">
        <v>0</v>
      </c>
      <c r="H82" s="23">
        <v>0</v>
      </c>
      <c r="I82" s="23">
        <v>0</v>
      </c>
      <c r="J82" s="23">
        <v>0</v>
      </c>
      <c r="K82" s="23">
        <v>0</v>
      </c>
      <c r="L82" s="23">
        <v>0</v>
      </c>
      <c r="M82" s="23">
        <v>0</v>
      </c>
      <c r="N82" s="23">
        <v>0</v>
      </c>
      <c r="O82" s="23">
        <v>0</v>
      </c>
      <c r="P82" s="23">
        <v>0</v>
      </c>
      <c r="Q82" s="23">
        <v>0</v>
      </c>
      <c r="R82" s="23">
        <v>0</v>
      </c>
      <c r="S82" s="23">
        <v>0</v>
      </c>
      <c r="T82" s="23">
        <v>0</v>
      </c>
      <c r="U82" s="23">
        <v>0</v>
      </c>
      <c r="V82" s="23">
        <v>0</v>
      </c>
      <c r="W82" s="24">
        <v>1</v>
      </c>
      <c r="X82" s="23"/>
      <c r="Y82" s="23">
        <v>1</v>
      </c>
    </row>
    <row r="83" spans="1:25">
      <c r="A83" s="38" t="s">
        <v>197</v>
      </c>
      <c r="B83" s="89">
        <v>400000</v>
      </c>
      <c r="C83" s="87">
        <f t="shared" si="14"/>
        <v>5.6020599913279625</v>
      </c>
      <c r="D83" s="45"/>
      <c r="E83" s="23">
        <v>0</v>
      </c>
      <c r="F83" s="23">
        <v>0</v>
      </c>
      <c r="G83" s="23">
        <v>0</v>
      </c>
      <c r="H83" s="23">
        <v>0</v>
      </c>
      <c r="I83" s="23">
        <v>0</v>
      </c>
      <c r="J83" s="23">
        <v>0</v>
      </c>
      <c r="K83" s="23">
        <v>0</v>
      </c>
      <c r="L83" s="23">
        <v>0</v>
      </c>
      <c r="M83" s="23">
        <v>0</v>
      </c>
      <c r="N83" s="23">
        <v>0</v>
      </c>
      <c r="O83" s="23">
        <v>0</v>
      </c>
      <c r="P83" s="23">
        <v>0</v>
      </c>
      <c r="Q83" s="23">
        <v>0</v>
      </c>
      <c r="R83" s="23">
        <v>0</v>
      </c>
      <c r="S83" s="23">
        <v>0</v>
      </c>
      <c r="T83" s="23">
        <v>0</v>
      </c>
      <c r="U83" s="23">
        <v>0</v>
      </c>
      <c r="V83" s="23">
        <v>0</v>
      </c>
      <c r="W83" s="24">
        <v>1</v>
      </c>
      <c r="X83" s="23"/>
      <c r="Y83" s="23">
        <v>1</v>
      </c>
    </row>
    <row r="84" spans="1:25">
      <c r="A84" s="38" t="s">
        <v>197</v>
      </c>
      <c r="B84" s="89">
        <v>465000</v>
      </c>
      <c r="C84" s="87">
        <f t="shared" si="14"/>
        <v>5.6674529528899535</v>
      </c>
      <c r="D84" s="29"/>
      <c r="E84" s="23">
        <v>0</v>
      </c>
      <c r="F84" s="23">
        <v>0</v>
      </c>
      <c r="G84" s="23">
        <v>0</v>
      </c>
      <c r="H84" s="23">
        <v>0</v>
      </c>
      <c r="I84" s="23">
        <v>0</v>
      </c>
      <c r="J84" s="23">
        <v>0</v>
      </c>
      <c r="K84" s="23">
        <v>0</v>
      </c>
      <c r="L84" s="23">
        <v>0</v>
      </c>
      <c r="M84" s="23">
        <v>0</v>
      </c>
      <c r="N84" s="23">
        <v>0</v>
      </c>
      <c r="O84" s="23">
        <v>0</v>
      </c>
      <c r="P84" s="23">
        <v>0</v>
      </c>
      <c r="Q84" s="23">
        <v>0</v>
      </c>
      <c r="R84" s="23">
        <v>0</v>
      </c>
      <c r="S84" s="23">
        <v>0</v>
      </c>
      <c r="T84" s="23">
        <v>0</v>
      </c>
      <c r="U84" s="23">
        <v>1</v>
      </c>
      <c r="V84" s="23">
        <v>1</v>
      </c>
      <c r="W84" s="24">
        <v>1</v>
      </c>
      <c r="X84" s="44"/>
      <c r="Y84" s="23">
        <v>1</v>
      </c>
    </row>
    <row r="85" spans="1:25">
      <c r="A85" s="38" t="s">
        <v>197</v>
      </c>
      <c r="B85" s="89">
        <v>555000</v>
      </c>
      <c r="C85" s="87">
        <f t="shared" si="14"/>
        <v>5.7442929831226763</v>
      </c>
      <c r="D85" s="45"/>
      <c r="E85" s="23">
        <v>0</v>
      </c>
      <c r="F85" s="23">
        <v>0</v>
      </c>
      <c r="G85" s="23">
        <v>0</v>
      </c>
      <c r="H85" s="23">
        <v>0</v>
      </c>
      <c r="I85" s="23">
        <v>0</v>
      </c>
      <c r="J85" s="23">
        <v>0</v>
      </c>
      <c r="K85" s="23">
        <v>0</v>
      </c>
      <c r="L85" s="23">
        <v>0</v>
      </c>
      <c r="M85" s="23">
        <v>0</v>
      </c>
      <c r="N85" s="23">
        <v>0</v>
      </c>
      <c r="O85" s="23">
        <v>0</v>
      </c>
      <c r="P85" s="23">
        <v>0</v>
      </c>
      <c r="Q85" s="23">
        <v>0</v>
      </c>
      <c r="R85" s="23">
        <v>0</v>
      </c>
      <c r="S85" s="23">
        <v>0</v>
      </c>
      <c r="T85" s="23">
        <v>0</v>
      </c>
      <c r="U85" s="23">
        <v>1</v>
      </c>
      <c r="V85" s="23">
        <v>1</v>
      </c>
      <c r="W85" s="24">
        <v>1</v>
      </c>
      <c r="X85" s="23"/>
      <c r="Y85" s="23">
        <v>1</v>
      </c>
    </row>
    <row r="86" spans="1:25">
      <c r="A86" s="38" t="s">
        <v>197</v>
      </c>
      <c r="B86" s="89">
        <v>465000</v>
      </c>
      <c r="C86" s="87">
        <f t="shared" si="14"/>
        <v>5.6674529528899535</v>
      </c>
      <c r="D86" s="29"/>
      <c r="E86" s="23">
        <v>0</v>
      </c>
      <c r="F86" s="23">
        <v>0</v>
      </c>
      <c r="G86" s="23">
        <v>0</v>
      </c>
      <c r="H86" s="23">
        <v>0</v>
      </c>
      <c r="I86" s="23">
        <v>0</v>
      </c>
      <c r="J86" s="23">
        <v>0</v>
      </c>
      <c r="K86" s="23">
        <v>0</v>
      </c>
      <c r="L86" s="23">
        <v>0</v>
      </c>
      <c r="M86" s="23">
        <v>0</v>
      </c>
      <c r="N86" s="23">
        <v>0</v>
      </c>
      <c r="O86" s="23">
        <v>0</v>
      </c>
      <c r="P86" s="23">
        <v>0</v>
      </c>
      <c r="Q86" s="23">
        <v>0</v>
      </c>
      <c r="R86" s="23">
        <v>0</v>
      </c>
      <c r="S86" s="23">
        <v>0</v>
      </c>
      <c r="T86" s="23">
        <v>0</v>
      </c>
      <c r="U86" s="23">
        <v>1</v>
      </c>
      <c r="V86" s="23">
        <v>1</v>
      </c>
      <c r="W86" s="24">
        <v>1</v>
      </c>
      <c r="X86" s="23"/>
      <c r="Y86" s="23">
        <v>1</v>
      </c>
    </row>
    <row r="87" spans="1:25">
      <c r="A87" s="38" t="s">
        <v>197</v>
      </c>
      <c r="B87" s="89">
        <v>259000</v>
      </c>
      <c r="C87" s="87">
        <f t="shared" si="14"/>
        <v>5.4132997640812519</v>
      </c>
      <c r="D87" s="29"/>
      <c r="E87" s="23">
        <v>0</v>
      </c>
      <c r="F87" s="23">
        <v>0</v>
      </c>
      <c r="G87" s="23">
        <v>0</v>
      </c>
      <c r="H87" s="23">
        <v>0</v>
      </c>
      <c r="I87" s="23">
        <v>0</v>
      </c>
      <c r="J87" s="23">
        <v>0</v>
      </c>
      <c r="K87" s="23">
        <v>0</v>
      </c>
      <c r="L87" s="23">
        <v>0</v>
      </c>
      <c r="M87" s="23">
        <v>0</v>
      </c>
      <c r="N87" s="23">
        <v>0</v>
      </c>
      <c r="O87" s="23">
        <v>0</v>
      </c>
      <c r="P87" s="23">
        <v>0</v>
      </c>
      <c r="Q87" s="23">
        <v>0</v>
      </c>
      <c r="R87" s="23">
        <v>0</v>
      </c>
      <c r="S87" s="23">
        <v>0</v>
      </c>
      <c r="T87" s="23">
        <v>0</v>
      </c>
      <c r="U87" s="23">
        <v>0</v>
      </c>
      <c r="V87" s="23">
        <v>0</v>
      </c>
      <c r="W87" s="24">
        <v>1</v>
      </c>
      <c r="X87" s="30"/>
      <c r="Y87" s="23">
        <v>1</v>
      </c>
    </row>
    <row r="88" spans="1:25">
      <c r="A88" s="38" t="s">
        <v>197</v>
      </c>
      <c r="B88" s="89">
        <v>400000</v>
      </c>
      <c r="C88" s="87">
        <f t="shared" si="14"/>
        <v>5.6020599913279625</v>
      </c>
      <c r="D88" s="45"/>
      <c r="E88" s="23">
        <v>0</v>
      </c>
      <c r="F88" s="23">
        <v>0</v>
      </c>
      <c r="G88" s="23">
        <v>0</v>
      </c>
      <c r="H88" s="23">
        <v>0</v>
      </c>
      <c r="I88" s="23">
        <v>0</v>
      </c>
      <c r="J88" s="23">
        <v>0</v>
      </c>
      <c r="K88" s="23">
        <v>0</v>
      </c>
      <c r="L88" s="23">
        <v>0</v>
      </c>
      <c r="M88" s="23">
        <v>0</v>
      </c>
      <c r="N88" s="23">
        <v>0</v>
      </c>
      <c r="O88" s="23">
        <v>0</v>
      </c>
      <c r="P88" s="23">
        <v>0</v>
      </c>
      <c r="Q88" s="23">
        <v>0</v>
      </c>
      <c r="R88" s="23">
        <v>0</v>
      </c>
      <c r="S88" s="23">
        <v>0</v>
      </c>
      <c r="T88" s="23">
        <v>0</v>
      </c>
      <c r="U88" s="23">
        <v>0</v>
      </c>
      <c r="V88" s="23">
        <v>0</v>
      </c>
      <c r="W88" s="24">
        <v>1</v>
      </c>
      <c r="X88" s="30"/>
      <c r="Y88" s="23">
        <v>1</v>
      </c>
    </row>
    <row r="89" spans="1:25">
      <c r="A89" s="47" t="s">
        <v>197</v>
      </c>
      <c r="B89" s="48">
        <v>8000000</v>
      </c>
      <c r="C89" s="87">
        <f t="shared" si="14"/>
        <v>6.9030899869919438</v>
      </c>
      <c r="D89" s="34"/>
      <c r="E89" s="23">
        <v>0</v>
      </c>
      <c r="F89" s="23">
        <v>0</v>
      </c>
      <c r="G89" s="23">
        <v>0</v>
      </c>
      <c r="H89" s="23">
        <v>0</v>
      </c>
      <c r="I89" s="23">
        <v>0</v>
      </c>
      <c r="J89" s="23">
        <v>0</v>
      </c>
      <c r="K89" s="23">
        <v>0</v>
      </c>
      <c r="L89" s="23">
        <v>0</v>
      </c>
      <c r="M89" s="23">
        <v>0</v>
      </c>
      <c r="N89" s="23">
        <v>0</v>
      </c>
      <c r="O89" s="23">
        <v>0</v>
      </c>
      <c r="P89" s="23">
        <v>0</v>
      </c>
      <c r="Q89" s="23">
        <v>0</v>
      </c>
      <c r="R89" s="23">
        <v>0</v>
      </c>
      <c r="S89" s="23">
        <v>0</v>
      </c>
      <c r="T89" s="23">
        <v>0</v>
      </c>
      <c r="U89" s="23">
        <v>0</v>
      </c>
      <c r="V89" s="23">
        <v>0</v>
      </c>
      <c r="W89" s="24">
        <v>1</v>
      </c>
      <c r="X89" s="43"/>
      <c r="Y89" s="23">
        <v>1</v>
      </c>
    </row>
    <row r="90" spans="1:25">
      <c r="A90" s="38" t="s">
        <v>197</v>
      </c>
      <c r="B90" s="54">
        <v>35.0001576071014</v>
      </c>
      <c r="C90" s="87">
        <f t="shared" si="14"/>
        <v>1.5440699999999994</v>
      </c>
      <c r="D90" s="20"/>
      <c r="E90" s="23">
        <v>0</v>
      </c>
      <c r="F90" s="23">
        <v>0</v>
      </c>
      <c r="G90" s="23">
        <v>0</v>
      </c>
      <c r="H90" s="23">
        <v>0</v>
      </c>
      <c r="I90" s="23">
        <v>0</v>
      </c>
      <c r="J90" s="23">
        <v>0</v>
      </c>
      <c r="K90" s="23">
        <v>0</v>
      </c>
      <c r="L90" s="23">
        <v>0</v>
      </c>
      <c r="M90" s="23">
        <v>0</v>
      </c>
      <c r="N90" s="23">
        <v>0</v>
      </c>
      <c r="O90" s="23">
        <v>0</v>
      </c>
      <c r="P90" s="23">
        <v>0</v>
      </c>
      <c r="Q90" s="23">
        <v>0</v>
      </c>
      <c r="R90" s="23">
        <v>0</v>
      </c>
      <c r="S90" s="23">
        <v>0</v>
      </c>
      <c r="T90" s="23">
        <v>0</v>
      </c>
      <c r="U90" s="23">
        <v>0</v>
      </c>
      <c r="V90" s="23">
        <v>0</v>
      </c>
      <c r="W90" s="24">
        <v>1</v>
      </c>
      <c r="X90" s="23"/>
      <c r="Y90" s="23">
        <v>1</v>
      </c>
    </row>
    <row r="91" spans="1:25">
      <c r="A91" s="38" t="s">
        <v>197</v>
      </c>
      <c r="B91" s="54">
        <v>36.3253661027723</v>
      </c>
      <c r="C91" s="87">
        <f t="shared" si="14"/>
        <v>1.5602099999999999</v>
      </c>
      <c r="D91" s="20"/>
      <c r="E91" s="23">
        <v>0</v>
      </c>
      <c r="F91" s="23">
        <v>0</v>
      </c>
      <c r="G91" s="23">
        <v>0</v>
      </c>
      <c r="H91" s="23">
        <v>0</v>
      </c>
      <c r="I91" s="23">
        <v>0</v>
      </c>
      <c r="J91" s="23">
        <v>0</v>
      </c>
      <c r="K91" s="23">
        <v>0</v>
      </c>
      <c r="L91" s="23">
        <v>0</v>
      </c>
      <c r="M91" s="23">
        <v>0</v>
      </c>
      <c r="N91" s="23">
        <v>0</v>
      </c>
      <c r="O91" s="23">
        <v>0</v>
      </c>
      <c r="P91" s="23">
        <v>0</v>
      </c>
      <c r="Q91" s="23">
        <v>0</v>
      </c>
      <c r="R91" s="23">
        <v>0</v>
      </c>
      <c r="S91" s="23">
        <v>0</v>
      </c>
      <c r="T91" s="23">
        <v>0</v>
      </c>
      <c r="U91" s="23">
        <v>0</v>
      </c>
      <c r="V91" s="23">
        <v>0</v>
      </c>
      <c r="W91" s="24">
        <v>1</v>
      </c>
      <c r="X91" s="23"/>
      <c r="Y91" s="23">
        <v>1</v>
      </c>
    </row>
    <row r="92" spans="1:25">
      <c r="A92" s="38" t="s">
        <v>197</v>
      </c>
      <c r="B92" s="54">
        <v>38.0128121968269</v>
      </c>
      <c r="C92" s="87">
        <f t="shared" si="14"/>
        <v>1.5799299999999994</v>
      </c>
      <c r="D92" s="20"/>
      <c r="E92" s="23">
        <v>0</v>
      </c>
      <c r="F92" s="23">
        <v>0</v>
      </c>
      <c r="G92" s="23">
        <v>0</v>
      </c>
      <c r="H92" s="23">
        <v>0</v>
      </c>
      <c r="I92" s="23">
        <v>0</v>
      </c>
      <c r="J92" s="23">
        <v>1</v>
      </c>
      <c r="K92" s="23">
        <v>1</v>
      </c>
      <c r="L92" s="23">
        <v>1</v>
      </c>
      <c r="M92" s="23">
        <v>1</v>
      </c>
      <c r="N92" s="23">
        <v>1</v>
      </c>
      <c r="O92" s="23">
        <v>1</v>
      </c>
      <c r="P92" s="23">
        <v>1</v>
      </c>
      <c r="Q92" s="23">
        <v>1</v>
      </c>
      <c r="R92" s="23">
        <v>1</v>
      </c>
      <c r="S92" s="23">
        <v>1</v>
      </c>
      <c r="T92" s="23">
        <v>1</v>
      </c>
      <c r="U92" s="23">
        <v>1</v>
      </c>
      <c r="V92" s="23">
        <v>1</v>
      </c>
      <c r="W92" s="24">
        <v>1</v>
      </c>
      <c r="X92" s="23"/>
      <c r="Y92" s="23">
        <v>1</v>
      </c>
    </row>
    <row r="93" spans="1:25">
      <c r="A93" s="38" t="s">
        <v>197</v>
      </c>
      <c r="B93" s="54">
        <v>36.750224800474797</v>
      </c>
      <c r="C93" s="87">
        <f t="shared" si="14"/>
        <v>1.5652599999999997</v>
      </c>
      <c r="D93" s="20"/>
      <c r="E93" s="23">
        <v>0</v>
      </c>
      <c r="F93" s="23">
        <v>0</v>
      </c>
      <c r="G93" s="23">
        <v>0</v>
      </c>
      <c r="H93" s="23">
        <v>0</v>
      </c>
      <c r="I93" s="23">
        <v>0</v>
      </c>
      <c r="J93" s="23">
        <v>0</v>
      </c>
      <c r="K93" s="23">
        <v>0</v>
      </c>
      <c r="L93" s="23">
        <v>0</v>
      </c>
      <c r="M93" s="23">
        <v>0</v>
      </c>
      <c r="N93" s="23">
        <v>0</v>
      </c>
      <c r="O93" s="23">
        <v>0</v>
      </c>
      <c r="P93" s="23">
        <v>0</v>
      </c>
      <c r="Q93" s="23">
        <v>0</v>
      </c>
      <c r="R93" s="23">
        <v>0</v>
      </c>
      <c r="S93" s="23">
        <v>0</v>
      </c>
      <c r="T93" s="23">
        <v>0</v>
      </c>
      <c r="U93" s="23">
        <v>0</v>
      </c>
      <c r="V93" s="23">
        <v>0</v>
      </c>
      <c r="W93" s="24">
        <v>1</v>
      </c>
      <c r="X93" s="23"/>
      <c r="Y93" s="23">
        <v>1</v>
      </c>
    </row>
    <row r="94" spans="1:25">
      <c r="A94" s="38" t="s">
        <v>197</v>
      </c>
      <c r="B94" s="55">
        <v>92.382561542213594</v>
      </c>
      <c r="C94" s="87">
        <f t="shared" si="14"/>
        <v>1.9655900000000002</v>
      </c>
      <c r="D94" s="20"/>
      <c r="E94" s="23">
        <v>1</v>
      </c>
      <c r="F94" s="23">
        <v>1</v>
      </c>
      <c r="G94" s="23">
        <v>1</v>
      </c>
      <c r="H94" s="23">
        <v>1</v>
      </c>
      <c r="I94" s="23">
        <v>1</v>
      </c>
      <c r="J94" s="23">
        <v>1</v>
      </c>
      <c r="K94" s="23">
        <v>1</v>
      </c>
      <c r="L94" s="23">
        <v>1</v>
      </c>
      <c r="M94" s="23">
        <v>1</v>
      </c>
      <c r="N94" s="23">
        <v>1</v>
      </c>
      <c r="O94" s="23">
        <v>1</v>
      </c>
      <c r="P94" s="23">
        <v>1</v>
      </c>
      <c r="Q94" s="23">
        <v>1</v>
      </c>
      <c r="R94" s="23">
        <v>1</v>
      </c>
      <c r="S94" s="23">
        <v>1</v>
      </c>
      <c r="T94" s="23">
        <v>1</v>
      </c>
      <c r="U94" s="23">
        <v>1</v>
      </c>
      <c r="V94" s="23">
        <v>1</v>
      </c>
      <c r="W94" s="24">
        <v>1</v>
      </c>
      <c r="X94" s="23"/>
      <c r="Y94" s="23">
        <v>1</v>
      </c>
    </row>
    <row r="95" spans="1:25">
      <c r="A95" s="38" t="s">
        <v>197</v>
      </c>
      <c r="B95" s="55">
        <v>31.924933404727899</v>
      </c>
      <c r="C95" s="87">
        <f t="shared" si="14"/>
        <v>1.5041299999999991</v>
      </c>
      <c r="D95" s="20"/>
      <c r="E95" s="23">
        <v>0</v>
      </c>
      <c r="F95" s="23">
        <v>0</v>
      </c>
      <c r="G95" s="23">
        <v>0</v>
      </c>
      <c r="H95" s="23">
        <v>0</v>
      </c>
      <c r="I95" s="23">
        <v>0</v>
      </c>
      <c r="J95" s="23">
        <v>0</v>
      </c>
      <c r="K95" s="23">
        <v>0</v>
      </c>
      <c r="L95" s="23">
        <v>0</v>
      </c>
      <c r="M95" s="23">
        <v>0</v>
      </c>
      <c r="N95" s="23">
        <v>0</v>
      </c>
      <c r="O95" s="23">
        <v>0</v>
      </c>
      <c r="P95" s="23">
        <v>0</v>
      </c>
      <c r="Q95" s="23">
        <v>0</v>
      </c>
      <c r="R95" s="23">
        <v>0</v>
      </c>
      <c r="S95" s="23">
        <v>0</v>
      </c>
      <c r="T95" s="23">
        <v>0</v>
      </c>
      <c r="U95" s="23">
        <v>0</v>
      </c>
      <c r="V95" s="23">
        <v>0</v>
      </c>
      <c r="W95" s="24">
        <v>1</v>
      </c>
      <c r="X95" s="23"/>
      <c r="Y95" s="23">
        <v>1</v>
      </c>
    </row>
    <row r="96" spans="1:25">
      <c r="A96" s="38" t="s">
        <v>197</v>
      </c>
      <c r="B96" s="56">
        <v>1364</v>
      </c>
      <c r="C96" s="87">
        <f t="shared" si="14"/>
        <v>3.1348143703204601</v>
      </c>
      <c r="D96" s="57"/>
      <c r="E96" s="23">
        <v>0</v>
      </c>
      <c r="F96" s="23">
        <v>0</v>
      </c>
      <c r="G96" s="23">
        <v>0</v>
      </c>
      <c r="H96" s="23">
        <v>0</v>
      </c>
      <c r="I96" s="23">
        <v>0</v>
      </c>
      <c r="J96" s="23">
        <v>0</v>
      </c>
      <c r="K96" s="23">
        <v>0</v>
      </c>
      <c r="L96" s="23">
        <v>0</v>
      </c>
      <c r="M96" s="23">
        <v>0</v>
      </c>
      <c r="N96" s="23">
        <v>0</v>
      </c>
      <c r="O96" s="23">
        <v>0</v>
      </c>
      <c r="P96" s="23">
        <v>0</v>
      </c>
      <c r="Q96" s="23">
        <v>0</v>
      </c>
      <c r="R96" s="23">
        <v>0</v>
      </c>
      <c r="S96" s="23">
        <v>0</v>
      </c>
      <c r="T96" s="23">
        <v>0</v>
      </c>
      <c r="U96" s="23">
        <v>0</v>
      </c>
      <c r="V96" s="23">
        <v>0</v>
      </c>
      <c r="W96" s="24">
        <v>1</v>
      </c>
      <c r="X96" s="23"/>
      <c r="Y96" s="23">
        <v>1</v>
      </c>
    </row>
    <row r="97" spans="1:25">
      <c r="A97" s="47" t="s">
        <v>197</v>
      </c>
      <c r="B97" s="48">
        <v>1100000</v>
      </c>
      <c r="C97" s="87">
        <f t="shared" si="14"/>
        <v>6.0413926851582254</v>
      </c>
      <c r="D97" s="34"/>
      <c r="E97" s="23">
        <v>0</v>
      </c>
      <c r="F97" s="23">
        <v>0</v>
      </c>
      <c r="G97" s="23">
        <v>0</v>
      </c>
      <c r="H97" s="23">
        <v>0</v>
      </c>
      <c r="I97" s="23">
        <v>0</v>
      </c>
      <c r="J97" s="23">
        <v>0</v>
      </c>
      <c r="K97" s="23">
        <v>0</v>
      </c>
      <c r="L97" s="23">
        <v>0</v>
      </c>
      <c r="M97" s="23">
        <v>0</v>
      </c>
      <c r="N97" s="23">
        <v>0</v>
      </c>
      <c r="O97" s="23">
        <v>0</v>
      </c>
      <c r="P97" s="23">
        <v>0</v>
      </c>
      <c r="Q97" s="23">
        <v>0</v>
      </c>
      <c r="R97" s="23">
        <v>0</v>
      </c>
      <c r="S97" s="23">
        <v>0</v>
      </c>
      <c r="T97" s="23">
        <v>0</v>
      </c>
      <c r="U97" s="23">
        <v>0</v>
      </c>
      <c r="V97" s="23">
        <v>0</v>
      </c>
      <c r="W97" s="24">
        <v>0</v>
      </c>
      <c r="X97" s="61"/>
      <c r="Y97" s="23">
        <v>0</v>
      </c>
    </row>
    <row r="98" spans="1:25">
      <c r="A98" s="38" t="s">
        <v>197</v>
      </c>
      <c r="B98" s="62">
        <v>1587000</v>
      </c>
      <c r="C98" s="87">
        <f t="shared" si="14"/>
        <v>6.2005769267548478</v>
      </c>
      <c r="D98" s="63"/>
      <c r="E98" s="23">
        <v>0</v>
      </c>
      <c r="F98" s="23">
        <v>0</v>
      </c>
      <c r="G98" s="23">
        <v>0</v>
      </c>
      <c r="H98" s="23">
        <v>0</v>
      </c>
      <c r="I98" s="23">
        <v>0</v>
      </c>
      <c r="J98" s="23">
        <v>0</v>
      </c>
      <c r="K98" s="23">
        <v>0</v>
      </c>
      <c r="L98" s="23">
        <v>0</v>
      </c>
      <c r="M98" s="23">
        <v>0</v>
      </c>
      <c r="N98" s="23">
        <v>0</v>
      </c>
      <c r="O98" s="23">
        <v>0</v>
      </c>
      <c r="P98" s="23">
        <v>0</v>
      </c>
      <c r="Q98" s="23">
        <v>0</v>
      </c>
      <c r="R98" s="23">
        <v>0</v>
      </c>
      <c r="S98" s="23">
        <v>0</v>
      </c>
      <c r="T98" s="23">
        <v>0</v>
      </c>
      <c r="U98" s="23">
        <v>0</v>
      </c>
      <c r="V98" s="23">
        <v>0</v>
      </c>
      <c r="W98" s="24">
        <v>1</v>
      </c>
      <c r="X98" s="35"/>
      <c r="Y98" s="23">
        <v>1</v>
      </c>
    </row>
    <row r="99" spans="1:25">
      <c r="A99" s="47"/>
      <c r="B99" s="48"/>
      <c r="C99" s="87"/>
      <c r="D99" s="82" t="s">
        <v>200</v>
      </c>
      <c r="E99" s="83">
        <f>SUM(E78:E98)</f>
        <v>2</v>
      </c>
      <c r="F99" s="83">
        <f t="shared" ref="F99:Y99" si="15">SUM(F78:F98)</f>
        <v>2</v>
      </c>
      <c r="G99" s="83">
        <f t="shared" si="15"/>
        <v>1</v>
      </c>
      <c r="H99" s="83">
        <f t="shared" si="15"/>
        <v>1</v>
      </c>
      <c r="I99" s="83">
        <f t="shared" si="15"/>
        <v>1</v>
      </c>
      <c r="J99" s="83">
        <f t="shared" si="15"/>
        <v>3</v>
      </c>
      <c r="K99" s="83">
        <f t="shared" si="15"/>
        <v>3</v>
      </c>
      <c r="L99" s="83">
        <f t="shared" si="15"/>
        <v>3</v>
      </c>
      <c r="M99" s="83">
        <f t="shared" si="15"/>
        <v>3</v>
      </c>
      <c r="N99" s="83">
        <f t="shared" si="15"/>
        <v>2</v>
      </c>
      <c r="O99" s="83">
        <f t="shared" si="15"/>
        <v>2</v>
      </c>
      <c r="P99" s="83">
        <f t="shared" si="15"/>
        <v>2</v>
      </c>
      <c r="Q99" s="83">
        <f t="shared" si="15"/>
        <v>2</v>
      </c>
      <c r="R99" s="83">
        <f t="shared" si="15"/>
        <v>2</v>
      </c>
      <c r="S99" s="83">
        <f t="shared" si="15"/>
        <v>2</v>
      </c>
      <c r="T99" s="83">
        <f t="shared" si="15"/>
        <v>2</v>
      </c>
      <c r="U99" s="83">
        <f t="shared" si="15"/>
        <v>7</v>
      </c>
      <c r="V99" s="83">
        <f t="shared" si="15"/>
        <v>7</v>
      </c>
      <c r="W99" s="83">
        <f t="shared" si="15"/>
        <v>20</v>
      </c>
      <c r="X99" s="83">
        <f t="shared" si="15"/>
        <v>0</v>
      </c>
      <c r="Y99" s="83">
        <f t="shared" si="15"/>
        <v>20</v>
      </c>
    </row>
    <row r="100" spans="1:25">
      <c r="A100" s="47"/>
      <c r="B100" s="48"/>
      <c r="C100" s="87"/>
      <c r="D100" s="34"/>
      <c r="E100" s="23"/>
      <c r="F100" s="23"/>
      <c r="G100" s="23"/>
      <c r="H100" s="23"/>
      <c r="I100" s="23"/>
      <c r="J100" s="23"/>
      <c r="K100" s="23"/>
      <c r="L100" s="23"/>
      <c r="M100" s="23"/>
      <c r="N100" s="23"/>
      <c r="O100" s="23"/>
      <c r="P100" s="23"/>
      <c r="Q100" s="23"/>
      <c r="R100" s="23"/>
      <c r="S100" s="23"/>
      <c r="T100" s="23"/>
      <c r="U100" s="23"/>
      <c r="V100" s="23"/>
      <c r="W100" s="24"/>
      <c r="X100" s="35"/>
      <c r="Y100" s="23"/>
    </row>
    <row r="101" spans="1:25">
      <c r="A101" s="85" t="s">
        <v>203</v>
      </c>
      <c r="B101" s="86">
        <v>3500.0157607101401</v>
      </c>
      <c r="C101" s="87">
        <f t="shared" ref="C101:C110" si="16">LOG(B101)</f>
        <v>3.5440699999999996</v>
      </c>
      <c r="D101" s="42"/>
      <c r="E101" s="23">
        <v>1</v>
      </c>
      <c r="F101" s="23">
        <v>1</v>
      </c>
      <c r="G101" s="23">
        <v>0</v>
      </c>
      <c r="H101" s="23">
        <v>0</v>
      </c>
      <c r="I101" s="23">
        <v>0</v>
      </c>
      <c r="J101" s="23">
        <v>0</v>
      </c>
      <c r="K101" s="23">
        <v>0</v>
      </c>
      <c r="L101" s="23">
        <v>0</v>
      </c>
      <c r="M101" s="23">
        <v>0</v>
      </c>
      <c r="N101" s="23">
        <v>0</v>
      </c>
      <c r="O101" s="23">
        <v>0</v>
      </c>
      <c r="P101" s="23">
        <v>0</v>
      </c>
      <c r="Q101" s="23">
        <v>0</v>
      </c>
      <c r="R101" s="23">
        <v>0</v>
      </c>
      <c r="S101" s="23">
        <v>0</v>
      </c>
      <c r="T101" s="23">
        <v>0</v>
      </c>
      <c r="U101" s="23">
        <v>0</v>
      </c>
      <c r="V101" s="23">
        <v>0</v>
      </c>
      <c r="W101" s="24">
        <v>0</v>
      </c>
      <c r="X101" s="23"/>
      <c r="Y101" s="23">
        <v>0</v>
      </c>
    </row>
    <row r="102" spans="1:25">
      <c r="A102" s="38" t="s">
        <v>203</v>
      </c>
      <c r="B102" s="90">
        <v>13.5</v>
      </c>
      <c r="C102" s="87">
        <f t="shared" si="16"/>
        <v>1.1303337684950061</v>
      </c>
      <c r="D102" s="20"/>
      <c r="E102" s="23">
        <v>0</v>
      </c>
      <c r="F102" s="23">
        <v>0</v>
      </c>
      <c r="G102" s="23">
        <v>0</v>
      </c>
      <c r="H102" s="23">
        <v>0</v>
      </c>
      <c r="I102" s="23">
        <v>0</v>
      </c>
      <c r="J102" s="23">
        <v>0</v>
      </c>
      <c r="K102" s="23">
        <v>0</v>
      </c>
      <c r="L102" s="23">
        <v>1</v>
      </c>
      <c r="M102" s="23">
        <v>1</v>
      </c>
      <c r="N102" s="23">
        <v>1</v>
      </c>
      <c r="O102" s="23">
        <v>1</v>
      </c>
      <c r="P102" s="23">
        <v>1</v>
      </c>
      <c r="Q102" s="23">
        <v>1</v>
      </c>
      <c r="R102" s="23">
        <v>1</v>
      </c>
      <c r="S102" s="23">
        <v>1</v>
      </c>
      <c r="T102" s="23">
        <v>1</v>
      </c>
      <c r="U102" s="23">
        <v>1</v>
      </c>
      <c r="V102" s="23">
        <v>1</v>
      </c>
      <c r="W102" s="24">
        <v>1</v>
      </c>
      <c r="X102" s="23"/>
      <c r="Y102" s="23">
        <v>1</v>
      </c>
    </row>
    <row r="103" spans="1:25">
      <c r="A103" s="38" t="s">
        <v>203</v>
      </c>
      <c r="B103" s="46">
        <v>4.98333404543488</v>
      </c>
      <c r="C103" s="87">
        <f t="shared" si="16"/>
        <v>0.69752000000000014</v>
      </c>
      <c r="D103" s="20"/>
      <c r="E103" s="23">
        <v>1</v>
      </c>
      <c r="F103" s="23">
        <v>1</v>
      </c>
      <c r="G103" s="23">
        <v>1</v>
      </c>
      <c r="H103" s="23">
        <v>1</v>
      </c>
      <c r="I103" s="23">
        <v>1</v>
      </c>
      <c r="J103" s="23">
        <v>1</v>
      </c>
      <c r="K103" s="23">
        <v>1</v>
      </c>
      <c r="L103" s="23">
        <v>1</v>
      </c>
      <c r="M103" s="23">
        <v>1</v>
      </c>
      <c r="N103" s="23">
        <v>1</v>
      </c>
      <c r="O103" s="23">
        <v>1</v>
      </c>
      <c r="P103" s="23">
        <v>1</v>
      </c>
      <c r="Q103" s="23">
        <v>1</v>
      </c>
      <c r="R103" s="23">
        <v>1</v>
      </c>
      <c r="S103" s="23">
        <v>1</v>
      </c>
      <c r="T103" s="23">
        <v>1</v>
      </c>
      <c r="U103" s="23">
        <v>1</v>
      </c>
      <c r="V103" s="23">
        <v>1</v>
      </c>
      <c r="W103" s="24">
        <v>1</v>
      </c>
      <c r="X103" s="23"/>
      <c r="Y103" s="23">
        <v>1</v>
      </c>
    </row>
    <row r="104" spans="1:25">
      <c r="A104" s="38" t="s">
        <v>203</v>
      </c>
      <c r="B104" s="46">
        <v>4.3932912960096404</v>
      </c>
      <c r="C104" s="87">
        <f t="shared" si="16"/>
        <v>0.64278999999999986</v>
      </c>
      <c r="D104" s="20"/>
      <c r="E104" s="23">
        <v>1</v>
      </c>
      <c r="F104" s="23">
        <v>1</v>
      </c>
      <c r="G104" s="23">
        <v>1</v>
      </c>
      <c r="H104" s="23">
        <v>1</v>
      </c>
      <c r="I104" s="23">
        <v>1</v>
      </c>
      <c r="J104" s="23">
        <v>1</v>
      </c>
      <c r="K104" s="23">
        <v>1</v>
      </c>
      <c r="L104" s="23">
        <v>1</v>
      </c>
      <c r="M104" s="23">
        <v>1</v>
      </c>
      <c r="N104" s="23">
        <v>1</v>
      </c>
      <c r="O104" s="23">
        <v>1</v>
      </c>
      <c r="P104" s="23">
        <v>1</v>
      </c>
      <c r="Q104" s="23">
        <v>1</v>
      </c>
      <c r="R104" s="23">
        <v>1</v>
      </c>
      <c r="S104" s="23">
        <v>1</v>
      </c>
      <c r="T104" s="23">
        <v>1</v>
      </c>
      <c r="U104" s="23">
        <v>1</v>
      </c>
      <c r="V104" s="23">
        <v>1</v>
      </c>
      <c r="W104" s="24">
        <v>1</v>
      </c>
      <c r="X104" s="23"/>
      <c r="Y104" s="23">
        <v>1</v>
      </c>
    </row>
    <row r="105" spans="1:25">
      <c r="A105" s="38" t="s">
        <v>203</v>
      </c>
      <c r="B105" s="46">
        <v>4.6583273069369104</v>
      </c>
      <c r="C105" s="87">
        <f t="shared" si="16"/>
        <v>0.66822999999999955</v>
      </c>
      <c r="D105" s="20"/>
      <c r="E105" s="23">
        <v>0</v>
      </c>
      <c r="F105" s="23">
        <v>0</v>
      </c>
      <c r="G105" s="23">
        <v>0</v>
      </c>
      <c r="H105" s="23">
        <v>0</v>
      </c>
      <c r="I105" s="23">
        <v>0</v>
      </c>
      <c r="J105" s="23">
        <v>0</v>
      </c>
      <c r="K105" s="23">
        <v>0</v>
      </c>
      <c r="L105" s="23">
        <v>0</v>
      </c>
      <c r="M105" s="23">
        <v>0</v>
      </c>
      <c r="N105" s="23">
        <v>0</v>
      </c>
      <c r="O105" s="23">
        <v>0</v>
      </c>
      <c r="P105" s="23">
        <v>0</v>
      </c>
      <c r="Q105" s="23">
        <v>0</v>
      </c>
      <c r="R105" s="23">
        <v>0</v>
      </c>
      <c r="S105" s="23">
        <v>0</v>
      </c>
      <c r="T105" s="23">
        <v>0</v>
      </c>
      <c r="U105" s="23">
        <v>0</v>
      </c>
      <c r="V105" s="23">
        <v>0</v>
      </c>
      <c r="W105" s="24">
        <v>1</v>
      </c>
      <c r="X105" s="23"/>
      <c r="Y105" s="23">
        <v>1</v>
      </c>
    </row>
    <row r="106" spans="1:25">
      <c r="A106" s="38" t="s">
        <v>203</v>
      </c>
      <c r="B106" s="46">
        <v>3.5</v>
      </c>
      <c r="C106" s="87">
        <f t="shared" si="16"/>
        <v>0.54406804435027567</v>
      </c>
      <c r="D106" s="20"/>
      <c r="E106" s="23">
        <v>0</v>
      </c>
      <c r="F106" s="23">
        <v>0</v>
      </c>
      <c r="G106" s="23">
        <v>0</v>
      </c>
      <c r="H106" s="23">
        <v>0</v>
      </c>
      <c r="I106" s="23">
        <v>0</v>
      </c>
      <c r="J106" s="23">
        <v>0</v>
      </c>
      <c r="K106" s="23">
        <v>0</v>
      </c>
      <c r="L106" s="23">
        <v>0</v>
      </c>
      <c r="M106" s="23">
        <v>0</v>
      </c>
      <c r="N106" s="23">
        <v>0</v>
      </c>
      <c r="O106" s="23">
        <v>0</v>
      </c>
      <c r="P106" s="23">
        <v>0</v>
      </c>
      <c r="Q106" s="23">
        <v>0</v>
      </c>
      <c r="R106" s="23">
        <v>0</v>
      </c>
      <c r="S106" s="23">
        <v>0</v>
      </c>
      <c r="T106" s="23">
        <v>0</v>
      </c>
      <c r="U106" s="23">
        <v>0</v>
      </c>
      <c r="V106" s="23">
        <v>0</v>
      </c>
      <c r="W106" s="24">
        <v>1</v>
      </c>
      <c r="X106" s="23"/>
      <c r="Y106" s="23">
        <v>1</v>
      </c>
    </row>
    <row r="107" spans="1:25">
      <c r="A107" s="38" t="s">
        <v>203</v>
      </c>
      <c r="B107" s="46">
        <v>3.5750325473263</v>
      </c>
      <c r="C107" s="87">
        <f t="shared" si="16"/>
        <v>0.55327999999999988</v>
      </c>
      <c r="D107" s="20"/>
      <c r="E107" s="23">
        <v>0</v>
      </c>
      <c r="F107" s="23">
        <v>0</v>
      </c>
      <c r="G107" s="23">
        <v>0</v>
      </c>
      <c r="H107" s="23">
        <v>0</v>
      </c>
      <c r="I107" s="23">
        <v>0</v>
      </c>
      <c r="J107" s="23">
        <v>0</v>
      </c>
      <c r="K107" s="23">
        <v>0</v>
      </c>
      <c r="L107" s="23">
        <v>0</v>
      </c>
      <c r="M107" s="23">
        <v>0</v>
      </c>
      <c r="N107" s="23">
        <v>0</v>
      </c>
      <c r="O107" s="23">
        <v>0</v>
      </c>
      <c r="P107" s="23">
        <v>0</v>
      </c>
      <c r="Q107" s="23">
        <v>0</v>
      </c>
      <c r="R107" s="23">
        <v>0</v>
      </c>
      <c r="S107" s="23">
        <v>0</v>
      </c>
      <c r="T107" s="23">
        <v>0</v>
      </c>
      <c r="U107" s="23">
        <v>0</v>
      </c>
      <c r="V107" s="23">
        <v>0</v>
      </c>
      <c r="W107" s="24">
        <v>1</v>
      </c>
      <c r="X107" s="23"/>
      <c r="Y107" s="23">
        <v>1</v>
      </c>
    </row>
    <row r="108" spans="1:25">
      <c r="A108" s="38" t="s">
        <v>203</v>
      </c>
      <c r="B108" s="90">
        <v>91.257801093445707</v>
      </c>
      <c r="C108" s="87">
        <f t="shared" si="16"/>
        <v>1.96027</v>
      </c>
      <c r="D108" s="20"/>
      <c r="E108" s="23">
        <v>0</v>
      </c>
      <c r="F108" s="23">
        <v>0</v>
      </c>
      <c r="G108" s="23">
        <v>0</v>
      </c>
      <c r="H108" s="23">
        <v>0</v>
      </c>
      <c r="I108" s="23">
        <v>0</v>
      </c>
      <c r="J108" s="23">
        <v>0</v>
      </c>
      <c r="K108" s="23">
        <v>0</v>
      </c>
      <c r="L108" s="23">
        <v>1</v>
      </c>
      <c r="M108" s="23">
        <v>1</v>
      </c>
      <c r="N108" s="23">
        <v>1</v>
      </c>
      <c r="O108" s="23">
        <v>1</v>
      </c>
      <c r="P108" s="23">
        <v>1</v>
      </c>
      <c r="Q108" s="23">
        <v>1</v>
      </c>
      <c r="R108" s="23">
        <v>1</v>
      </c>
      <c r="S108" s="23">
        <v>1</v>
      </c>
      <c r="T108" s="23">
        <v>1</v>
      </c>
      <c r="U108" s="23">
        <v>1</v>
      </c>
      <c r="V108" s="23">
        <v>1</v>
      </c>
      <c r="W108" s="24">
        <v>1</v>
      </c>
      <c r="X108" s="23"/>
      <c r="Y108" s="23">
        <v>1</v>
      </c>
    </row>
    <row r="109" spans="1:25">
      <c r="A109" s="38" t="s">
        <v>203</v>
      </c>
      <c r="B109" s="55">
        <v>27.924795412794101</v>
      </c>
      <c r="C109" s="87">
        <f t="shared" si="16"/>
        <v>1.4459899999999988</v>
      </c>
      <c r="D109" s="20"/>
      <c r="E109" s="23">
        <v>1</v>
      </c>
      <c r="F109" s="23">
        <v>1</v>
      </c>
      <c r="G109" s="23">
        <v>1</v>
      </c>
      <c r="H109" s="23">
        <v>1</v>
      </c>
      <c r="I109" s="23">
        <v>1</v>
      </c>
      <c r="J109" s="23">
        <v>1</v>
      </c>
      <c r="K109" s="23">
        <v>1</v>
      </c>
      <c r="L109" s="23">
        <v>1</v>
      </c>
      <c r="M109" s="23">
        <v>1</v>
      </c>
      <c r="N109" s="23">
        <v>1</v>
      </c>
      <c r="O109" s="23">
        <v>1</v>
      </c>
      <c r="P109" s="23">
        <v>1</v>
      </c>
      <c r="Q109" s="23">
        <v>1</v>
      </c>
      <c r="R109" s="23">
        <v>1</v>
      </c>
      <c r="S109" s="23">
        <v>1</v>
      </c>
      <c r="T109" s="23">
        <v>1</v>
      </c>
      <c r="U109" s="23">
        <v>1</v>
      </c>
      <c r="V109" s="23">
        <v>1</v>
      </c>
      <c r="W109" s="24">
        <v>1</v>
      </c>
      <c r="X109" s="23"/>
      <c r="Y109" s="23">
        <v>1</v>
      </c>
    </row>
    <row r="110" spans="1:25">
      <c r="A110" s="38" t="s">
        <v>203</v>
      </c>
      <c r="B110" s="59">
        <v>4203.7801970002665</v>
      </c>
      <c r="C110" s="87">
        <f t="shared" si="16"/>
        <v>3.62364</v>
      </c>
      <c r="D110" s="60"/>
      <c r="E110" s="23">
        <v>1</v>
      </c>
      <c r="F110" s="23">
        <v>0</v>
      </c>
      <c r="G110" s="23">
        <v>0</v>
      </c>
      <c r="H110" s="23">
        <v>0</v>
      </c>
      <c r="I110" s="23">
        <v>0</v>
      </c>
      <c r="J110" s="23">
        <v>0</v>
      </c>
      <c r="K110" s="23">
        <v>0</v>
      </c>
      <c r="L110" s="23">
        <v>0</v>
      </c>
      <c r="M110" s="23">
        <v>0</v>
      </c>
      <c r="N110" s="23">
        <v>0</v>
      </c>
      <c r="O110" s="23">
        <v>0</v>
      </c>
      <c r="P110" s="23">
        <v>0</v>
      </c>
      <c r="Q110" s="23">
        <v>0</v>
      </c>
      <c r="R110" s="23">
        <v>0</v>
      </c>
      <c r="S110" s="23">
        <v>0</v>
      </c>
      <c r="T110" s="23">
        <v>0</v>
      </c>
      <c r="U110" s="23">
        <v>0</v>
      </c>
      <c r="V110" s="23">
        <v>0</v>
      </c>
      <c r="W110" s="24">
        <v>0</v>
      </c>
      <c r="X110" s="23"/>
      <c r="Y110" s="23">
        <v>0</v>
      </c>
    </row>
    <row r="111" spans="1:25">
      <c r="A111" s="47"/>
      <c r="B111" s="48"/>
      <c r="C111" s="87"/>
      <c r="D111" s="82" t="s">
        <v>200</v>
      </c>
      <c r="E111" s="83">
        <f>SUM(E101:E110)</f>
        <v>5</v>
      </c>
      <c r="F111" s="83">
        <f t="shared" ref="F111:Y111" si="17">SUM(F101:F110)</f>
        <v>4</v>
      </c>
      <c r="G111" s="83">
        <f t="shared" si="17"/>
        <v>3</v>
      </c>
      <c r="H111" s="83">
        <f t="shared" si="17"/>
        <v>3</v>
      </c>
      <c r="I111" s="83">
        <f t="shared" si="17"/>
        <v>3</v>
      </c>
      <c r="J111" s="83">
        <f t="shared" si="17"/>
        <v>3</v>
      </c>
      <c r="K111" s="83">
        <f t="shared" si="17"/>
        <v>3</v>
      </c>
      <c r="L111" s="83">
        <f t="shared" si="17"/>
        <v>5</v>
      </c>
      <c r="M111" s="83">
        <f t="shared" si="17"/>
        <v>5</v>
      </c>
      <c r="N111" s="83">
        <f t="shared" si="17"/>
        <v>5</v>
      </c>
      <c r="O111" s="83">
        <f t="shared" si="17"/>
        <v>5</v>
      </c>
      <c r="P111" s="83">
        <f t="shared" si="17"/>
        <v>5</v>
      </c>
      <c r="Q111" s="83">
        <f t="shared" si="17"/>
        <v>5</v>
      </c>
      <c r="R111" s="83">
        <f t="shared" si="17"/>
        <v>5</v>
      </c>
      <c r="S111" s="83">
        <f t="shared" si="17"/>
        <v>5</v>
      </c>
      <c r="T111" s="83">
        <f t="shared" si="17"/>
        <v>5</v>
      </c>
      <c r="U111" s="83">
        <f t="shared" si="17"/>
        <v>5</v>
      </c>
      <c r="V111" s="83">
        <f t="shared" si="17"/>
        <v>5</v>
      </c>
      <c r="W111" s="83">
        <f t="shared" si="17"/>
        <v>8</v>
      </c>
      <c r="X111" s="83">
        <f t="shared" si="17"/>
        <v>0</v>
      </c>
      <c r="Y111" s="83">
        <f t="shared" si="17"/>
        <v>8</v>
      </c>
    </row>
    <row r="112" spans="1:25">
      <c r="A112" s="47"/>
      <c r="B112" s="48"/>
      <c r="C112" s="87"/>
      <c r="D112" s="34"/>
      <c r="E112" s="23"/>
      <c r="F112" s="23"/>
      <c r="G112" s="23"/>
      <c r="H112" s="23"/>
      <c r="I112" s="23"/>
      <c r="J112" s="23"/>
      <c r="K112" s="23"/>
      <c r="L112" s="23"/>
      <c r="M112" s="23"/>
      <c r="N112" s="23"/>
      <c r="O112" s="23"/>
      <c r="P112" s="23"/>
      <c r="Q112" s="23"/>
      <c r="R112" s="23"/>
      <c r="S112" s="23"/>
      <c r="T112" s="23"/>
      <c r="U112" s="23"/>
      <c r="V112" s="23"/>
      <c r="W112" s="24"/>
      <c r="X112" s="35"/>
      <c r="Y112" s="23"/>
    </row>
    <row r="113" spans="1:25">
      <c r="A113" s="85" t="s">
        <v>204</v>
      </c>
      <c r="B113" s="91">
        <v>801.253611440952</v>
      </c>
      <c r="C113" s="87">
        <f t="shared" ref="C113:C126" si="18">LOG(B113)</f>
        <v>2.9037700000000002</v>
      </c>
      <c r="D113" s="20"/>
      <c r="E113" s="23">
        <v>0</v>
      </c>
      <c r="F113" s="23">
        <v>0</v>
      </c>
      <c r="G113" s="23">
        <v>0</v>
      </c>
      <c r="H113" s="23">
        <v>0</v>
      </c>
      <c r="I113" s="23">
        <v>0</v>
      </c>
      <c r="J113" s="23">
        <v>0</v>
      </c>
      <c r="K113" s="23">
        <v>0</v>
      </c>
      <c r="L113" s="23">
        <v>0</v>
      </c>
      <c r="M113" s="23">
        <v>0</v>
      </c>
      <c r="N113" s="23">
        <v>0</v>
      </c>
      <c r="O113" s="23">
        <v>0</v>
      </c>
      <c r="P113" s="23">
        <v>0</v>
      </c>
      <c r="Q113" s="23">
        <v>0</v>
      </c>
      <c r="R113" s="23">
        <v>0</v>
      </c>
      <c r="S113" s="23">
        <v>0</v>
      </c>
      <c r="T113" s="23">
        <v>0</v>
      </c>
      <c r="U113" s="23">
        <v>1</v>
      </c>
      <c r="V113" s="23">
        <v>1</v>
      </c>
      <c r="W113" s="24">
        <v>1</v>
      </c>
      <c r="X113" s="23"/>
      <c r="Y113" s="23">
        <v>1</v>
      </c>
    </row>
    <row r="114" spans="1:25">
      <c r="A114" s="85" t="s">
        <v>204</v>
      </c>
      <c r="B114" s="91">
        <v>2085.0189189058001</v>
      </c>
      <c r="C114" s="87">
        <f t="shared" si="18"/>
        <v>3.3191099999999998</v>
      </c>
      <c r="D114" s="20"/>
      <c r="E114" s="23">
        <v>0</v>
      </c>
      <c r="F114" s="23">
        <v>0</v>
      </c>
      <c r="G114" s="23">
        <v>0</v>
      </c>
      <c r="H114" s="23">
        <v>0</v>
      </c>
      <c r="I114" s="23">
        <v>0</v>
      </c>
      <c r="J114" s="23">
        <v>0</v>
      </c>
      <c r="K114" s="23">
        <v>0</v>
      </c>
      <c r="L114" s="23">
        <v>0</v>
      </c>
      <c r="M114" s="23">
        <v>0</v>
      </c>
      <c r="N114" s="23">
        <v>0</v>
      </c>
      <c r="O114" s="23">
        <v>0</v>
      </c>
      <c r="P114" s="23">
        <v>0</v>
      </c>
      <c r="Q114" s="23">
        <v>0</v>
      </c>
      <c r="R114" s="23">
        <v>0</v>
      </c>
      <c r="S114" s="23">
        <v>0</v>
      </c>
      <c r="T114" s="23">
        <v>0</v>
      </c>
      <c r="U114" s="23">
        <v>1</v>
      </c>
      <c r="V114" s="23">
        <v>1</v>
      </c>
      <c r="W114" s="24">
        <v>1</v>
      </c>
      <c r="X114" s="23"/>
      <c r="Y114" s="23">
        <v>1</v>
      </c>
    </row>
    <row r="115" spans="1:25">
      <c r="A115" s="85" t="s">
        <v>204</v>
      </c>
      <c r="B115" s="86">
        <v>287.99900000000002</v>
      </c>
      <c r="C115" s="87">
        <f t="shared" si="18"/>
        <v>2.4593909797896618</v>
      </c>
      <c r="D115" s="20"/>
      <c r="E115" s="23">
        <v>0</v>
      </c>
      <c r="F115" s="23">
        <v>0</v>
      </c>
      <c r="G115" s="23">
        <v>0</v>
      </c>
      <c r="H115" s="23">
        <v>0</v>
      </c>
      <c r="I115" s="23">
        <v>0</v>
      </c>
      <c r="J115" s="23">
        <v>0</v>
      </c>
      <c r="K115" s="23">
        <v>0</v>
      </c>
      <c r="L115" s="23">
        <v>0</v>
      </c>
      <c r="M115" s="23">
        <v>0</v>
      </c>
      <c r="N115" s="23">
        <v>0</v>
      </c>
      <c r="O115" s="23">
        <v>0</v>
      </c>
      <c r="P115" s="23">
        <v>1</v>
      </c>
      <c r="Q115" s="23">
        <v>1</v>
      </c>
      <c r="R115" s="23">
        <v>1</v>
      </c>
      <c r="S115" s="23">
        <v>1</v>
      </c>
      <c r="T115" s="23">
        <v>0</v>
      </c>
      <c r="U115" s="23">
        <v>1</v>
      </c>
      <c r="V115" s="23">
        <v>1</v>
      </c>
      <c r="W115" s="24">
        <v>1</v>
      </c>
      <c r="X115" s="23"/>
      <c r="Y115" s="23">
        <v>1</v>
      </c>
    </row>
    <row r="116" spans="1:25">
      <c r="A116" s="85" t="s">
        <v>204</v>
      </c>
      <c r="B116" s="88">
        <v>7107.5512513855301</v>
      </c>
      <c r="C116" s="87">
        <f t="shared" si="18"/>
        <v>3.8517199999999998</v>
      </c>
      <c r="D116" s="45"/>
      <c r="E116" s="23">
        <v>0</v>
      </c>
      <c r="F116" s="23">
        <v>0</v>
      </c>
      <c r="G116" s="23">
        <v>0</v>
      </c>
      <c r="H116" s="23">
        <v>0</v>
      </c>
      <c r="I116" s="23">
        <v>0</v>
      </c>
      <c r="J116" s="23">
        <v>0</v>
      </c>
      <c r="K116" s="23">
        <v>0</v>
      </c>
      <c r="L116" s="23">
        <v>0</v>
      </c>
      <c r="M116" s="23">
        <v>0</v>
      </c>
      <c r="N116" s="23">
        <v>0</v>
      </c>
      <c r="O116" s="23">
        <v>0</v>
      </c>
      <c r="P116" s="23">
        <v>0</v>
      </c>
      <c r="Q116" s="23">
        <v>0</v>
      </c>
      <c r="R116" s="23">
        <v>0</v>
      </c>
      <c r="S116" s="23">
        <v>0</v>
      </c>
      <c r="T116" s="23">
        <v>0</v>
      </c>
      <c r="U116" s="23">
        <v>0</v>
      </c>
      <c r="V116" s="23">
        <v>0</v>
      </c>
      <c r="W116" s="24">
        <v>1</v>
      </c>
      <c r="X116" s="44"/>
      <c r="Y116" s="23">
        <v>1</v>
      </c>
    </row>
    <row r="117" spans="1:25">
      <c r="A117" s="85" t="s">
        <v>204</v>
      </c>
      <c r="B117" s="86">
        <v>1129.5097912741824</v>
      </c>
      <c r="C117" s="87">
        <f t="shared" si="18"/>
        <v>3.0528900000000005</v>
      </c>
      <c r="D117" s="20"/>
      <c r="E117" s="23">
        <v>0</v>
      </c>
      <c r="F117" s="23">
        <v>0</v>
      </c>
      <c r="G117" s="23">
        <v>0</v>
      </c>
      <c r="H117" s="23">
        <v>0</v>
      </c>
      <c r="I117" s="23">
        <v>0</v>
      </c>
      <c r="J117" s="23">
        <v>0</v>
      </c>
      <c r="K117" s="23">
        <v>0</v>
      </c>
      <c r="L117" s="23">
        <v>0</v>
      </c>
      <c r="M117" s="23">
        <v>0</v>
      </c>
      <c r="N117" s="23">
        <v>0</v>
      </c>
      <c r="O117" s="23">
        <v>0</v>
      </c>
      <c r="P117" s="23">
        <v>0</v>
      </c>
      <c r="Q117" s="23">
        <v>0</v>
      </c>
      <c r="R117" s="23">
        <v>0</v>
      </c>
      <c r="S117" s="23">
        <v>0</v>
      </c>
      <c r="T117" s="23">
        <v>0</v>
      </c>
      <c r="U117" s="23">
        <v>1</v>
      </c>
      <c r="V117" s="23">
        <v>1</v>
      </c>
      <c r="W117" s="24">
        <v>1</v>
      </c>
      <c r="X117" s="23"/>
      <c r="Y117" s="23">
        <v>1</v>
      </c>
    </row>
    <row r="118" spans="1:25">
      <c r="A118" s="85" t="s">
        <v>204</v>
      </c>
      <c r="B118" s="86">
        <v>5524.9709644247496</v>
      </c>
      <c r="C118" s="87">
        <f t="shared" si="18"/>
        <v>3.7423299999999999</v>
      </c>
      <c r="D118" s="20"/>
      <c r="E118" s="23">
        <v>1</v>
      </c>
      <c r="F118" s="23">
        <v>1</v>
      </c>
      <c r="G118" s="23">
        <v>1</v>
      </c>
      <c r="H118" s="23">
        <v>1</v>
      </c>
      <c r="I118" s="23">
        <v>1</v>
      </c>
      <c r="J118" s="23">
        <v>1</v>
      </c>
      <c r="K118" s="23">
        <v>1</v>
      </c>
      <c r="L118" s="23">
        <v>1</v>
      </c>
      <c r="M118" s="23">
        <v>1</v>
      </c>
      <c r="N118" s="23">
        <v>1</v>
      </c>
      <c r="O118" s="23">
        <v>1</v>
      </c>
      <c r="P118" s="23">
        <v>1</v>
      </c>
      <c r="Q118" s="23">
        <v>1</v>
      </c>
      <c r="R118" s="23">
        <v>1</v>
      </c>
      <c r="S118" s="23">
        <v>1</v>
      </c>
      <c r="T118" s="23">
        <v>0</v>
      </c>
      <c r="U118" s="23">
        <v>0</v>
      </c>
      <c r="V118" s="23">
        <v>0</v>
      </c>
      <c r="W118" s="24">
        <v>0</v>
      </c>
      <c r="X118" s="23"/>
      <c r="Y118" s="23">
        <v>0</v>
      </c>
    </row>
    <row r="119" spans="1:25">
      <c r="A119" s="85" t="s">
        <v>204</v>
      </c>
      <c r="B119" s="89">
        <v>720000</v>
      </c>
      <c r="C119" s="87">
        <f t="shared" si="18"/>
        <v>5.8573324964312681</v>
      </c>
      <c r="D119" s="34"/>
      <c r="E119" s="23">
        <v>0</v>
      </c>
      <c r="F119" s="23">
        <v>0</v>
      </c>
      <c r="G119" s="23">
        <v>0</v>
      </c>
      <c r="H119" s="23">
        <v>0</v>
      </c>
      <c r="I119" s="23">
        <v>0</v>
      </c>
      <c r="J119" s="23">
        <v>0</v>
      </c>
      <c r="K119" s="23">
        <v>0</v>
      </c>
      <c r="L119" s="23">
        <v>0</v>
      </c>
      <c r="M119" s="23">
        <v>0</v>
      </c>
      <c r="N119" s="23">
        <v>0</v>
      </c>
      <c r="O119" s="23">
        <v>0</v>
      </c>
      <c r="P119" s="23">
        <v>0</v>
      </c>
      <c r="Q119" s="23">
        <v>0</v>
      </c>
      <c r="R119" s="23">
        <v>0</v>
      </c>
      <c r="S119" s="23">
        <v>0</v>
      </c>
      <c r="T119" s="23">
        <v>0</v>
      </c>
      <c r="U119" s="23">
        <v>0</v>
      </c>
      <c r="V119" s="23">
        <v>0</v>
      </c>
      <c r="W119" s="24">
        <v>1</v>
      </c>
      <c r="X119" s="35"/>
      <c r="Y119" s="23">
        <v>1</v>
      </c>
    </row>
    <row r="120" spans="1:25">
      <c r="A120" s="85" t="s">
        <v>204</v>
      </c>
      <c r="B120" s="88">
        <v>150000</v>
      </c>
      <c r="C120" s="87">
        <f t="shared" si="18"/>
        <v>5.1760912590556813</v>
      </c>
      <c r="D120" s="34"/>
      <c r="E120" s="23">
        <v>0</v>
      </c>
      <c r="F120" s="23">
        <v>0</v>
      </c>
      <c r="G120" s="23">
        <v>0</v>
      </c>
      <c r="H120" s="23">
        <v>0</v>
      </c>
      <c r="I120" s="23">
        <v>0</v>
      </c>
      <c r="J120" s="23">
        <v>0</v>
      </c>
      <c r="K120" s="23">
        <v>0</v>
      </c>
      <c r="L120" s="23">
        <v>0</v>
      </c>
      <c r="M120" s="23">
        <v>0</v>
      </c>
      <c r="N120" s="23">
        <v>0</v>
      </c>
      <c r="O120" s="23">
        <v>0</v>
      </c>
      <c r="P120" s="23">
        <v>0</v>
      </c>
      <c r="Q120" s="23">
        <v>0</v>
      </c>
      <c r="R120" s="23">
        <v>0</v>
      </c>
      <c r="S120" s="23">
        <v>0</v>
      </c>
      <c r="T120" s="23">
        <v>0</v>
      </c>
      <c r="U120" s="23">
        <v>0</v>
      </c>
      <c r="V120" s="23">
        <v>0</v>
      </c>
      <c r="W120" s="24">
        <v>0</v>
      </c>
      <c r="X120" s="35"/>
      <c r="Y120" s="23">
        <v>0</v>
      </c>
    </row>
    <row r="121" spans="1:25">
      <c r="A121" s="85" t="s">
        <v>204</v>
      </c>
      <c r="B121" s="86">
        <v>99949.355956381492</v>
      </c>
      <c r="C121" s="87">
        <f t="shared" si="18"/>
        <v>4.9997800000000012</v>
      </c>
      <c r="D121" s="20"/>
      <c r="E121" s="23">
        <v>0</v>
      </c>
      <c r="F121" s="23">
        <v>0</v>
      </c>
      <c r="G121" s="23">
        <v>0</v>
      </c>
      <c r="H121" s="23">
        <v>0</v>
      </c>
      <c r="I121" s="23">
        <v>0</v>
      </c>
      <c r="J121" s="23">
        <v>0</v>
      </c>
      <c r="K121" s="23">
        <v>0</v>
      </c>
      <c r="L121" s="23">
        <v>0</v>
      </c>
      <c r="M121" s="23">
        <v>1</v>
      </c>
      <c r="N121" s="23">
        <v>1</v>
      </c>
      <c r="O121" s="23">
        <v>1</v>
      </c>
      <c r="P121" s="23">
        <v>0</v>
      </c>
      <c r="Q121" s="23">
        <v>0</v>
      </c>
      <c r="R121" s="23">
        <v>0</v>
      </c>
      <c r="S121" s="23">
        <v>0</v>
      </c>
      <c r="T121" s="23">
        <v>0</v>
      </c>
      <c r="U121" s="23">
        <v>1</v>
      </c>
      <c r="V121" s="23">
        <v>1</v>
      </c>
      <c r="W121" s="24">
        <v>1</v>
      </c>
      <c r="X121" s="23"/>
      <c r="Y121" s="23">
        <v>1</v>
      </c>
    </row>
    <row r="122" spans="1:25">
      <c r="A122" s="85" t="s">
        <v>204</v>
      </c>
      <c r="B122" s="89">
        <v>139440.84310611372</v>
      </c>
      <c r="C122" s="87">
        <f t="shared" si="18"/>
        <v>5.1443899999999996</v>
      </c>
      <c r="D122" s="34"/>
      <c r="E122" s="23">
        <v>0</v>
      </c>
      <c r="F122" s="23">
        <v>0</v>
      </c>
      <c r="G122" s="23">
        <v>0</v>
      </c>
      <c r="H122" s="23">
        <v>0</v>
      </c>
      <c r="I122" s="23">
        <v>0</v>
      </c>
      <c r="J122" s="23">
        <v>0</v>
      </c>
      <c r="K122" s="23">
        <v>0</v>
      </c>
      <c r="L122" s="23">
        <v>0</v>
      </c>
      <c r="M122" s="23">
        <v>0</v>
      </c>
      <c r="N122" s="23">
        <v>0</v>
      </c>
      <c r="O122" s="23">
        <v>0</v>
      </c>
      <c r="P122" s="23">
        <v>0</v>
      </c>
      <c r="Q122" s="23">
        <v>0</v>
      </c>
      <c r="R122" s="23">
        <v>0</v>
      </c>
      <c r="S122" s="23">
        <v>0</v>
      </c>
      <c r="T122" s="23">
        <v>0</v>
      </c>
      <c r="U122" s="23">
        <v>1</v>
      </c>
      <c r="V122" s="23">
        <v>1</v>
      </c>
      <c r="W122" s="24">
        <v>0</v>
      </c>
      <c r="X122" s="35"/>
      <c r="Y122" s="23">
        <v>1</v>
      </c>
    </row>
    <row r="123" spans="1:25">
      <c r="A123" s="38" t="s">
        <v>204</v>
      </c>
      <c r="B123" s="90">
        <v>2195.4826024672402</v>
      </c>
      <c r="C123" s="87">
        <f t="shared" si="18"/>
        <v>3.3415300000000001</v>
      </c>
      <c r="D123" s="20"/>
      <c r="E123" s="23">
        <v>1</v>
      </c>
      <c r="F123" s="23">
        <v>1</v>
      </c>
      <c r="G123" s="23">
        <v>0</v>
      </c>
      <c r="H123" s="23">
        <v>0</v>
      </c>
      <c r="I123" s="23">
        <v>0</v>
      </c>
      <c r="J123" s="23">
        <v>0</v>
      </c>
      <c r="K123" s="23">
        <v>0</v>
      </c>
      <c r="L123" s="23">
        <v>0</v>
      </c>
      <c r="M123" s="23">
        <v>0</v>
      </c>
      <c r="N123" s="23">
        <v>0</v>
      </c>
      <c r="O123" s="23">
        <v>0</v>
      </c>
      <c r="P123" s="23">
        <v>0</v>
      </c>
      <c r="Q123" s="23">
        <v>0</v>
      </c>
      <c r="R123" s="23">
        <v>0</v>
      </c>
      <c r="S123" s="23">
        <v>0</v>
      </c>
      <c r="T123" s="23">
        <v>0</v>
      </c>
      <c r="U123" s="23">
        <v>0</v>
      </c>
      <c r="V123" s="23">
        <v>0</v>
      </c>
      <c r="W123" s="24">
        <v>0</v>
      </c>
      <c r="X123" s="23"/>
      <c r="Y123" s="23">
        <v>0</v>
      </c>
    </row>
    <row r="124" spans="1:25">
      <c r="A124" s="38" t="s">
        <v>204</v>
      </c>
      <c r="B124" s="55">
        <v>35.93</v>
      </c>
      <c r="C124" s="87">
        <f t="shared" si="18"/>
        <v>1.5554572172046495</v>
      </c>
      <c r="D124" s="20"/>
      <c r="E124" s="23">
        <v>1</v>
      </c>
      <c r="F124" s="23">
        <v>1</v>
      </c>
      <c r="G124" s="23">
        <v>1</v>
      </c>
      <c r="H124" s="23">
        <v>1</v>
      </c>
      <c r="I124" s="23">
        <v>1</v>
      </c>
      <c r="J124" s="23">
        <v>1</v>
      </c>
      <c r="K124" s="23">
        <v>1</v>
      </c>
      <c r="L124" s="23">
        <v>1</v>
      </c>
      <c r="M124" s="23">
        <v>1</v>
      </c>
      <c r="N124" s="23">
        <v>1</v>
      </c>
      <c r="O124" s="23">
        <v>1</v>
      </c>
      <c r="P124" s="23">
        <v>1</v>
      </c>
      <c r="Q124" s="23">
        <v>1</v>
      </c>
      <c r="R124" s="23">
        <v>1</v>
      </c>
      <c r="S124" s="23">
        <v>1</v>
      </c>
      <c r="T124" s="23">
        <v>1</v>
      </c>
      <c r="U124" s="23">
        <v>1</v>
      </c>
      <c r="V124" s="23">
        <v>1</v>
      </c>
      <c r="W124" s="24">
        <v>1</v>
      </c>
      <c r="X124" s="23"/>
      <c r="Y124" s="23">
        <v>1</v>
      </c>
    </row>
    <row r="125" spans="1:25">
      <c r="A125" s="38" t="s">
        <v>204</v>
      </c>
      <c r="B125" s="55">
        <v>35.93</v>
      </c>
      <c r="C125" s="87">
        <f t="shared" si="18"/>
        <v>1.5554572172046495</v>
      </c>
      <c r="D125" s="20"/>
      <c r="E125" s="23">
        <v>1</v>
      </c>
      <c r="F125" s="23">
        <v>1</v>
      </c>
      <c r="G125" s="23">
        <v>1</v>
      </c>
      <c r="H125" s="23">
        <v>1</v>
      </c>
      <c r="I125" s="23">
        <v>1</v>
      </c>
      <c r="J125" s="23">
        <v>1</v>
      </c>
      <c r="K125" s="23">
        <v>1</v>
      </c>
      <c r="L125" s="23">
        <v>1</v>
      </c>
      <c r="M125" s="23">
        <v>1</v>
      </c>
      <c r="N125" s="23">
        <v>1</v>
      </c>
      <c r="O125" s="23">
        <v>1</v>
      </c>
      <c r="P125" s="23">
        <v>1</v>
      </c>
      <c r="Q125" s="23">
        <v>1</v>
      </c>
      <c r="R125" s="23">
        <v>1</v>
      </c>
      <c r="S125" s="23">
        <v>1</v>
      </c>
      <c r="T125" s="23">
        <v>1</v>
      </c>
      <c r="U125" s="23">
        <v>1</v>
      </c>
      <c r="V125" s="23">
        <v>1</v>
      </c>
      <c r="W125" s="24">
        <v>1</v>
      </c>
      <c r="X125" s="23"/>
      <c r="Y125" s="23">
        <v>1</v>
      </c>
    </row>
    <row r="126" spans="1:25">
      <c r="A126" s="38" t="s">
        <v>204</v>
      </c>
      <c r="B126" s="56">
        <v>45000</v>
      </c>
      <c r="C126" s="87">
        <f t="shared" si="18"/>
        <v>4.653212513775344</v>
      </c>
      <c r="D126" s="58"/>
      <c r="E126" s="23">
        <v>0</v>
      </c>
      <c r="F126" s="23">
        <v>0</v>
      </c>
      <c r="G126" s="23">
        <v>0</v>
      </c>
      <c r="H126" s="23">
        <v>0</v>
      </c>
      <c r="I126" s="23">
        <v>0</v>
      </c>
      <c r="J126" s="23">
        <v>0</v>
      </c>
      <c r="K126" s="23">
        <v>0</v>
      </c>
      <c r="L126" s="23">
        <v>0</v>
      </c>
      <c r="M126" s="23">
        <v>0</v>
      </c>
      <c r="N126" s="23">
        <v>0</v>
      </c>
      <c r="O126" s="23">
        <v>0</v>
      </c>
      <c r="P126" s="23">
        <v>0</v>
      </c>
      <c r="Q126" s="23">
        <v>0</v>
      </c>
      <c r="R126" s="23">
        <v>0</v>
      </c>
      <c r="S126" s="23">
        <v>0</v>
      </c>
      <c r="T126" s="23">
        <v>0</v>
      </c>
      <c r="U126" s="23">
        <v>0</v>
      </c>
      <c r="V126" s="23">
        <v>0</v>
      </c>
      <c r="W126" s="24">
        <v>1</v>
      </c>
      <c r="X126" s="23"/>
      <c r="Y126" s="23">
        <v>1</v>
      </c>
    </row>
    <row r="127" spans="1:25">
      <c r="D127" s="82" t="s">
        <v>200</v>
      </c>
      <c r="E127" s="84">
        <f>SUM(E113:E126)</f>
        <v>4</v>
      </c>
      <c r="F127" s="84">
        <f t="shared" ref="F127:Y127" si="19">SUM(F113:F126)</f>
        <v>4</v>
      </c>
      <c r="G127" s="84">
        <f t="shared" si="19"/>
        <v>3</v>
      </c>
      <c r="H127" s="84">
        <f t="shared" si="19"/>
        <v>3</v>
      </c>
      <c r="I127" s="84">
        <f t="shared" si="19"/>
        <v>3</v>
      </c>
      <c r="J127" s="84">
        <f t="shared" si="19"/>
        <v>3</v>
      </c>
      <c r="K127" s="84">
        <f t="shared" si="19"/>
        <v>3</v>
      </c>
      <c r="L127" s="84">
        <f t="shared" si="19"/>
        <v>3</v>
      </c>
      <c r="M127" s="84">
        <f t="shared" si="19"/>
        <v>4</v>
      </c>
      <c r="N127" s="84">
        <f t="shared" si="19"/>
        <v>4</v>
      </c>
      <c r="O127" s="84">
        <f t="shared" si="19"/>
        <v>4</v>
      </c>
      <c r="P127" s="84">
        <f t="shared" si="19"/>
        <v>4</v>
      </c>
      <c r="Q127" s="84">
        <f t="shared" si="19"/>
        <v>4</v>
      </c>
      <c r="R127" s="84">
        <f t="shared" si="19"/>
        <v>4</v>
      </c>
      <c r="S127" s="84">
        <f t="shared" si="19"/>
        <v>4</v>
      </c>
      <c r="T127" s="84">
        <f t="shared" si="19"/>
        <v>2</v>
      </c>
      <c r="U127" s="84">
        <f t="shared" si="19"/>
        <v>8</v>
      </c>
      <c r="V127" s="84">
        <f t="shared" si="19"/>
        <v>8</v>
      </c>
      <c r="W127" s="84">
        <f t="shared" si="19"/>
        <v>10</v>
      </c>
      <c r="X127" s="84">
        <f t="shared" si="19"/>
        <v>0</v>
      </c>
      <c r="Y127" s="84">
        <f t="shared" si="19"/>
        <v>11</v>
      </c>
    </row>
  </sheetData>
  <phoneticPr fontId="5"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Isotopes</vt:lpstr>
      <vt:lpstr>Masses</vt:lpstr>
      <vt:lpstr>IsoMass</vt:lpstr>
      <vt:lpstr>S.hispidus 19 bins</vt:lpstr>
      <vt:lpstr>trophic over time</vt:lpstr>
    </vt:vector>
  </TitlesOfParts>
  <Company>NCEAS/UCSB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Kathleen Lyons</dc:creator>
  <cp:lastModifiedBy>Catalina Tome</cp:lastModifiedBy>
  <cp:lastPrinted>2015-03-24T21:36:52Z</cp:lastPrinted>
  <dcterms:created xsi:type="dcterms:W3CDTF">2014-07-22T21:06:44Z</dcterms:created>
  <dcterms:modified xsi:type="dcterms:W3CDTF">2016-07-14T17:44:55Z</dcterms:modified>
</cp:coreProperties>
</file>