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showInkAnnotation="0" autoCompressPictures="0"/>
  <mc:AlternateContent xmlns:mc="http://schemas.openxmlformats.org/markup-compatibility/2006">
    <mc:Choice Requires="x15">
      <x15ac:absPath xmlns:x15ac="http://schemas.microsoft.com/office/spreadsheetml/2010/11/ac" url="C:\Users\Catalina\Dropbox\Hall's Cave\Sigmodon PROJECT\"/>
    </mc:Choice>
  </mc:AlternateContent>
  <bookViews>
    <workbookView xWindow="1130" yWindow="470" windowWidth="20730" windowHeight="11760" tabRatio="500" firstSheet="3" activeTab="7"/>
  </bookViews>
  <sheets>
    <sheet name="METADATA" sheetId="5" r:id="rId1"/>
    <sheet name="Isotopes" sheetId="29" r:id="rId2"/>
    <sheet name="Masses" sheetId="30" r:id="rId3"/>
    <sheet name="IsoMass" sheetId="31" r:id="rId4"/>
    <sheet name="NvsTime" sheetId="28" r:id="rId5"/>
    <sheet name="S.hispidus 19 bins" sheetId="24" r:id="rId6"/>
    <sheet name="Sheet4" sheetId="32" r:id="rId7"/>
    <sheet name="trophic over time" sheetId="19" r:id="rId8"/>
  </sheet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N46" i="29" l="1"/>
  <c r="M46" i="29"/>
  <c r="Y91" i="32" l="1"/>
  <c r="Y90" i="32"/>
  <c r="Y89" i="32"/>
  <c r="Y88" i="32"/>
  <c r="Y87" i="32"/>
  <c r="Y86" i="32"/>
  <c r="Y85" i="32"/>
  <c r="Y84" i="32"/>
  <c r="Y83" i="32"/>
  <c r="Y82" i="32"/>
  <c r="Y81" i="32"/>
  <c r="Y80" i="32"/>
  <c r="Y79" i="32"/>
  <c r="Y78" i="32"/>
  <c r="Y77" i="32"/>
  <c r="Y76" i="32"/>
  <c r="Y75" i="32"/>
  <c r="Y74" i="32"/>
  <c r="Y73" i="32"/>
  <c r="Y72" i="32"/>
  <c r="Y71" i="32"/>
  <c r="Y70" i="32"/>
  <c r="Y69" i="32"/>
  <c r="Y68" i="32"/>
  <c r="Y67" i="32"/>
  <c r="Y66" i="32"/>
  <c r="Y65" i="32"/>
  <c r="Y64" i="32"/>
  <c r="Y63" i="32"/>
  <c r="Y62" i="32"/>
  <c r="Y61" i="32"/>
  <c r="Y60" i="32"/>
  <c r="Y59" i="32"/>
  <c r="Y58" i="32"/>
  <c r="Y57" i="32"/>
  <c r="Y56" i="32"/>
  <c r="Y55" i="32"/>
  <c r="Y54" i="32"/>
  <c r="Y53" i="32"/>
  <c r="Y52" i="32"/>
  <c r="Y51" i="32"/>
  <c r="Y50" i="32"/>
  <c r="Y49" i="32"/>
  <c r="Y48" i="32"/>
  <c r="Y47" i="32"/>
  <c r="Y46" i="32"/>
  <c r="Y45" i="32"/>
  <c r="Y44" i="32"/>
  <c r="Y43" i="32"/>
  <c r="Y42" i="32"/>
  <c r="Y41" i="32"/>
  <c r="Y40" i="32"/>
  <c r="Y39" i="32"/>
  <c r="Y38" i="32"/>
  <c r="Y37" i="32"/>
  <c r="Y36" i="32"/>
  <c r="Y35" i="32"/>
  <c r="Y34" i="32"/>
  <c r="Y33" i="32"/>
  <c r="Y32" i="32"/>
  <c r="Y31" i="32"/>
  <c r="Y30" i="32"/>
  <c r="Y29" i="32"/>
  <c r="Y28" i="32"/>
  <c r="Y27" i="32"/>
  <c r="Y26" i="32"/>
  <c r="Y25" i="32"/>
  <c r="Y24" i="32"/>
  <c r="Y23" i="32"/>
  <c r="Y22" i="32"/>
  <c r="Y21" i="32"/>
  <c r="Q21" i="32"/>
  <c r="O21" i="32"/>
  <c r="D21" i="32"/>
  <c r="C21" i="32"/>
  <c r="Y20" i="32"/>
  <c r="Q20" i="32"/>
  <c r="O20" i="32"/>
  <c r="D20" i="32"/>
  <c r="C20" i="32"/>
  <c r="Y19" i="32"/>
  <c r="O19" i="32"/>
  <c r="B19" i="32"/>
  <c r="Q19" i="32" s="1"/>
  <c r="Y18" i="32"/>
  <c r="Q18" i="32"/>
  <c r="O18" i="32"/>
  <c r="D18" i="32"/>
  <c r="C18" i="32"/>
  <c r="Y17" i="32"/>
  <c r="Q17" i="32"/>
  <c r="O17" i="32"/>
  <c r="D17" i="32"/>
  <c r="C17" i="32"/>
  <c r="Y16" i="32"/>
  <c r="Q16" i="32"/>
  <c r="O16" i="32"/>
  <c r="D16" i="32"/>
  <c r="C16" i="32"/>
  <c r="Y15" i="32"/>
  <c r="Q15" i="32"/>
  <c r="O15" i="32"/>
  <c r="D15" i="32"/>
  <c r="C15" i="32"/>
  <c r="Y14" i="32"/>
  <c r="Q14" i="32"/>
  <c r="O14" i="32"/>
  <c r="D14" i="32"/>
  <c r="C14" i="32"/>
  <c r="Y13" i="32"/>
  <c r="Q13" i="32"/>
  <c r="O13" i="32"/>
  <c r="D13" i="32"/>
  <c r="C13" i="32"/>
  <c r="Y12" i="32"/>
  <c r="Q12" i="32"/>
  <c r="O12" i="32"/>
  <c r="D12" i="32"/>
  <c r="C12" i="32"/>
  <c r="Y11" i="32"/>
  <c r="Q11" i="32"/>
  <c r="O11" i="32"/>
  <c r="D11" i="32"/>
  <c r="C11" i="32"/>
  <c r="Y10" i="32"/>
  <c r="Q10" i="32"/>
  <c r="O10" i="32"/>
  <c r="D10" i="32"/>
  <c r="C10" i="32"/>
  <c r="Y9" i="32"/>
  <c r="Q9" i="32"/>
  <c r="O9" i="32"/>
  <c r="D9" i="32"/>
  <c r="C9" i="32"/>
  <c r="Y8" i="32"/>
  <c r="Q8" i="32"/>
  <c r="O8" i="32"/>
  <c r="D8" i="32"/>
  <c r="C8" i="32"/>
  <c r="Y7" i="32"/>
  <c r="Q7" i="32"/>
  <c r="O7" i="32"/>
  <c r="D7" i="32"/>
  <c r="C7" i="32"/>
  <c r="Y6" i="32"/>
  <c r="Q6" i="32"/>
  <c r="O6" i="32"/>
  <c r="D6" i="32"/>
  <c r="C6" i="32"/>
  <c r="Y5" i="32"/>
  <c r="Q5" i="32"/>
  <c r="O5" i="32"/>
  <c r="D5" i="32"/>
  <c r="C5" i="32"/>
  <c r="Y4" i="32"/>
  <c r="Q4" i="32"/>
  <c r="D4" i="32"/>
  <c r="C4" i="32"/>
  <c r="Y3" i="32"/>
  <c r="Q3" i="32"/>
  <c r="O3" i="32"/>
  <c r="D3" i="32"/>
  <c r="C3" i="32"/>
  <c r="Y2" i="32"/>
  <c r="Q2" i="32"/>
  <c r="D2" i="32"/>
  <c r="C2" i="32"/>
  <c r="C19" i="32" l="1"/>
  <c r="D19" i="32"/>
  <c r="E406" i="30"/>
  <c r="E375" i="30"/>
  <c r="E342" i="30"/>
  <c r="E240" i="30"/>
  <c r="E223" i="30"/>
  <c r="E222" i="30"/>
  <c r="E221" i="30"/>
  <c r="E220" i="30"/>
  <c r="E219" i="30"/>
  <c r="E218" i="30"/>
  <c r="E217" i="30"/>
  <c r="E216" i="30"/>
  <c r="E215" i="30"/>
  <c r="E214" i="30"/>
  <c r="E213" i="30"/>
  <c r="E212" i="30"/>
  <c r="E211" i="30"/>
  <c r="E210" i="30"/>
  <c r="E209" i="30"/>
  <c r="E208" i="30"/>
  <c r="E207" i="30"/>
  <c r="E206" i="30"/>
  <c r="E205" i="30"/>
  <c r="E204" i="30"/>
  <c r="E203" i="30"/>
  <c r="E202" i="30"/>
  <c r="E201" i="30"/>
  <c r="E200" i="30"/>
  <c r="E199" i="30"/>
  <c r="E198" i="30"/>
  <c r="E196" i="30"/>
  <c r="E186" i="30"/>
  <c r="E226" i="30"/>
  <c r="E225" i="30"/>
  <c r="E129" i="30"/>
  <c r="E16" i="30"/>
  <c r="O17" i="24" l="1"/>
  <c r="O18" i="24"/>
  <c r="O19" i="24"/>
  <c r="O20" i="24"/>
  <c r="O21" i="24"/>
  <c r="O16" i="24"/>
  <c r="O15" i="24"/>
  <c r="O14" i="24"/>
  <c r="O13" i="24"/>
  <c r="O12" i="24"/>
  <c r="O11" i="24"/>
  <c r="O6" i="24"/>
  <c r="O7" i="24"/>
  <c r="O8" i="24"/>
  <c r="O9" i="24"/>
  <c r="O10" i="24"/>
  <c r="O5" i="24"/>
  <c r="O3" i="24"/>
  <c r="Q21" i="24"/>
  <c r="D21" i="24"/>
  <c r="C21" i="24"/>
  <c r="Q20" i="24"/>
  <c r="D20" i="24"/>
  <c r="C20" i="24"/>
  <c r="B19" i="24"/>
  <c r="Q19" i="24"/>
  <c r="D19" i="24"/>
  <c r="C19" i="24"/>
  <c r="Q18" i="24"/>
  <c r="D18" i="24"/>
  <c r="C18" i="24"/>
  <c r="Q17" i="24"/>
  <c r="D17" i="24"/>
  <c r="C17" i="24"/>
  <c r="Q16" i="24"/>
  <c r="D16" i="24"/>
  <c r="C16" i="24"/>
  <c r="Q15" i="24"/>
  <c r="D15" i="24"/>
  <c r="C15" i="24"/>
  <c r="Q14" i="24"/>
  <c r="D14" i="24"/>
  <c r="C14" i="24"/>
  <c r="Q13" i="24"/>
  <c r="D13" i="24"/>
  <c r="C13" i="24"/>
  <c r="Q12" i="24"/>
  <c r="D12" i="24"/>
  <c r="C12" i="24"/>
  <c r="Q11" i="24"/>
  <c r="D11" i="24"/>
  <c r="C11" i="24"/>
  <c r="Q10" i="24"/>
  <c r="D10" i="24"/>
  <c r="C10" i="24"/>
  <c r="Q9" i="24"/>
  <c r="D9" i="24"/>
  <c r="C9" i="24"/>
  <c r="Q8" i="24"/>
  <c r="D8" i="24"/>
  <c r="C8" i="24"/>
  <c r="Q7" i="24"/>
  <c r="D7" i="24"/>
  <c r="C7" i="24"/>
  <c r="Q6" i="24"/>
  <c r="D6" i="24"/>
  <c r="C6" i="24"/>
  <c r="Q5" i="24"/>
  <c r="D5" i="24"/>
  <c r="C5" i="24"/>
  <c r="Q4" i="24"/>
  <c r="D4" i="24"/>
  <c r="C4" i="24"/>
  <c r="Q3" i="24"/>
  <c r="D3" i="24"/>
  <c r="C3" i="24"/>
  <c r="Q2" i="24"/>
  <c r="D2" i="24"/>
  <c r="C2" i="24"/>
  <c r="H22" i="19"/>
  <c r="I22" i="19" s="1"/>
  <c r="A22" i="19"/>
  <c r="H20" i="19"/>
  <c r="I20" i="19" s="1"/>
  <c r="A20" i="19"/>
  <c r="H19" i="19"/>
  <c r="I19" i="19" s="1"/>
  <c r="A19" i="19"/>
  <c r="H18" i="19"/>
  <c r="I18" i="19" s="1"/>
  <c r="A18" i="19"/>
  <c r="H17" i="19"/>
  <c r="I17" i="19" s="1"/>
  <c r="A17" i="19"/>
  <c r="H16" i="19"/>
  <c r="I16" i="19" s="1"/>
  <c r="A16" i="19"/>
  <c r="H15" i="19"/>
  <c r="I15" i="19" s="1"/>
  <c r="A15" i="19"/>
  <c r="H14" i="19"/>
  <c r="K14" i="19" s="1"/>
  <c r="J14" i="19"/>
  <c r="L14" i="19"/>
  <c r="M14" i="19"/>
  <c r="N14" i="19"/>
  <c r="A14" i="19"/>
  <c r="H13" i="19"/>
  <c r="I13" i="19" s="1"/>
  <c r="A13" i="19"/>
  <c r="H12" i="19"/>
  <c r="I12" i="19" s="1"/>
  <c r="A12" i="19"/>
  <c r="H11" i="19"/>
  <c r="I11" i="19" s="1"/>
  <c r="A11" i="19"/>
  <c r="H10" i="19"/>
  <c r="J10" i="19" s="1"/>
  <c r="I10" i="19"/>
  <c r="K10" i="19"/>
  <c r="L10" i="19"/>
  <c r="M10" i="19"/>
  <c r="N10" i="19"/>
  <c r="A10" i="19"/>
  <c r="H9" i="19"/>
  <c r="I9" i="19" s="1"/>
  <c r="A9" i="19"/>
  <c r="H8" i="19"/>
  <c r="I8" i="19" s="1"/>
  <c r="A8" i="19"/>
  <c r="H7" i="19"/>
  <c r="I7" i="19" s="1"/>
  <c r="A7" i="19"/>
  <c r="H6" i="19"/>
  <c r="I6" i="19" s="1"/>
  <c r="A6" i="19"/>
  <c r="H5" i="19"/>
  <c r="I5" i="19" s="1"/>
  <c r="A5" i="19"/>
  <c r="H4" i="19"/>
  <c r="I4" i="19" s="1"/>
  <c r="K4" i="19"/>
  <c r="A4" i="19"/>
  <c r="H3" i="19"/>
  <c r="I3" i="19" s="1"/>
  <c r="K3" i="19"/>
  <c r="M3" i="19"/>
  <c r="A3" i="19"/>
  <c r="H2" i="19"/>
  <c r="I2" i="19" s="1"/>
  <c r="L2" i="19"/>
  <c r="A2" i="19"/>
  <c r="F126" i="19"/>
  <c r="G126" i="19"/>
  <c r="H126" i="19"/>
  <c r="I126" i="19"/>
  <c r="J126" i="19"/>
  <c r="K126" i="19"/>
  <c r="L126" i="19"/>
  <c r="M126" i="19"/>
  <c r="N126" i="19"/>
  <c r="O126" i="19"/>
  <c r="P126" i="19"/>
  <c r="Q126" i="19"/>
  <c r="R126" i="19"/>
  <c r="S126" i="19"/>
  <c r="T126" i="19"/>
  <c r="U126" i="19"/>
  <c r="V126" i="19"/>
  <c r="W126" i="19"/>
  <c r="X126" i="19"/>
  <c r="Y126" i="19"/>
  <c r="F110" i="19"/>
  <c r="G110" i="19"/>
  <c r="H110" i="19"/>
  <c r="I110" i="19"/>
  <c r="J110" i="19"/>
  <c r="K110" i="19"/>
  <c r="L110" i="19"/>
  <c r="M110" i="19"/>
  <c r="N110" i="19"/>
  <c r="O110" i="19"/>
  <c r="P110" i="19"/>
  <c r="Q110" i="19"/>
  <c r="R110" i="19"/>
  <c r="S110" i="19"/>
  <c r="T110" i="19"/>
  <c r="U110" i="19"/>
  <c r="V110" i="19"/>
  <c r="W110" i="19"/>
  <c r="X110" i="19"/>
  <c r="Y110" i="19"/>
  <c r="F98" i="19"/>
  <c r="G98" i="19"/>
  <c r="H98" i="19"/>
  <c r="I98" i="19"/>
  <c r="J98" i="19"/>
  <c r="K98" i="19"/>
  <c r="L98" i="19"/>
  <c r="M98" i="19"/>
  <c r="N98" i="19"/>
  <c r="O98" i="19"/>
  <c r="P98" i="19"/>
  <c r="Q98" i="19"/>
  <c r="R98" i="19"/>
  <c r="S98" i="19"/>
  <c r="T98" i="19"/>
  <c r="U98" i="19"/>
  <c r="V98" i="19"/>
  <c r="W98" i="19"/>
  <c r="X98" i="19"/>
  <c r="Y98" i="19"/>
  <c r="E98" i="19"/>
  <c r="F76" i="19"/>
  <c r="G76" i="19"/>
  <c r="H76" i="19"/>
  <c r="I76" i="19"/>
  <c r="J76" i="19"/>
  <c r="K76" i="19"/>
  <c r="L76" i="19"/>
  <c r="M76" i="19"/>
  <c r="N76" i="19"/>
  <c r="O76" i="19"/>
  <c r="P76" i="19"/>
  <c r="Q76" i="19"/>
  <c r="R76" i="19"/>
  <c r="S76" i="19"/>
  <c r="T76" i="19"/>
  <c r="U76" i="19"/>
  <c r="V76" i="19"/>
  <c r="W76" i="19"/>
  <c r="X76" i="19"/>
  <c r="Y76" i="19"/>
  <c r="E76" i="19"/>
  <c r="E110" i="19"/>
  <c r="E126" i="19"/>
  <c r="F64" i="19"/>
  <c r="G64" i="19"/>
  <c r="H64" i="19"/>
  <c r="I64" i="19"/>
  <c r="J64" i="19"/>
  <c r="K64" i="19"/>
  <c r="L64" i="19"/>
  <c r="M64" i="19"/>
  <c r="N64" i="19"/>
  <c r="O64" i="19"/>
  <c r="P64" i="19"/>
  <c r="Q64" i="19"/>
  <c r="R64" i="19"/>
  <c r="S64" i="19"/>
  <c r="T64" i="19"/>
  <c r="U64" i="19"/>
  <c r="V64" i="19"/>
  <c r="W64" i="19"/>
  <c r="X64" i="19"/>
  <c r="Y64" i="19"/>
  <c r="E64" i="19"/>
  <c r="F45" i="19"/>
  <c r="G45" i="19"/>
  <c r="H45" i="19"/>
  <c r="I45" i="19"/>
  <c r="J45" i="19"/>
  <c r="K45" i="19"/>
  <c r="L45" i="19"/>
  <c r="M45" i="19"/>
  <c r="N45" i="19"/>
  <c r="O45" i="19"/>
  <c r="P45" i="19"/>
  <c r="Q45" i="19"/>
  <c r="R45" i="19"/>
  <c r="S45" i="19"/>
  <c r="T45" i="19"/>
  <c r="U45" i="19"/>
  <c r="V45" i="19"/>
  <c r="W45" i="19"/>
  <c r="X45" i="19"/>
  <c r="Y45" i="19"/>
  <c r="E45" i="19"/>
  <c r="C97" i="19"/>
  <c r="C44" i="19"/>
  <c r="C96" i="19"/>
  <c r="C109" i="19"/>
  <c r="C125" i="19"/>
  <c r="C75" i="19"/>
  <c r="C74" i="19"/>
  <c r="C73" i="19"/>
  <c r="C95" i="19"/>
  <c r="C94" i="19"/>
  <c r="C93" i="19"/>
  <c r="C72" i="19"/>
  <c r="C124" i="19"/>
  <c r="C123" i="19"/>
  <c r="C108" i="19"/>
  <c r="C43" i="19"/>
  <c r="C42" i="19"/>
  <c r="C92" i="19"/>
  <c r="C91" i="19"/>
  <c r="C90" i="19"/>
  <c r="C89" i="19"/>
  <c r="C41" i="19"/>
  <c r="C71" i="19"/>
  <c r="C70" i="19"/>
  <c r="C69" i="19"/>
  <c r="C68" i="19"/>
  <c r="C67" i="19"/>
  <c r="C40" i="19"/>
  <c r="C39" i="19"/>
  <c r="C38" i="19"/>
  <c r="C37" i="19"/>
  <c r="C88" i="19"/>
  <c r="C36" i="19"/>
  <c r="C87" i="19"/>
  <c r="C86" i="19"/>
  <c r="C85" i="19"/>
  <c r="C84" i="19"/>
  <c r="C83" i="19"/>
  <c r="C35" i="19"/>
  <c r="C34" i="19"/>
  <c r="C33" i="19"/>
  <c r="C32" i="19"/>
  <c r="C107" i="19"/>
  <c r="C106" i="19"/>
  <c r="C105" i="19"/>
  <c r="C104" i="19"/>
  <c r="C103" i="19"/>
  <c r="C102" i="19"/>
  <c r="C101" i="19"/>
  <c r="C122" i="19"/>
  <c r="C121" i="19"/>
  <c r="C120" i="19"/>
  <c r="C119" i="19"/>
  <c r="C118" i="19"/>
  <c r="C117" i="19"/>
  <c r="C116" i="19"/>
  <c r="C115" i="19"/>
  <c r="C114" i="19"/>
  <c r="C63" i="19"/>
  <c r="C62" i="19"/>
  <c r="C113" i="19"/>
  <c r="C112" i="19"/>
  <c r="C100" i="19"/>
  <c r="C61" i="19"/>
  <c r="C60" i="19"/>
  <c r="C59" i="19"/>
  <c r="C58" i="19"/>
  <c r="C57" i="19"/>
  <c r="C56" i="19"/>
  <c r="C55" i="19"/>
  <c r="C54" i="19"/>
  <c r="C53" i="19"/>
  <c r="C52" i="19"/>
  <c r="C51" i="19"/>
  <c r="C50" i="19"/>
  <c r="C49" i="19"/>
  <c r="C48" i="19"/>
  <c r="C47" i="19"/>
  <c r="C82" i="19"/>
  <c r="C66" i="19"/>
  <c r="C31" i="19"/>
  <c r="C30" i="19"/>
  <c r="C81" i="19"/>
  <c r="C80" i="19"/>
  <c r="C79" i="19"/>
  <c r="C78" i="19"/>
  <c r="C29" i="19"/>
  <c r="C28" i="19"/>
  <c r="C27" i="19"/>
  <c r="Y3" i="24"/>
  <c r="Y4" i="24"/>
  <c r="Y5" i="24"/>
  <c r="Y6" i="24"/>
  <c r="Y7" i="24"/>
  <c r="Y8" i="24"/>
  <c r="Y9" i="24"/>
  <c r="Y10" i="24"/>
  <c r="Y11" i="24"/>
  <c r="Y12" i="24"/>
  <c r="Y13" i="24"/>
  <c r="Y14" i="24"/>
  <c r="Y15" i="24"/>
  <c r="Y16" i="24"/>
  <c r="Y17" i="24"/>
  <c r="Y18" i="24"/>
  <c r="Y19" i="24"/>
  <c r="Y20" i="24"/>
  <c r="Y21" i="24"/>
  <c r="Y22" i="24"/>
  <c r="Y23" i="24"/>
  <c r="Y24" i="24"/>
  <c r="Y25" i="24"/>
  <c r="Y26" i="24"/>
  <c r="Y27" i="24"/>
  <c r="Y28" i="24"/>
  <c r="Y29" i="24"/>
  <c r="Y30" i="24"/>
  <c r="Y31" i="24"/>
  <c r="Y32" i="24"/>
  <c r="Y33" i="24"/>
  <c r="Y34" i="24"/>
  <c r="Y35" i="24"/>
  <c r="Y36" i="24"/>
  <c r="Y37" i="24"/>
  <c r="Y38" i="24"/>
  <c r="Y39" i="24"/>
  <c r="Y40" i="24"/>
  <c r="Y41" i="24"/>
  <c r="Y42" i="24"/>
  <c r="Y43" i="24"/>
  <c r="Y44" i="24"/>
  <c r="Y45" i="24"/>
  <c r="Y46" i="24"/>
  <c r="Y47" i="24"/>
  <c r="Y48" i="24"/>
  <c r="Y49" i="24"/>
  <c r="Y50" i="24"/>
  <c r="Y51" i="24"/>
  <c r="Y52" i="24"/>
  <c r="Y53" i="24"/>
  <c r="Y54" i="24"/>
  <c r="Y55" i="24"/>
  <c r="Y56" i="24"/>
  <c r="Y57" i="24"/>
  <c r="Y58" i="24"/>
  <c r="Y59" i="24"/>
  <c r="Y60" i="24"/>
  <c r="Y61" i="24"/>
  <c r="Y62" i="24"/>
  <c r="Y63" i="24"/>
  <c r="Y64" i="24"/>
  <c r="Y65" i="24"/>
  <c r="Y66" i="24"/>
  <c r="Y67" i="24"/>
  <c r="Y68" i="24"/>
  <c r="Y69" i="24"/>
  <c r="Y70" i="24"/>
  <c r="Y71" i="24"/>
  <c r="Y72" i="24"/>
  <c r="Y73" i="24"/>
  <c r="Y74" i="24"/>
  <c r="Y75" i="24"/>
  <c r="Y76" i="24"/>
  <c r="Y77" i="24"/>
  <c r="Y78" i="24"/>
  <c r="Y79" i="24"/>
  <c r="Y80" i="24"/>
  <c r="Y81" i="24"/>
  <c r="Y82" i="24"/>
  <c r="Y83" i="24"/>
  <c r="Y84" i="24"/>
  <c r="Y85" i="24"/>
  <c r="Y86" i="24"/>
  <c r="Y87" i="24"/>
  <c r="Y88" i="24"/>
  <c r="Y89" i="24"/>
  <c r="Y90" i="24"/>
  <c r="Y2" i="24"/>
  <c r="M19" i="19" l="1"/>
  <c r="M2" i="19"/>
  <c r="N3" i="19"/>
  <c r="L7" i="19"/>
  <c r="L18" i="19"/>
  <c r="K19" i="19"/>
  <c r="M15" i="19"/>
  <c r="L15" i="19"/>
  <c r="K18" i="19"/>
  <c r="L19" i="19"/>
  <c r="L20" i="19"/>
  <c r="K15" i="19"/>
  <c r="L16" i="19"/>
  <c r="L3" i="19"/>
  <c r="L4" i="19"/>
  <c r="M7" i="19"/>
  <c r="N15" i="19"/>
  <c r="J15" i="19"/>
  <c r="K16" i="19"/>
  <c r="O10" i="19"/>
  <c r="M11" i="19"/>
  <c r="K2" i="19"/>
  <c r="J3" i="19"/>
  <c r="K6" i="19"/>
  <c r="K7" i="19"/>
  <c r="L8" i="19"/>
  <c r="L11" i="19"/>
  <c r="I14" i="19"/>
  <c r="O14" i="19" s="1"/>
  <c r="N18" i="19"/>
  <c r="J18" i="19"/>
  <c r="N19" i="19"/>
  <c r="J19" i="19"/>
  <c r="K20" i="19"/>
  <c r="N2" i="19"/>
  <c r="J2" i="19"/>
  <c r="O2" i="19" s="1"/>
  <c r="N6" i="19"/>
  <c r="J6" i="19"/>
  <c r="N7" i="19"/>
  <c r="J7" i="19"/>
  <c r="K8" i="19"/>
  <c r="K11" i="19"/>
  <c r="L12" i="19"/>
  <c r="L13" i="19"/>
  <c r="M18" i="19"/>
  <c r="L6" i="19"/>
  <c r="M6" i="19"/>
  <c r="N11" i="19"/>
  <c r="J11" i="19"/>
  <c r="K12" i="19"/>
  <c r="L5" i="19"/>
  <c r="L22" i="19"/>
  <c r="N4" i="19"/>
  <c r="J4" i="19"/>
  <c r="K5" i="19"/>
  <c r="N8" i="19"/>
  <c r="J8" i="19"/>
  <c r="K9" i="19"/>
  <c r="N12" i="19"/>
  <c r="J12" i="19"/>
  <c r="K13" i="19"/>
  <c r="N16" i="19"/>
  <c r="J16" i="19"/>
  <c r="K17" i="19"/>
  <c r="N20" i="19"/>
  <c r="J20" i="19"/>
  <c r="K22" i="19"/>
  <c r="L9" i="19"/>
  <c r="L17" i="19"/>
  <c r="M4" i="19"/>
  <c r="N5" i="19"/>
  <c r="J5" i="19"/>
  <c r="M8" i="19"/>
  <c r="N9" i="19"/>
  <c r="J9" i="19"/>
  <c r="M12" i="19"/>
  <c r="N13" i="19"/>
  <c r="J13" i="19"/>
  <c r="M16" i="19"/>
  <c r="N17" i="19"/>
  <c r="J17" i="19"/>
  <c r="O17" i="19" s="1"/>
  <c r="M20" i="19"/>
  <c r="N22" i="19"/>
  <c r="J22" i="19"/>
  <c r="M5" i="19"/>
  <c r="M9" i="19"/>
  <c r="M13" i="19"/>
  <c r="M17" i="19"/>
  <c r="M22" i="19"/>
  <c r="O15" i="19" l="1"/>
  <c r="O11" i="19"/>
  <c r="O6" i="19"/>
  <c r="O19" i="19"/>
  <c r="O7" i="19"/>
  <c r="O13" i="19"/>
  <c r="O18" i="19"/>
  <c r="O3" i="19"/>
  <c r="O8" i="19"/>
  <c r="O5" i="19"/>
  <c r="O12" i="19"/>
  <c r="O20" i="19"/>
  <c r="O4" i="19"/>
  <c r="O22" i="19"/>
  <c r="O9" i="19"/>
  <c r="O16" i="19"/>
</calcChain>
</file>

<file path=xl/sharedStrings.xml><?xml version="1.0" encoding="utf-8"?>
<sst xmlns="http://schemas.openxmlformats.org/spreadsheetml/2006/main" count="3571" uniqueCount="909">
  <si>
    <t>Didelphimorphia</t>
  </si>
  <si>
    <t>Didelphidae</t>
  </si>
  <si>
    <t>Didelphis</t>
  </si>
  <si>
    <t>virginiana</t>
  </si>
  <si>
    <t>Insectivora</t>
  </si>
  <si>
    <t>Soricidae</t>
  </si>
  <si>
    <t>Notiosorex</t>
  </si>
  <si>
    <t>crawfordi</t>
  </si>
  <si>
    <t>Cryptotis</t>
  </si>
  <si>
    <t>parva</t>
  </si>
  <si>
    <t>Lagomorpha</t>
  </si>
  <si>
    <t>Leporidae</t>
  </si>
  <si>
    <t>Sylvilagus</t>
  </si>
  <si>
    <t>floridanus</t>
  </si>
  <si>
    <t>audubonii</t>
  </si>
  <si>
    <t>Lepus</t>
  </si>
  <si>
    <t>californicus</t>
  </si>
  <si>
    <t>aquaticus</t>
  </si>
  <si>
    <t>Rodentia</t>
  </si>
  <si>
    <t>Sciuridae</t>
  </si>
  <si>
    <t>Spermophilus</t>
  </si>
  <si>
    <t>mexicanus</t>
  </si>
  <si>
    <t>Sciurus</t>
  </si>
  <si>
    <t>sp</t>
  </si>
  <si>
    <t>sp.</t>
  </si>
  <si>
    <t>Heteromyidae</t>
  </si>
  <si>
    <t>Perognathus</t>
  </si>
  <si>
    <t>flavescens</t>
  </si>
  <si>
    <t>flavus</t>
  </si>
  <si>
    <t>Chaetodipus</t>
  </si>
  <si>
    <t>hispidus</t>
  </si>
  <si>
    <t>Muridae</t>
  </si>
  <si>
    <t>Peromyscus</t>
  </si>
  <si>
    <t>Sigmodon</t>
  </si>
  <si>
    <t>Neotoma</t>
  </si>
  <si>
    <t>Microtus</t>
  </si>
  <si>
    <t>ochrogaster</t>
  </si>
  <si>
    <t>pinetorum</t>
  </si>
  <si>
    <t>Geomyidae</t>
  </si>
  <si>
    <t>Thomomys</t>
  </si>
  <si>
    <t>Geomys</t>
  </si>
  <si>
    <t>Reithrodontomys</t>
  </si>
  <si>
    <t>Baiomys</t>
  </si>
  <si>
    <t>taylori</t>
  </si>
  <si>
    <t>Onychomys</t>
  </si>
  <si>
    <t>leucogaster</t>
  </si>
  <si>
    <t>Pappogeomys</t>
  </si>
  <si>
    <t>castanops</t>
  </si>
  <si>
    <t>Carnivora</t>
  </si>
  <si>
    <t>Procyonidae</t>
  </si>
  <si>
    <t>Procyon</t>
  </si>
  <si>
    <t>lotor</t>
  </si>
  <si>
    <t>Canidae</t>
  </si>
  <si>
    <t>Canis</t>
  </si>
  <si>
    <t>latrans</t>
  </si>
  <si>
    <t>familiaris</t>
  </si>
  <si>
    <t>Vulpes</t>
  </si>
  <si>
    <t>vulpes</t>
  </si>
  <si>
    <t>Urocyon</t>
  </si>
  <si>
    <t>cinereoargenteus</t>
  </si>
  <si>
    <t>Mustelidae</t>
  </si>
  <si>
    <t>Conepatus</t>
  </si>
  <si>
    <t>leuconotus</t>
  </si>
  <si>
    <t>lupus</t>
  </si>
  <si>
    <t>rufus</t>
  </si>
  <si>
    <t>Spilogale</t>
  </si>
  <si>
    <t>Artiodactyla</t>
  </si>
  <si>
    <t>Tayassuidae</t>
  </si>
  <si>
    <t>Pecari</t>
  </si>
  <si>
    <t>tajacu</t>
  </si>
  <si>
    <t>Felidae</t>
  </si>
  <si>
    <t>Puma</t>
  </si>
  <si>
    <t>concolor</t>
  </si>
  <si>
    <t>Cervidae</t>
  </si>
  <si>
    <t>Odocoileus</t>
  </si>
  <si>
    <t>Bovidae</t>
  </si>
  <si>
    <t>Bison</t>
  </si>
  <si>
    <t>bison</t>
  </si>
  <si>
    <t>Blarina</t>
  </si>
  <si>
    <t>carolinensis</t>
  </si>
  <si>
    <t>Talpidae</t>
  </si>
  <si>
    <t>Scalopus</t>
  </si>
  <si>
    <t>Dipodomys</t>
  </si>
  <si>
    <t>elator</t>
  </si>
  <si>
    <t>Ursidae</t>
  </si>
  <si>
    <t>Ursus</t>
  </si>
  <si>
    <t>Mustela</t>
  </si>
  <si>
    <t>frenata</t>
  </si>
  <si>
    <t>Mephitis</t>
  </si>
  <si>
    <t>mephitis</t>
  </si>
  <si>
    <t>macroura</t>
  </si>
  <si>
    <t>Lynx</t>
  </si>
  <si>
    <t>Antilocapridae</t>
  </si>
  <si>
    <t>Antilocapra</t>
  </si>
  <si>
    <t>americana</t>
  </si>
  <si>
    <t>Panthera</t>
  </si>
  <si>
    <t>onca</t>
  </si>
  <si>
    <t>antiquus</t>
  </si>
  <si>
    <t>leo atrox</t>
  </si>
  <si>
    <t>Perissodactyla</t>
  </si>
  <si>
    <t>Equidae</t>
  </si>
  <si>
    <t>Equus</t>
  </si>
  <si>
    <t>Sorex</t>
  </si>
  <si>
    <t>cinereus</t>
  </si>
  <si>
    <t>haydeni</t>
  </si>
  <si>
    <t>longirostris</t>
  </si>
  <si>
    <t>pennsylvanicus</t>
  </si>
  <si>
    <t>montanus</t>
  </si>
  <si>
    <t>longicaudus</t>
  </si>
  <si>
    <t>Synaptomys</t>
  </si>
  <si>
    <t>cooperi</t>
  </si>
  <si>
    <t>Zapus</t>
  </si>
  <si>
    <t>hudsonius</t>
  </si>
  <si>
    <t>dirus</t>
  </si>
  <si>
    <t>erminea</t>
  </si>
  <si>
    <t>Leopardus</t>
  </si>
  <si>
    <t>wiedii</t>
  </si>
  <si>
    <t>Herpailurus</t>
  </si>
  <si>
    <t>Platygonus</t>
  </si>
  <si>
    <t>compressus</t>
  </si>
  <si>
    <t>Camelidae</t>
  </si>
  <si>
    <t>Hemiauchenia</t>
  </si>
  <si>
    <t>macrocephala</t>
  </si>
  <si>
    <t>Order</t>
  </si>
  <si>
    <t>Family</t>
  </si>
  <si>
    <t>Genus</t>
  </si>
  <si>
    <t>Species</t>
  </si>
  <si>
    <t>yaguarondi</t>
  </si>
  <si>
    <t>americanus</t>
  </si>
  <si>
    <t>Bassariscus</t>
  </si>
  <si>
    <t>astutus</t>
  </si>
  <si>
    <t>Zapodidae</t>
  </si>
  <si>
    <t>Combined_mass</t>
  </si>
  <si>
    <t>Log_mass</t>
  </si>
  <si>
    <t>11668_12656</t>
  </si>
  <si>
    <t>165_180</t>
  </si>
  <si>
    <t>10_30</t>
  </si>
  <si>
    <t>1458_2775</t>
  </si>
  <si>
    <t>Camelops</t>
  </si>
  <si>
    <t>hesternus</t>
  </si>
  <si>
    <t>Homotherium</t>
  </si>
  <si>
    <t>serum</t>
  </si>
  <si>
    <t xml:space="preserve">Smilodon </t>
  </si>
  <si>
    <t>Arctodus</t>
  </si>
  <si>
    <t>simus</t>
  </si>
  <si>
    <t>Proboscidea</t>
  </si>
  <si>
    <t>Elephantidae</t>
  </si>
  <si>
    <t>Mammuthus</t>
  </si>
  <si>
    <t>columbi</t>
  </si>
  <si>
    <t>Mammutidae</t>
  </si>
  <si>
    <t>Mammut</t>
  </si>
  <si>
    <t>americanum</t>
  </si>
  <si>
    <t>Megalonychidae</t>
  </si>
  <si>
    <t>Megalonyx</t>
  </si>
  <si>
    <t>jeffersonii</t>
  </si>
  <si>
    <t>Stockoceros</t>
  </si>
  <si>
    <t>Navahoceros</t>
  </si>
  <si>
    <t>fricki</t>
  </si>
  <si>
    <t>arctos</t>
  </si>
  <si>
    <t>francisci</t>
  </si>
  <si>
    <t>scotti</t>
  </si>
  <si>
    <t>90-105</t>
  </si>
  <si>
    <t>85-90</t>
  </si>
  <si>
    <t>80-85</t>
  </si>
  <si>
    <t>165-180</t>
  </si>
  <si>
    <t>140-145</t>
  </si>
  <si>
    <t>135-140</t>
  </si>
  <si>
    <t>130-135</t>
  </si>
  <si>
    <t>125-130</t>
  </si>
  <si>
    <t>120-125</t>
  </si>
  <si>
    <t>115-120</t>
  </si>
  <si>
    <t>110-115</t>
  </si>
  <si>
    <t>105-110</t>
  </si>
  <si>
    <t>harlani</t>
  </si>
  <si>
    <t>novemcinctus</t>
  </si>
  <si>
    <t xml:space="preserve">Equus </t>
  </si>
  <si>
    <t>complicatus</t>
  </si>
  <si>
    <t>fraternus</t>
  </si>
  <si>
    <t>giganteus</t>
  </si>
  <si>
    <t>Dasypodidae</t>
  </si>
  <si>
    <t>amnicola</t>
  </si>
  <si>
    <t xml:space="preserve">Taxidea </t>
  </si>
  <si>
    <t>taxus</t>
  </si>
  <si>
    <t>Mylodontidae</t>
  </si>
  <si>
    <t>Tapiridae</t>
  </si>
  <si>
    <t>Tapirus</t>
  </si>
  <si>
    <t>Dasypus</t>
  </si>
  <si>
    <t>veroensis</t>
  </si>
  <si>
    <t>Tremarctos</t>
  </si>
  <si>
    <t>Tetrameryx</t>
  </si>
  <si>
    <t>shuleri</t>
  </si>
  <si>
    <t>Glyptodontidae</t>
  </si>
  <si>
    <t>Glyptotherium</t>
  </si>
  <si>
    <t>floridanum</t>
  </si>
  <si>
    <t>bellus</t>
  </si>
  <si>
    <t>Cynomys</t>
  </si>
  <si>
    <t>ludovicianus</t>
  </si>
  <si>
    <t>grazer</t>
  </si>
  <si>
    <t>browser</t>
  </si>
  <si>
    <t>Xenarthra</t>
  </si>
  <si>
    <t>TOTALS</t>
  </si>
  <si>
    <t>carnivore</t>
  </si>
  <si>
    <t>frugivore/granivore</t>
  </si>
  <si>
    <t>insectivore</t>
  </si>
  <si>
    <t>omnivore</t>
  </si>
  <si>
    <t>Frugivore/granivore</t>
  </si>
  <si>
    <t>Lower age range</t>
  </si>
  <si>
    <t>Upper age range</t>
  </si>
  <si>
    <t>mean age</t>
  </si>
  <si>
    <t>age range</t>
  </si>
  <si>
    <t>Level</t>
  </si>
  <si>
    <t>depths included</t>
  </si>
  <si>
    <t>N (mass)</t>
  </si>
  <si>
    <t>N (SIA)</t>
  </si>
  <si>
    <t>0-10</t>
  </si>
  <si>
    <t>10-30</t>
  </si>
  <si>
    <t>30-60</t>
  </si>
  <si>
    <t>60-70</t>
  </si>
  <si>
    <t>70-80</t>
  </si>
  <si>
    <t>145-165</t>
  </si>
  <si>
    <t>165-220</t>
  </si>
  <si>
    <t>190-230</t>
  </si>
  <si>
    <t xml:space="preserve">Paramylodon </t>
  </si>
  <si>
    <t>Trophic</t>
  </si>
  <si>
    <t>0_10</t>
  </si>
  <si>
    <t>30_60</t>
  </si>
  <si>
    <t>60_70</t>
  </si>
  <si>
    <t>70_80</t>
  </si>
  <si>
    <t>80_85</t>
  </si>
  <si>
    <t>85_90</t>
  </si>
  <si>
    <t>90_105</t>
  </si>
  <si>
    <t>105_110</t>
  </si>
  <si>
    <t>110_115</t>
  </si>
  <si>
    <t>115_120</t>
  </si>
  <si>
    <t>120_125</t>
  </si>
  <si>
    <t>125_130</t>
  </si>
  <si>
    <t>130_135</t>
  </si>
  <si>
    <t>135_140</t>
  </si>
  <si>
    <t>140_145</t>
  </si>
  <si>
    <t>145_165</t>
  </si>
  <si>
    <t>190_230</t>
  </si>
  <si>
    <t>165_220</t>
  </si>
  <si>
    <t>Age Range Midpoint</t>
  </si>
  <si>
    <t>Temperature Anomaly</t>
  </si>
  <si>
    <t>N_browsers</t>
  </si>
  <si>
    <t>N_carnivores</t>
  </si>
  <si>
    <t>N_frugivores</t>
  </si>
  <si>
    <t>N_grazers</t>
  </si>
  <si>
    <t>N_insectivores</t>
  </si>
  <si>
    <t>N_omnivores</t>
  </si>
  <si>
    <t>p_browsers</t>
  </si>
  <si>
    <t>p_carnivores</t>
  </si>
  <si>
    <t>p_frugivores</t>
  </si>
  <si>
    <t>p_grazers</t>
  </si>
  <si>
    <t>p_insectivores</t>
  </si>
  <si>
    <t>p_omnivores</t>
  </si>
  <si>
    <t>N_total</t>
  </si>
  <si>
    <t>p_total</t>
  </si>
  <si>
    <t>2. Felidae sp. Is eliminated because it is a family not a genus and there are many representatives of that family represented.</t>
  </si>
  <si>
    <t>3.  Ursus sp. Is elimated because we have U. arctos (probably a mistake) and U. americana</t>
  </si>
  <si>
    <t>4.  U. arctos is probably a mistake, but should not affect the pairs analysis.</t>
  </si>
  <si>
    <t>5. Perognathus sp. Is eliminated because we have P. flavus and P. flavescens</t>
  </si>
  <si>
    <t>6. Microtus Ochrogastor_pinetorum is elimated because we have many other representatives of Microtus to species.</t>
  </si>
  <si>
    <t>7. Peromyscus sp.1 and 2 are retained because they are the only representatives of Peromyscus and Ernie Lundelius can be trusted to know if he is looking at two different species within a genus even if he won't confindently assign them to a species.</t>
  </si>
  <si>
    <t>8. Spermophilus sp. And S. mexicanus were combined into S. sp.  This is because S. mexicanus only had 1 occurrence and all other occurrences were in S. sp.</t>
  </si>
  <si>
    <t>9.  All other representatives of a Genus sp. Combination were retained because they were the only member of that genus present.</t>
  </si>
  <si>
    <t xml:space="preserve">Double checked that these changes are still in place since from when we redid the pairs analyses. </t>
  </si>
  <si>
    <t>1.  All Equus sp. Are eliminated. Neoberensis moved.</t>
  </si>
  <si>
    <t>sp.1</t>
  </si>
  <si>
    <t>sp.2</t>
  </si>
  <si>
    <t>0_1458</t>
  </si>
  <si>
    <t>2775_4751</t>
  </si>
  <si>
    <t>4751_5410</t>
  </si>
  <si>
    <t>5410_6069</t>
  </si>
  <si>
    <t>6069_6398</t>
  </si>
  <si>
    <t>6398_6728</t>
  </si>
  <si>
    <t>6728_7716</t>
  </si>
  <si>
    <t>7716_8045</t>
  </si>
  <si>
    <t>8045_8375</t>
  </si>
  <si>
    <t>8375_8704</t>
  </si>
  <si>
    <t>8704_9033</t>
  </si>
  <si>
    <t>9033_9363</t>
  </si>
  <si>
    <t>9363_9692</t>
  </si>
  <si>
    <t>9692_10021</t>
  </si>
  <si>
    <t>10021_10351</t>
  </si>
  <si>
    <t>10351_11668</t>
  </si>
  <si>
    <t>13315_15802</t>
  </si>
  <si>
    <t>11668_15330</t>
  </si>
  <si>
    <t>calculated the change in percent of type of trophic level by time bin.</t>
  </si>
  <si>
    <t>date</t>
  </si>
  <si>
    <t>person</t>
  </si>
  <si>
    <t>notes</t>
  </si>
  <si>
    <t>Temperature StDev</t>
  </si>
  <si>
    <t>Sh_ID</t>
  </si>
  <si>
    <t>D13C</t>
  </si>
  <si>
    <t>D15N</t>
  </si>
  <si>
    <t>%C</t>
  </si>
  <si>
    <t>%N</t>
  </si>
  <si>
    <t>C:N</t>
  </si>
  <si>
    <t>Strata</t>
  </si>
  <si>
    <t>Lower_Age_(ybp)</t>
  </si>
  <si>
    <t>Upper_Age__(ybp)</t>
  </si>
  <si>
    <t>Mid_Age_(ybp)</t>
  </si>
  <si>
    <t>Level_19</t>
  </si>
  <si>
    <t>41229-14857</t>
  </si>
  <si>
    <t>000-005</t>
  </si>
  <si>
    <t>000-015</t>
  </si>
  <si>
    <t>41229-14861</t>
  </si>
  <si>
    <t>005-010</t>
  </si>
  <si>
    <t>41229-4792</t>
  </si>
  <si>
    <t>010-015</t>
  </si>
  <si>
    <t>41229-7399</t>
  </si>
  <si>
    <t>41229-7397</t>
  </si>
  <si>
    <t>41229-4826</t>
  </si>
  <si>
    <t>41229-4831</t>
  </si>
  <si>
    <t>41229-4827</t>
  </si>
  <si>
    <t>41229-4828</t>
  </si>
  <si>
    <t>41229-6880</t>
  </si>
  <si>
    <t>41229-7153</t>
  </si>
  <si>
    <t>41229-6879</t>
  </si>
  <si>
    <t>41229-10240</t>
  </si>
  <si>
    <t>015-020</t>
  </si>
  <si>
    <t>41229-6976</t>
  </si>
  <si>
    <t>41229-862</t>
  </si>
  <si>
    <t>41229-1280</t>
  </si>
  <si>
    <t>41229-8990</t>
  </si>
  <si>
    <t>020-025</t>
  </si>
  <si>
    <t>41229-1352</t>
  </si>
  <si>
    <t>025-030</t>
  </si>
  <si>
    <t>41229-10021</t>
  </si>
  <si>
    <t>030-035</t>
  </si>
  <si>
    <t>41229-919</t>
  </si>
  <si>
    <t>41229-14866</t>
  </si>
  <si>
    <t>055-060</t>
  </si>
  <si>
    <t>41229-14513</t>
  </si>
  <si>
    <t>060-065</t>
  </si>
  <si>
    <t>41229-14510</t>
  </si>
  <si>
    <t>41229-14512</t>
  </si>
  <si>
    <t>41229-14525</t>
  </si>
  <si>
    <t>41229-14511</t>
  </si>
  <si>
    <t>41229-14524</t>
  </si>
  <si>
    <t>41229-14522</t>
  </si>
  <si>
    <t>41229-14521</t>
  </si>
  <si>
    <t>41229-74</t>
  </si>
  <si>
    <t>060-075</t>
  </si>
  <si>
    <t>41229-10195</t>
  </si>
  <si>
    <t>065-070</t>
  </si>
  <si>
    <t>41229-9904</t>
  </si>
  <si>
    <t>070-075</t>
  </si>
  <si>
    <t>41229-879</t>
  </si>
  <si>
    <t>41229-7216</t>
  </si>
  <si>
    <t>41229-14906</t>
  </si>
  <si>
    <t>075-080</t>
  </si>
  <si>
    <t>41229-752</t>
  </si>
  <si>
    <t>41229-755</t>
  </si>
  <si>
    <t>41229-1308</t>
  </si>
  <si>
    <t>41229-754</t>
  </si>
  <si>
    <t>41229-761</t>
  </si>
  <si>
    <t>41229-753</t>
  </si>
  <si>
    <t>41229-759</t>
  </si>
  <si>
    <t>41229-14909</t>
  </si>
  <si>
    <t>41229-14899</t>
  </si>
  <si>
    <t>41229-14904</t>
  </si>
  <si>
    <t>41229-14907</t>
  </si>
  <si>
    <t>41229-14902</t>
  </si>
  <si>
    <t>41229-14898</t>
  </si>
  <si>
    <t>41229-751</t>
  </si>
  <si>
    <t>41229-762</t>
  </si>
  <si>
    <t>41229-14900</t>
  </si>
  <si>
    <t>41229-756</t>
  </si>
  <si>
    <t>41229-14901</t>
  </si>
  <si>
    <t>41229-14903</t>
  </si>
  <si>
    <t>41229-14905</t>
  </si>
  <si>
    <t>41229-760</t>
  </si>
  <si>
    <t>41229-757</t>
  </si>
  <si>
    <t>41229-14908</t>
  </si>
  <si>
    <t>41229-758</t>
  </si>
  <si>
    <t>41229-958</t>
  </si>
  <si>
    <t>080-085</t>
  </si>
  <si>
    <t>41229-955</t>
  </si>
  <si>
    <t>41229-14954</t>
  </si>
  <si>
    <t>41229-9064</t>
  </si>
  <si>
    <t>41229-9063</t>
  </si>
  <si>
    <t>41229-14952</t>
  </si>
  <si>
    <t>41229-928</t>
  </si>
  <si>
    <t>41229-14942</t>
  </si>
  <si>
    <t>41229-14951</t>
  </si>
  <si>
    <t>41229-14953</t>
  </si>
  <si>
    <t>41229-953</t>
  </si>
  <si>
    <t>41229-954</t>
  </si>
  <si>
    <t>41229-14944</t>
  </si>
  <si>
    <t>41229-14950</t>
  </si>
  <si>
    <t>41229-14949</t>
  </si>
  <si>
    <t>41229-956</t>
  </si>
  <si>
    <t>41229-929</t>
  </si>
  <si>
    <t>41229-14943</t>
  </si>
  <si>
    <t>41229-14946</t>
  </si>
  <si>
    <t>41229-959</t>
  </si>
  <si>
    <t>41229-960</t>
  </si>
  <si>
    <t>41229-14945</t>
  </si>
  <si>
    <t>41229-9061</t>
  </si>
  <si>
    <t>41229-957</t>
  </si>
  <si>
    <t>41229-14571</t>
  </si>
  <si>
    <t>41229-14569</t>
  </si>
  <si>
    <t>41229-14948</t>
  </si>
  <si>
    <t>41229-14947</t>
  </si>
  <si>
    <t>41229-1327</t>
  </si>
  <si>
    <t>41229-8295</t>
  </si>
  <si>
    <t>085-090</t>
  </si>
  <si>
    <t>41229-8294</t>
  </si>
  <si>
    <t>41229-8292</t>
  </si>
  <si>
    <t>41229-8298</t>
  </si>
  <si>
    <t>41229-925</t>
  </si>
  <si>
    <t>41229-8297</t>
  </si>
  <si>
    <t>41229-797</t>
  </si>
  <si>
    <t>41229-14714</t>
  </si>
  <si>
    <t>41229-926</t>
  </si>
  <si>
    <t>41229-8299</t>
  </si>
  <si>
    <t>41229-927</t>
  </si>
  <si>
    <t>41229-14717</t>
  </si>
  <si>
    <t>41229-8293</t>
  </si>
  <si>
    <t>41229-798</t>
  </si>
  <si>
    <t>41229-14716</t>
  </si>
  <si>
    <t>41229-10385</t>
  </si>
  <si>
    <t>090-095</t>
  </si>
  <si>
    <t>41229-2543</t>
  </si>
  <si>
    <t>41229-14911</t>
  </si>
  <si>
    <t>41229-14910</t>
  </si>
  <si>
    <t>41229-2541</t>
  </si>
  <si>
    <t>41229-114</t>
  </si>
  <si>
    <t>090-150</t>
  </si>
  <si>
    <t>41229-6318</t>
  </si>
  <si>
    <t>095-100</t>
  </si>
  <si>
    <t>41229-6316</t>
  </si>
  <si>
    <t>41229-6352</t>
  </si>
  <si>
    <t>41229-14912</t>
  </si>
  <si>
    <t>41229-14869</t>
  </si>
  <si>
    <t>100-105</t>
  </si>
  <si>
    <t>41229-14871</t>
  </si>
  <si>
    <t>41229-14872</t>
  </si>
  <si>
    <t>41229-14934</t>
  </si>
  <si>
    <t>41229-14936</t>
  </si>
  <si>
    <t>41229-14935</t>
  </si>
  <si>
    <t>41229-14875</t>
  </si>
  <si>
    <t>41229-14938</t>
  </si>
  <si>
    <t>41229-14939</t>
  </si>
  <si>
    <t>41229-14937</t>
  </si>
  <si>
    <t>41229-14876</t>
  </si>
  <si>
    <t>41229-14955</t>
  </si>
  <si>
    <t>41229-14918</t>
  </si>
  <si>
    <t>41229-14920</t>
  </si>
  <si>
    <t>41229-14941</t>
  </si>
  <si>
    <t>41229-14924</t>
  </si>
  <si>
    <t>41229-14940</t>
  </si>
  <si>
    <t>41229-14922</t>
  </si>
  <si>
    <t>41229-14925</t>
  </si>
  <si>
    <t>41229-14921</t>
  </si>
  <si>
    <t>41229-14923</t>
  </si>
  <si>
    <t>41229-14893</t>
  </si>
  <si>
    <t>41229-14957</t>
  </si>
  <si>
    <t>41229-875</t>
  </si>
  <si>
    <t>41229-14932</t>
  </si>
  <si>
    <t>41229-14917</t>
  </si>
  <si>
    <t>41229-14927</t>
  </si>
  <si>
    <t>41229-14915</t>
  </si>
  <si>
    <t>41229-14914</t>
  </si>
  <si>
    <t>41229-14956</t>
  </si>
  <si>
    <t>41229-14928</t>
  </si>
  <si>
    <t>41229-14965</t>
  </si>
  <si>
    <t>41229-14964</t>
  </si>
  <si>
    <t>41229-14913</t>
  </si>
  <si>
    <t>41229-876</t>
  </si>
  <si>
    <t>41229-14962</t>
  </si>
  <si>
    <t>41229-14961</t>
  </si>
  <si>
    <t>41229-14929</t>
  </si>
  <si>
    <t>41229-14930</t>
  </si>
  <si>
    <t>41229-14958</t>
  </si>
  <si>
    <t>41229-14926</t>
  </si>
  <si>
    <t>41229-14960</t>
  </si>
  <si>
    <t>41229-14959</t>
  </si>
  <si>
    <t>41229-14916</t>
  </si>
  <si>
    <t>41229-14931</t>
  </si>
  <si>
    <t>41229-4895</t>
  </si>
  <si>
    <t>41229-6539</t>
  </si>
  <si>
    <t>41229-6536</t>
  </si>
  <si>
    <t>41229-6534</t>
  </si>
  <si>
    <t>41229-6540</t>
  </si>
  <si>
    <t>41229-6533</t>
  </si>
  <si>
    <t>41229-6537</t>
  </si>
  <si>
    <t>41229-14967</t>
  </si>
  <si>
    <t>41229-6541</t>
  </si>
  <si>
    <t>41229-14968</t>
  </si>
  <si>
    <t>41229-14966</t>
  </si>
  <si>
    <t>41229-14547</t>
  </si>
  <si>
    <t>41229-14972</t>
  </si>
  <si>
    <t>41229-14543</t>
  </si>
  <si>
    <t>41229-14541</t>
  </si>
  <si>
    <t>41229-14551</t>
  </si>
  <si>
    <t>41229-14583</t>
  </si>
  <si>
    <t>41229-14975</t>
  </si>
  <si>
    <t>41229-14550</t>
  </si>
  <si>
    <t>41229-14544</t>
  </si>
  <si>
    <t>41229-14974</t>
  </si>
  <si>
    <t>41229-14973</t>
  </si>
  <si>
    <t>41229-14546</t>
  </si>
  <si>
    <t>41229-14552</t>
  </si>
  <si>
    <t>41229-14584</t>
  </si>
  <si>
    <t>41229-14540</t>
  </si>
  <si>
    <t>41229-7101</t>
  </si>
  <si>
    <t>41229-14969</t>
  </si>
  <si>
    <t>41229-14575</t>
  </si>
  <si>
    <t>41229-14509</t>
  </si>
  <si>
    <t>41229-14971</t>
  </si>
  <si>
    <t>41229-14534</t>
  </si>
  <si>
    <t>41229-14613</t>
  </si>
  <si>
    <t>41229-14531</t>
  </si>
  <si>
    <t>41229-14508</t>
  </si>
  <si>
    <t>41229-14970</t>
  </si>
  <si>
    <t>41229-14612</t>
  </si>
  <si>
    <t>41229-948</t>
  </si>
  <si>
    <t>41229-14611</t>
  </si>
  <si>
    <t>41229-14981</t>
  </si>
  <si>
    <t>41229-14986</t>
  </si>
  <si>
    <t>41229-14985</t>
  </si>
  <si>
    <t>41229-14982</t>
  </si>
  <si>
    <t>41229-14983</t>
  </si>
  <si>
    <t>41229-14987</t>
  </si>
  <si>
    <t>41229-14989</t>
  </si>
  <si>
    <t>41229-14988</t>
  </si>
  <si>
    <t>41229-1473</t>
  </si>
  <si>
    <t>41229-10403</t>
  </si>
  <si>
    <t>41229-1460</t>
  </si>
  <si>
    <t>41229-10398</t>
  </si>
  <si>
    <t>41229-1467</t>
  </si>
  <si>
    <t>41229-10405</t>
  </si>
  <si>
    <t>41229-1474</t>
  </si>
  <si>
    <t>41229-10399</t>
  </si>
  <si>
    <t>41229-10401</t>
  </si>
  <si>
    <t>41229-1466</t>
  </si>
  <si>
    <t>41229-14977</t>
  </si>
  <si>
    <t>145-150</t>
  </si>
  <si>
    <t>41229-14578</t>
  </si>
  <si>
    <t>41229-14507</t>
  </si>
  <si>
    <t>41229-14976</t>
  </si>
  <si>
    <t>41229-14539</t>
  </si>
  <si>
    <t>41229-1815</t>
  </si>
  <si>
    <t>41229-1814</t>
  </si>
  <si>
    <t>41229-14980</t>
  </si>
  <si>
    <t>41229-1552</t>
  </si>
  <si>
    <t>41229-14979</t>
  </si>
  <si>
    <t>41229-14978</t>
  </si>
  <si>
    <t>41229-14579</t>
  </si>
  <si>
    <t>41229-1816</t>
  </si>
  <si>
    <t>41229-14619</t>
  </si>
  <si>
    <t>145-155</t>
  </si>
  <si>
    <t>41229-748</t>
  </si>
  <si>
    <t>150-155</t>
  </si>
  <si>
    <t>41229-14506</t>
  </si>
  <si>
    <t>41229-14516</t>
  </si>
  <si>
    <t>41229-14505</t>
  </si>
  <si>
    <t>41229-14504</t>
  </si>
  <si>
    <t>41229-749</t>
  </si>
  <si>
    <t>41229-14517</t>
  </si>
  <si>
    <t>41229-14617</t>
  </si>
  <si>
    <t>155-160</t>
  </si>
  <si>
    <t>41229-357</t>
  </si>
  <si>
    <t>41229-14537</t>
  </si>
  <si>
    <t>41229-359</t>
  </si>
  <si>
    <t>41229-358</t>
  </si>
  <si>
    <t>41229-14536</t>
  </si>
  <si>
    <t>41229-14538</t>
  </si>
  <si>
    <t>41229-14535</t>
  </si>
  <si>
    <t>41229-14881</t>
  </si>
  <si>
    <t>41229-2572</t>
  </si>
  <si>
    <t>170-220</t>
  </si>
  <si>
    <t>41229-2570</t>
  </si>
  <si>
    <t>41229-6727</t>
  </si>
  <si>
    <t>41229-2571</t>
  </si>
  <si>
    <t>41229-416</t>
  </si>
  <si>
    <t>180-195</t>
  </si>
  <si>
    <t>41229-417</t>
  </si>
  <si>
    <t>41229-14888</t>
  </si>
  <si>
    <t>180-220</t>
  </si>
  <si>
    <t>41229-5849</t>
  </si>
  <si>
    <t>190-195</t>
  </si>
  <si>
    <t>41229-14889</t>
  </si>
  <si>
    <t>190-220</t>
  </si>
  <si>
    <t>41229-14500</t>
  </si>
  <si>
    <t>41229-14503</t>
  </si>
  <si>
    <t>41229-14502</t>
  </si>
  <si>
    <t>41229-14501</t>
  </si>
  <si>
    <t>41229-5196</t>
  </si>
  <si>
    <t>195-200</t>
  </si>
  <si>
    <t>41229-2836</t>
  </si>
  <si>
    <t>41229-1768</t>
  </si>
  <si>
    <t>41229-11083</t>
  </si>
  <si>
    <t>41229-14891</t>
  </si>
  <si>
    <t>220-230</t>
  </si>
  <si>
    <t>41229-14856</t>
  </si>
  <si>
    <t>41229-14858</t>
  </si>
  <si>
    <t>41229-1590</t>
  </si>
  <si>
    <t>41229-763</t>
  </si>
  <si>
    <t>41229-6</t>
  </si>
  <si>
    <t>41229-14862</t>
  </si>
  <si>
    <t>41229-14863</t>
  </si>
  <si>
    <t>41229-14865</t>
  </si>
  <si>
    <t>41229-8219</t>
  </si>
  <si>
    <t>41229-8220</t>
  </si>
  <si>
    <t>41229-8202</t>
  </si>
  <si>
    <t>41229-1602</t>
  </si>
  <si>
    <t>41229-4793</t>
  </si>
  <si>
    <t>41229-4830</t>
  </si>
  <si>
    <t>41229-7396</t>
  </si>
  <si>
    <t>41229-7398</t>
  </si>
  <si>
    <t>41229-995</t>
  </si>
  <si>
    <t>41229-996</t>
  </si>
  <si>
    <t>41229-997</t>
  </si>
  <si>
    <t>41229-998</t>
  </si>
  <si>
    <t>41229-10237</t>
  </si>
  <si>
    <t>41229-10238</t>
  </si>
  <si>
    <t>41229-10239</t>
  </si>
  <si>
    <t>41229-10020</t>
  </si>
  <si>
    <t>41229-4086</t>
  </si>
  <si>
    <t>040-045</t>
  </si>
  <si>
    <t>41229-3988</t>
  </si>
  <si>
    <t>41229-14520</t>
  </si>
  <si>
    <t>41229-41526</t>
  </si>
  <si>
    <t>41229-41527</t>
  </si>
  <si>
    <t>41229-10194</t>
  </si>
  <si>
    <t>41229-14567</t>
  </si>
  <si>
    <t>41229-14568</t>
  </si>
  <si>
    <t>41229-14570</t>
  </si>
  <si>
    <t>41229-9059</t>
  </si>
  <si>
    <t>41229-9060</t>
  </si>
  <si>
    <t>41229-9062</t>
  </si>
  <si>
    <t>41229-14713</t>
  </si>
  <si>
    <t>41229-14718</t>
  </si>
  <si>
    <t>41229-14719</t>
  </si>
  <si>
    <t>41229-14722</t>
  </si>
  <si>
    <t>41229-14723</t>
  </si>
  <si>
    <t>41229-14724</t>
  </si>
  <si>
    <t>41229-14725</t>
  </si>
  <si>
    <t>41229-1614</t>
  </si>
  <si>
    <t>41229-1615</t>
  </si>
  <si>
    <t>41229-796</t>
  </si>
  <si>
    <t>41229-8291</t>
  </si>
  <si>
    <t>41229-8485</t>
  </si>
  <si>
    <t>085-90</t>
  </si>
  <si>
    <t>41229-795</t>
  </si>
  <si>
    <t>41229-2544</t>
  </si>
  <si>
    <t>41229-6315</t>
  </si>
  <si>
    <t>41229-6317</t>
  </si>
  <si>
    <t>41229-6319</t>
  </si>
  <si>
    <t>41229-14873</t>
  </si>
  <si>
    <t>41229-902</t>
  </si>
  <si>
    <t>41229-14874</t>
  </si>
  <si>
    <t>41229-14933</t>
  </si>
  <si>
    <t>41229-895</t>
  </si>
  <si>
    <t>41229-896</t>
  </si>
  <si>
    <t>41229-14894</t>
  </si>
  <si>
    <t>41229-14895</t>
  </si>
  <si>
    <t>41229-14896</t>
  </si>
  <si>
    <t>41229-14897</t>
  </si>
  <si>
    <t>41229-14919</t>
  </si>
  <si>
    <t>41229-14606</t>
  </si>
  <si>
    <t>41229-14607</t>
  </si>
  <si>
    <t>41229-14608</t>
  </si>
  <si>
    <t>41229-4896</t>
  </si>
  <si>
    <t>41229-4897</t>
  </si>
  <si>
    <t>41229-4898</t>
  </si>
  <si>
    <t>41229-4899</t>
  </si>
  <si>
    <t>41229-4902</t>
  </si>
  <si>
    <t>41229-6538</t>
  </si>
  <si>
    <t>41229-14548</t>
  </si>
  <si>
    <t>41229-14549</t>
  </si>
  <si>
    <t>41229-14553</t>
  </si>
  <si>
    <t>41229-14554</t>
  </si>
  <si>
    <t>41229-14555</t>
  </si>
  <si>
    <t>41229-14556</t>
  </si>
  <si>
    <t>41229-14557</t>
  </si>
  <si>
    <t>41229-14559</t>
  </si>
  <si>
    <t>41229-14560</t>
  </si>
  <si>
    <t>41229-14586</t>
  </si>
  <si>
    <t>41229-14587</t>
  </si>
  <si>
    <t>41229-14532</t>
  </si>
  <si>
    <t>41229-14573</t>
  </si>
  <si>
    <t>41229-14574</t>
  </si>
  <si>
    <t>41229-14610</t>
  </si>
  <si>
    <t>41229-14614</t>
  </si>
  <si>
    <t>41229-14615</t>
  </si>
  <si>
    <t>41229-7102</t>
  </si>
  <si>
    <t>41229-10395</t>
  </si>
  <si>
    <t>41229-10396</t>
  </si>
  <si>
    <t>41229-10397</t>
  </si>
  <si>
    <t>41229-10400</t>
  </si>
  <si>
    <t>41229-10404</t>
  </si>
  <si>
    <t>41229-10406</t>
  </si>
  <si>
    <t>41229-10407</t>
  </si>
  <si>
    <t>41229-1457</t>
  </si>
  <si>
    <t>41229-1458</t>
  </si>
  <si>
    <t>41229-1459</t>
  </si>
  <si>
    <t>41229-1461</t>
  </si>
  <si>
    <t>41229-1462</t>
  </si>
  <si>
    <t>41229-1463</t>
  </si>
  <si>
    <t>41229-1464</t>
  </si>
  <si>
    <t>41229-1468</t>
  </si>
  <si>
    <t>41229-1469</t>
  </si>
  <si>
    <t>41229-1470</t>
  </si>
  <si>
    <t>41229-14700</t>
  </si>
  <si>
    <t>41229-14701</t>
  </si>
  <si>
    <t>41229-14702</t>
  </si>
  <si>
    <t>41229-14703</t>
  </si>
  <si>
    <t>41229-14704</t>
  </si>
  <si>
    <t>41229-14705</t>
  </si>
  <si>
    <t>41229-1471</t>
  </si>
  <si>
    <t>41229-1472</t>
  </si>
  <si>
    <t>41229-1475</t>
  </si>
  <si>
    <t>41229-2626</t>
  </si>
  <si>
    <t>41229-2627</t>
  </si>
  <si>
    <t>41229-2628</t>
  </si>
  <si>
    <t>41229-2629</t>
  </si>
  <si>
    <t>41229-2630</t>
  </si>
  <si>
    <t>41229-2631</t>
  </si>
  <si>
    <t>41229-2632</t>
  </si>
  <si>
    <t>41229-2633</t>
  </si>
  <si>
    <t>41229-2634</t>
  </si>
  <si>
    <t>41229-2635</t>
  </si>
  <si>
    <t>41229-14518</t>
  </si>
  <si>
    <t>41229-14618</t>
  </si>
  <si>
    <t>41229-14877</t>
  </si>
  <si>
    <t>41229-14878</t>
  </si>
  <si>
    <t>41229-14879</t>
  </si>
  <si>
    <t>41229-14880</t>
  </si>
  <si>
    <t>41229-14882</t>
  </si>
  <si>
    <t>41229-14883</t>
  </si>
  <si>
    <t>41229-14887</t>
  </si>
  <si>
    <t>41229-10575</t>
  </si>
  <si>
    <t>185-190</t>
  </si>
  <si>
    <t>41229-14514</t>
  </si>
  <si>
    <t>41229-14890</t>
  </si>
  <si>
    <t>41229-14515</t>
  </si>
  <si>
    <t>41229-4764</t>
  </si>
  <si>
    <t>200-205</t>
  </si>
  <si>
    <t xml:space="preserve">Made work on Sigmodon and HC community into a new spreadsheet. Created 20 bins for sigmodon hispidus data using past 10 cm bin sheet (Mammal Community v5.1), Toomey diss. Pdf and lit. These 20 bins closely follw what Felisa found to work best for mass (see morphology v.2), with slight changes, but as a far as I can tell, using this method likely gives us the most possible detail for sigmodon. Left 165-220 bin at end of sheet, since it has the largest age range (nearly twice the size of the next largest) and I'm not sure if this data is comparable to the other time bins. </t>
  </si>
  <si>
    <t>added tabs for isotope data, mass data and isomass for samples for which we have both mass and isotope data. These tabs basically organize the combined morpholoy isotope data sheet. Levels were entered using grouping done in the Smith et al 2015 (Ecography) and for the 19 levels (based on 20 bins excluding results ranging from 165-220 cm depths).</t>
  </si>
  <si>
    <t>Level_19_forR</t>
  </si>
  <si>
    <t>41229-10077</t>
  </si>
  <si>
    <t>41229-11632</t>
  </si>
  <si>
    <t>41229-8203</t>
  </si>
  <si>
    <t>41229-40</t>
  </si>
  <si>
    <t>41229-14884</t>
  </si>
  <si>
    <t>41229-14870</t>
  </si>
  <si>
    <t>41229-7668</t>
  </si>
  <si>
    <t>41229-907</t>
  </si>
  <si>
    <t>41229-7965</t>
  </si>
  <si>
    <t>41229-2542</t>
  </si>
  <si>
    <t>41229-1601</t>
  </si>
  <si>
    <t>41229-14892</t>
  </si>
  <si>
    <t>41229-14867</t>
  </si>
  <si>
    <t>41229-14885</t>
  </si>
  <si>
    <t>41229-14860</t>
  </si>
  <si>
    <t>41229-14868</t>
  </si>
  <si>
    <t>41229-14886</t>
  </si>
  <si>
    <t>41229-14859</t>
  </si>
  <si>
    <t>41229-39</t>
  </si>
  <si>
    <t>41229-7670</t>
  </si>
  <si>
    <t>41229-14864</t>
  </si>
  <si>
    <t>41229-10242</t>
  </si>
  <si>
    <t>41229-7669</t>
  </si>
  <si>
    <t>added data from SIA - Hall's Cave Data run 5 (12.09.16)</t>
  </si>
  <si>
    <t>030-045</t>
  </si>
  <si>
    <t>035-040</t>
  </si>
  <si>
    <t>CPT</t>
  </si>
  <si>
    <t>Created new spreadsheet for all Hall's Cave Sigmodon hispidus for which I have isotope data</t>
  </si>
  <si>
    <t>Note: 2 SIA samples had bad C:N ratios and need to be exclued from the data. Should consider rerunning samples.</t>
  </si>
  <si>
    <t>Specimen</t>
  </si>
  <si>
    <t>TMM-41229-4896</t>
  </si>
  <si>
    <t>REDO</t>
  </si>
  <si>
    <t>TMM-41229-14984</t>
  </si>
  <si>
    <t>Added CorrD13C column and subtracted 1.5 per mil to D13C values to correct for the Seuss Effect (Holocene values) and subtracted 1.2 per mil to D13C values to correct for differences with Pleistocene differences (11700 ya).</t>
  </si>
  <si>
    <t>Created individual tabs for S. hispidus samples for which we have mass data and for which we have both mass and isotope data</t>
  </si>
  <si>
    <t xml:space="preserve">Inserted corrected mass data, with measurements for upper molars being proportionally increased to reflect lower molar measurements in terms of mass. </t>
  </si>
  <si>
    <t>Standardized mass LM or (UM x 1.1155)</t>
  </si>
  <si>
    <t>Mean Mass (g)</t>
  </si>
  <si>
    <t>StDev Mass</t>
  </si>
  <si>
    <t>Mean delta 13C</t>
  </si>
  <si>
    <t>StDev delta 13C</t>
  </si>
  <si>
    <t>Mean 15N</t>
  </si>
  <si>
    <t>StDev 15N</t>
  </si>
  <si>
    <t>SEA</t>
  </si>
  <si>
    <t>Full Range</t>
  </si>
  <si>
    <t>SE 15N</t>
  </si>
  <si>
    <t>41229-14990</t>
  </si>
  <si>
    <t>41229-14991</t>
  </si>
  <si>
    <t>41229-14992</t>
  </si>
  <si>
    <t>41229-14993</t>
  </si>
  <si>
    <t>41229-14994</t>
  </si>
  <si>
    <t>41229-14995</t>
  </si>
  <si>
    <t>41229-14996</t>
  </si>
  <si>
    <t>41229-14997</t>
  </si>
  <si>
    <t>41229-14998</t>
  </si>
  <si>
    <t>41229-14999</t>
  </si>
  <si>
    <t>41229-15000</t>
  </si>
  <si>
    <t>41229-15001</t>
  </si>
  <si>
    <t>41229-15002</t>
  </si>
  <si>
    <t>41229-15003</t>
  </si>
  <si>
    <t>41229-15004</t>
  </si>
  <si>
    <t>41229-15005</t>
  </si>
  <si>
    <t>41229-15006</t>
  </si>
  <si>
    <t>41229-15007</t>
  </si>
  <si>
    <t>41229-15008</t>
  </si>
  <si>
    <t>41229-15009</t>
  </si>
  <si>
    <t>41229-15010</t>
  </si>
  <si>
    <t>41229-15011</t>
  </si>
  <si>
    <t>41229-15012</t>
  </si>
  <si>
    <t>41229-15013</t>
  </si>
  <si>
    <t>41229-15014</t>
  </si>
  <si>
    <t>41229-15015</t>
  </si>
  <si>
    <t>41229-15016</t>
  </si>
  <si>
    <t>41229-15017</t>
  </si>
  <si>
    <t>41229-15018</t>
  </si>
  <si>
    <t>41229-15019</t>
  </si>
  <si>
    <t>41229-15020</t>
  </si>
  <si>
    <t>41229-15021</t>
  </si>
  <si>
    <t>41229-15022</t>
  </si>
  <si>
    <t>41229-15023</t>
  </si>
  <si>
    <t>41229-15024</t>
  </si>
  <si>
    <t>41229-15025</t>
  </si>
  <si>
    <t>41229-15026</t>
  </si>
  <si>
    <t>41229-15027</t>
  </si>
  <si>
    <t>41229-15028</t>
  </si>
  <si>
    <t>41229-15029</t>
  </si>
  <si>
    <t>41229-15030</t>
  </si>
  <si>
    <t>41229-15031</t>
  </si>
  <si>
    <t>41229-15032</t>
  </si>
  <si>
    <t>41229-15033</t>
  </si>
  <si>
    <t>41229-15034</t>
  </si>
  <si>
    <t>41229-15035</t>
  </si>
  <si>
    <t>41229-15036</t>
  </si>
  <si>
    <t>41229-15037</t>
  </si>
  <si>
    <t>41229-15038</t>
  </si>
  <si>
    <t>41229-15039</t>
  </si>
  <si>
    <t>41229-15040</t>
  </si>
  <si>
    <t>41229-15041</t>
  </si>
  <si>
    <t>41229-15042</t>
  </si>
  <si>
    <t>41229-15043</t>
  </si>
  <si>
    <t>41229-15044</t>
  </si>
  <si>
    <t>41229-15045</t>
  </si>
  <si>
    <t>updated files for new morphological data</t>
  </si>
  <si>
    <t>Standardized_Mass_g</t>
  </si>
  <si>
    <t>Estimated_Mass_g</t>
  </si>
  <si>
    <t>Tooth_Mean</t>
  </si>
  <si>
    <t>Tooth_ Stdev</t>
  </si>
  <si>
    <t>Corrected_D13C</t>
  </si>
  <si>
    <t>41229-14720</t>
  </si>
  <si>
    <t>41229-877</t>
  </si>
  <si>
    <t>41229-878</t>
  </si>
  <si>
    <t>41229-14690</t>
  </si>
  <si>
    <t>41229-14963</t>
  </si>
  <si>
    <t>41229-15196</t>
  </si>
  <si>
    <t>41229-15197</t>
  </si>
  <si>
    <t>41229-15198</t>
  </si>
  <si>
    <t>41229-15199</t>
  </si>
  <si>
    <t>41229-15200</t>
  </si>
  <si>
    <t>41229-15201</t>
  </si>
  <si>
    <t>41229-15202</t>
  </si>
  <si>
    <t>41229-15203</t>
  </si>
  <si>
    <t>41229-15204</t>
  </si>
  <si>
    <t>41229-15205</t>
  </si>
  <si>
    <t>41229-15206</t>
  </si>
  <si>
    <t>41229-15207</t>
  </si>
  <si>
    <t>41229-15208</t>
  </si>
  <si>
    <t>41229-15209</t>
  </si>
  <si>
    <t>41229-15210</t>
  </si>
  <si>
    <t>41229-15211</t>
  </si>
  <si>
    <t>41229-15212</t>
  </si>
  <si>
    <t>41229-15213</t>
  </si>
  <si>
    <t>41229-15214</t>
  </si>
  <si>
    <t>41229-15215</t>
  </si>
  <si>
    <t>41229-15216</t>
  </si>
  <si>
    <t>41229-15217</t>
  </si>
  <si>
    <t>41229-15218</t>
  </si>
  <si>
    <t>41229-15219</t>
  </si>
  <si>
    <t>41229-15220</t>
  </si>
  <si>
    <t>41229-15221</t>
  </si>
  <si>
    <t>41229-1476</t>
  </si>
  <si>
    <t>Lower_Age_ybp</t>
  </si>
  <si>
    <t>Upper_Age__ybp</t>
  </si>
  <si>
    <t>Mid_Age_ybp</t>
  </si>
  <si>
    <t>Upper_Age_ybp</t>
  </si>
  <si>
    <t>Element</t>
  </si>
  <si>
    <t>URM1</t>
  </si>
  <si>
    <t>LRM1</t>
  </si>
  <si>
    <t>LLM1</t>
  </si>
  <si>
    <t>ULM1</t>
  </si>
  <si>
    <t>41229-14526</t>
  </si>
  <si>
    <t>41229-14527</t>
  </si>
  <si>
    <t>priscus</t>
  </si>
  <si>
    <t>lupus familiaris</t>
  </si>
  <si>
    <t>fatalis</t>
  </si>
  <si>
    <t>Mephitidae</t>
  </si>
  <si>
    <t>Soricomorpha</t>
  </si>
  <si>
    <t>conversidens</t>
  </si>
  <si>
    <t>Cratogeomys</t>
  </si>
  <si>
    <t>Cricetidae</t>
  </si>
  <si>
    <t>Dipodidae</t>
  </si>
  <si>
    <t>Pilosa</t>
  </si>
  <si>
    <t>Cingulata</t>
  </si>
  <si>
    <t>Revised taxonomic classifications. The following changes were made:
- Order Insectivora changed to Soricomorpha for the following families: Soricidae and Talpidae.
- Order Pilosa changed to Cingulata for the species: Glyptotherium floridanum
- Family Mustelidae changed to Mephitidae for the following species: Conepatus leuconotus, Mephitis macroura, and Mephitis mephitis. 
- Family Zapodidae changed to Dipodidae for the specie: Zapus hudsonius
- Family Muridae changed to Cricetidae for the following species: Baiomys taylori, Microtus (all species), Neotoma sp., Onychomys leucogaster, Peromyscus sp. 1 &amp; sp. 2, Reithrodontomys sp., Sigmodon hispidus, and Synaptomys cooperi. 
- Pappogeomys castanops changed to Cratogeomys castonops.
- Herpailurus yaguarondi changed to Puma yaguarondi.
- Equus fraternus changed to Equus conversidens
- Equus francisci was merged with Equus sp.
- Smilodon sp. was changed to Smilodon fatalis
- Bison antiquus was changed to Bison priscus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</si>
</sst>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0.000"/>
    <numFmt numFmtId="165" formatCode="0.0"/>
    <numFmt numFmtId="166" formatCode="0_);\(0\)"/>
    <numFmt numFmtId="167" formatCode="_(* #,##0_);_(* \(#,##0\);_(* &quot;-&quot;??_);_(@_)"/>
    <numFmt numFmtId="168" formatCode="_(* #,##0.0_);_(* \(#,##0.0\);_(* &quot;-&quot;??_);_(@_)"/>
    <numFmt numFmtId="169" formatCode="[$-409]d\-mmm\-yyyy;@"/>
  </numFmts>
  <fonts count="33">
    <font>
      <sz val="12"/>
      <color theme="1"/>
      <name val="Calibri"/>
      <family val="2"/>
      <scheme val="minor"/>
    </font>
    <font>
      <sz val="12"/>
      <color theme="1"/>
      <name val="Calibri"/>
      <family val="2"/>
      <scheme val="minor"/>
    </font>
    <font>
      <sz val="12"/>
      <color theme="1"/>
      <name val="Calibri"/>
      <family val="2"/>
      <charset val="129"/>
      <scheme val="minor"/>
    </font>
    <font>
      <u/>
      <sz val="12"/>
      <color theme="10"/>
      <name val="Calibri"/>
      <family val="2"/>
      <scheme val="minor"/>
    </font>
    <font>
      <u/>
      <sz val="12"/>
      <color theme="11"/>
      <name val="Calibri"/>
      <family val="2"/>
      <scheme val="minor"/>
    </font>
    <font>
      <sz val="8"/>
      <name val="Calibri"/>
      <family val="2"/>
      <charset val="129"/>
      <scheme val="minor"/>
    </font>
    <font>
      <i/>
      <sz val="12"/>
      <color theme="1"/>
      <name val="Calibri"/>
      <family val="2"/>
      <scheme val="minor"/>
    </font>
    <font>
      <b/>
      <sz val="12"/>
      <color theme="1"/>
      <name val="Calibri"/>
      <family val="2"/>
      <scheme val="minor"/>
    </font>
    <font>
      <sz val="12"/>
      <color indexed="8"/>
      <name val="Calibri"/>
      <family val="2"/>
      <scheme val="minor"/>
    </font>
    <font>
      <sz val="9"/>
      <name val="Geneva"/>
      <family val="2"/>
    </font>
    <font>
      <sz val="12"/>
      <name val="Calibri"/>
      <family val="2"/>
      <scheme val="minor"/>
    </font>
    <font>
      <sz val="10"/>
      <name val="MS Sans Serif"/>
      <family val="2"/>
    </font>
    <font>
      <sz val="12"/>
      <color rgb="FF0000FF"/>
      <name val="Calibri"/>
      <family val="2"/>
      <scheme val="minor"/>
    </font>
    <font>
      <sz val="12"/>
      <name val="Calibri"/>
      <family val="2"/>
    </font>
    <font>
      <i/>
      <sz val="11"/>
      <name val="Calibri"/>
      <family val="2"/>
    </font>
    <font>
      <sz val="12"/>
      <color rgb="FF000000"/>
      <name val="Calibri"/>
      <family val="2"/>
      <scheme val="minor"/>
    </font>
    <font>
      <b/>
      <sz val="12"/>
      <color theme="1"/>
      <name val="Calibri"/>
      <family val="2"/>
      <charset val="128"/>
      <scheme val="minor"/>
    </font>
    <font>
      <b/>
      <sz val="12"/>
      <color indexed="8"/>
      <name val="Calibri"/>
      <family val="2"/>
      <scheme val="minor"/>
    </font>
    <font>
      <b/>
      <sz val="16"/>
      <color theme="1"/>
      <name val="Calibri"/>
      <family val="2"/>
      <scheme val="minor"/>
    </font>
    <font>
      <sz val="12"/>
      <name val="Calibri"/>
      <family val="2"/>
      <scheme val="minor"/>
    </font>
    <font>
      <sz val="9"/>
      <color theme="1"/>
      <name val="Calibri"/>
      <family val="2"/>
      <scheme val="minor"/>
    </font>
    <font>
      <sz val="9"/>
      <name val="Calibri"/>
      <family val="2"/>
      <scheme val="minor"/>
    </font>
    <font>
      <sz val="9"/>
      <color rgb="FFFF0000"/>
      <name val="Calibri"/>
      <family val="2"/>
      <scheme val="minor"/>
    </font>
    <font>
      <b/>
      <sz val="12"/>
      <name val="Calibri"/>
      <family val="2"/>
      <scheme val="minor"/>
    </font>
    <font>
      <sz val="10"/>
      <color theme="1"/>
      <name val="Arial"/>
      <family val="2"/>
    </font>
    <font>
      <sz val="10"/>
      <name val="Arial"/>
      <family val="2"/>
    </font>
    <font>
      <b/>
      <sz val="10"/>
      <color theme="1"/>
      <name val="Arial"/>
      <family val="2"/>
    </font>
    <font>
      <sz val="10"/>
      <color rgb="FFFF0000"/>
      <name val="Arial"/>
      <family val="2"/>
    </font>
    <font>
      <i/>
      <sz val="10"/>
      <name val="Arial"/>
      <family val="2"/>
    </font>
    <font>
      <sz val="10"/>
      <color indexed="8"/>
      <name val="Arial"/>
      <family val="2"/>
    </font>
    <font>
      <sz val="10"/>
      <color rgb="FF0000FF"/>
      <name val="Arial"/>
      <family val="2"/>
    </font>
    <font>
      <sz val="10"/>
      <color rgb="FF000000"/>
      <name val="Arial"/>
      <family val="2"/>
    </font>
    <font>
      <sz val="10"/>
      <color rgb="FF000000"/>
      <name val="Lucida Console"/>
      <family val="3"/>
    </font>
  </fonts>
  <fills count="5">
    <fill>
      <patternFill patternType="none"/>
    </fill>
    <fill>
      <patternFill patternType="gray125"/>
    </fill>
    <fill>
      <patternFill patternType="solid">
        <fgColor theme="6"/>
        <bgColor indexed="64"/>
      </patternFill>
    </fill>
    <fill>
      <patternFill patternType="solid">
        <fgColor rgb="FFFFC000"/>
        <bgColor indexed="64"/>
      </patternFill>
    </fill>
    <fill>
      <patternFill patternType="solid">
        <fgColor rgb="FFFFFF00"/>
        <bgColor indexed="64"/>
      </patternFill>
    </fill>
  </fills>
  <borders count="3">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23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1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cellStyleXfs>
  <cellXfs count="215">
    <xf numFmtId="0" fontId="0" fillId="0" borderId="0" xfId="0"/>
    <xf numFmtId="0" fontId="0" fillId="0" borderId="0" xfId="0" applyAlignment="1">
      <alignment horizontal="center" vertical="center"/>
    </xf>
    <xf numFmtId="49" fontId="10" fillId="0" borderId="2" xfId="0" applyNumberFormat="1" applyFont="1" applyFill="1" applyBorder="1" applyAlignment="1">
      <alignment horizontal="center" vertical="center"/>
    </xf>
    <xf numFmtId="1" fontId="1" fillId="0" borderId="2" xfId="0" applyNumberFormat="1" applyFont="1" applyFill="1" applyBorder="1" applyAlignment="1">
      <alignment horizontal="right" wrapText="1"/>
    </xf>
    <xf numFmtId="164" fontId="1" fillId="0" borderId="2" xfId="0" applyNumberFormat="1" applyFont="1" applyFill="1" applyBorder="1" applyAlignment="1">
      <alignment horizontal="right" vertical="center" wrapText="1"/>
    </xf>
    <xf numFmtId="164" fontId="0" fillId="0" borderId="2" xfId="0" applyNumberFormat="1" applyFont="1" applyFill="1" applyBorder="1" applyAlignment="1">
      <alignment horizontal="right" vertical="center" wrapText="1"/>
    </xf>
    <xf numFmtId="1" fontId="1" fillId="0" borderId="2" xfId="0" applyNumberFormat="1" applyFont="1" applyFill="1" applyBorder="1" applyAlignment="1">
      <alignment horizontal="right" vertical="center" wrapText="1"/>
    </xf>
    <xf numFmtId="1" fontId="0" fillId="0" borderId="2" xfId="0" applyNumberFormat="1" applyFont="1" applyFill="1" applyBorder="1" applyAlignment="1">
      <alignment horizontal="right" vertical="center" wrapText="1"/>
    </xf>
    <xf numFmtId="2" fontId="10" fillId="0" borderId="2" xfId="0" applyNumberFormat="1" applyFont="1" applyFill="1" applyBorder="1" applyAlignment="1">
      <alignment horizontal="right" vertical="center" wrapText="1"/>
    </xf>
    <xf numFmtId="1" fontId="10" fillId="0" borderId="2" xfId="0" applyNumberFormat="1" applyFont="1" applyFill="1" applyBorder="1" applyAlignment="1">
      <alignment horizontal="right" vertical="center" wrapText="1"/>
    </xf>
    <xf numFmtId="2" fontId="8" fillId="0" borderId="2" xfId="0" applyNumberFormat="1" applyFont="1" applyFill="1" applyBorder="1" applyAlignment="1">
      <alignment horizontal="right" vertical="center"/>
    </xf>
    <xf numFmtId="1" fontId="8" fillId="0" borderId="2" xfId="0" applyNumberFormat="1" applyFont="1" applyFill="1" applyBorder="1" applyAlignment="1">
      <alignment horizontal="right" vertical="center"/>
    </xf>
    <xf numFmtId="0" fontId="14" fillId="0" borderId="2" xfId="0" applyFont="1" applyFill="1" applyBorder="1" applyAlignment="1">
      <alignment horizontal="center" vertical="center"/>
    </xf>
    <xf numFmtId="1" fontId="10" fillId="0" borderId="2" xfId="2144" applyNumberFormat="1" applyFont="1" applyFill="1" applyBorder="1" applyAlignment="1">
      <alignment horizontal="right" vertical="center" wrapText="1"/>
    </xf>
    <xf numFmtId="0" fontId="0" fillId="0" borderId="2" xfId="0" applyBorder="1"/>
    <xf numFmtId="1" fontId="10" fillId="0" borderId="2" xfId="331" applyNumberFormat="1" applyFont="1" applyFill="1" applyBorder="1" applyAlignment="1">
      <alignment horizontal="right"/>
    </xf>
    <xf numFmtId="1" fontId="10" fillId="0" borderId="2" xfId="0" applyNumberFormat="1" applyFont="1" applyFill="1" applyBorder="1" applyAlignment="1">
      <alignment horizontal="right" vertical="center"/>
    </xf>
    <xf numFmtId="2" fontId="10" fillId="0" borderId="2" xfId="0" applyNumberFormat="1" applyFont="1" applyFill="1" applyBorder="1" applyAlignment="1">
      <alignment horizontal="right" vertical="center"/>
    </xf>
    <xf numFmtId="2" fontId="10" fillId="0" borderId="2" xfId="0" applyNumberFormat="1" applyFont="1" applyFill="1" applyBorder="1" applyAlignment="1">
      <alignment horizontal="center" vertical="center" wrapText="1"/>
    </xf>
    <xf numFmtId="0" fontId="14" fillId="0" borderId="2" xfId="328" applyFont="1" applyFill="1" applyBorder="1" applyAlignment="1">
      <alignment horizontal="center" vertical="center"/>
    </xf>
    <xf numFmtId="166" fontId="13" fillId="0" borderId="2" xfId="2144" applyNumberFormat="1" applyFont="1" applyFill="1" applyBorder="1" applyAlignment="1">
      <alignment horizontal="center" vertical="center"/>
    </xf>
    <xf numFmtId="164" fontId="1" fillId="0" borderId="2" xfId="0" applyNumberFormat="1" applyFont="1" applyFill="1" applyBorder="1" applyAlignment="1">
      <alignment horizontal="right" vertical="center"/>
    </xf>
    <xf numFmtId="1" fontId="1" fillId="0" borderId="2" xfId="0" applyNumberFormat="1" applyFont="1" applyFill="1" applyBorder="1" applyAlignment="1">
      <alignment horizontal="right" vertical="center"/>
    </xf>
    <xf numFmtId="1" fontId="13" fillId="0" borderId="2" xfId="0" applyNumberFormat="1" applyFont="1" applyFill="1" applyBorder="1" applyAlignment="1">
      <alignment horizontal="center" vertical="center" wrapText="1"/>
    </xf>
    <xf numFmtId="1" fontId="10" fillId="0" borderId="2" xfId="0" applyNumberFormat="1" applyFont="1" applyFill="1" applyBorder="1" applyAlignment="1">
      <alignment horizontal="center" vertical="center" wrapText="1"/>
    </xf>
    <xf numFmtId="2" fontId="13" fillId="0" borderId="2" xfId="0" applyNumberFormat="1" applyFont="1" applyFill="1" applyBorder="1" applyAlignment="1">
      <alignment horizontal="center" vertical="center" wrapText="1"/>
    </xf>
    <xf numFmtId="165" fontId="10" fillId="0" borderId="2" xfId="0" applyNumberFormat="1" applyFont="1" applyFill="1" applyBorder="1" applyAlignment="1">
      <alignment horizontal="center" vertical="center" wrapText="1"/>
    </xf>
    <xf numFmtId="167" fontId="10" fillId="0" borderId="2" xfId="2144" applyNumberFormat="1" applyFont="1" applyFill="1" applyBorder="1" applyAlignment="1">
      <alignment horizontal="center" vertical="center"/>
    </xf>
    <xf numFmtId="43" fontId="12" fillId="0" borderId="2" xfId="2144" applyFont="1" applyFill="1" applyBorder="1" applyAlignment="1">
      <alignment horizontal="right" vertical="center"/>
    </xf>
    <xf numFmtId="164" fontId="15" fillId="0" borderId="2" xfId="0" applyNumberFormat="1" applyFont="1" applyFill="1" applyBorder="1" applyAlignment="1">
      <alignment horizontal="right" vertical="center"/>
    </xf>
    <xf numFmtId="166" fontId="10" fillId="0" borderId="2" xfId="2144" applyNumberFormat="1" applyFont="1" applyFill="1" applyBorder="1" applyAlignment="1">
      <alignment horizontal="center" vertical="center"/>
    </xf>
    <xf numFmtId="164" fontId="8" fillId="0" borderId="2" xfId="0" applyNumberFormat="1" applyFont="1" applyFill="1" applyBorder="1" applyAlignment="1">
      <alignment horizontal="right" vertical="center"/>
    </xf>
    <xf numFmtId="1" fontId="15" fillId="0" borderId="2" xfId="0" applyNumberFormat="1" applyFont="1" applyFill="1" applyBorder="1" applyAlignment="1">
      <alignment horizontal="right" vertical="center"/>
    </xf>
    <xf numFmtId="166" fontId="10" fillId="0" borderId="2" xfId="2144" applyNumberFormat="1" applyFont="1" applyFill="1" applyBorder="1" applyAlignment="1">
      <alignment horizontal="center" vertical="center" wrapText="1"/>
    </xf>
    <xf numFmtId="43" fontId="1" fillId="0" borderId="2" xfId="2144" applyFont="1" applyFill="1" applyBorder="1" applyAlignment="1">
      <alignment horizontal="right" vertical="center" wrapText="1"/>
    </xf>
    <xf numFmtId="0" fontId="7" fillId="0" borderId="1" xfId="0" applyFont="1" applyBorder="1" applyAlignment="1">
      <alignment horizontal="center" vertical="center"/>
    </xf>
    <xf numFmtId="0" fontId="7" fillId="0" borderId="0" xfId="0" applyFont="1" applyBorder="1" applyAlignment="1">
      <alignment horizontal="center" vertical="center"/>
    </xf>
    <xf numFmtId="0" fontId="0" fillId="0" borderId="1" xfId="0" applyFont="1" applyFill="1" applyBorder="1" applyAlignment="1">
      <alignment vertical="center"/>
    </xf>
    <xf numFmtId="2" fontId="17" fillId="0" borderId="2" xfId="0" applyNumberFormat="1" applyFont="1" applyFill="1" applyBorder="1" applyAlignment="1">
      <alignment horizontal="right" vertical="center"/>
    </xf>
    <xf numFmtId="1" fontId="7" fillId="0" borderId="2" xfId="0" applyNumberFormat="1" applyFont="1" applyFill="1" applyBorder="1" applyAlignment="1">
      <alignment horizontal="right" vertical="center" wrapText="1"/>
    </xf>
    <xf numFmtId="1" fontId="7" fillId="0" borderId="0" xfId="0" applyNumberFormat="1" applyFont="1"/>
    <xf numFmtId="0" fontId="6" fillId="0" borderId="2" xfId="0" applyFont="1" applyFill="1" applyBorder="1" applyAlignment="1">
      <alignment horizontal="center" vertical="center"/>
    </xf>
    <xf numFmtId="1" fontId="10" fillId="0" borderId="2" xfId="0" applyNumberFormat="1" applyFont="1" applyFill="1" applyBorder="1" applyAlignment="1">
      <alignment horizontal="center"/>
    </xf>
    <xf numFmtId="164" fontId="1" fillId="0" borderId="2" xfId="0" applyNumberFormat="1" applyFont="1" applyFill="1" applyBorder="1" applyAlignment="1">
      <alignment horizontal="center" vertical="center" wrapText="1"/>
    </xf>
    <xf numFmtId="1" fontId="13" fillId="0" borderId="2" xfId="2144" applyNumberFormat="1" applyFont="1" applyFill="1" applyBorder="1" applyAlignment="1">
      <alignment horizontal="center"/>
    </xf>
    <xf numFmtId="1" fontId="10" fillId="0" borderId="2" xfId="2144" applyNumberFormat="1" applyFont="1" applyFill="1" applyBorder="1" applyAlignment="1">
      <alignment horizontal="center"/>
    </xf>
    <xf numFmtId="1" fontId="1" fillId="0" borderId="2" xfId="0" applyNumberFormat="1" applyFont="1" applyFill="1" applyBorder="1" applyAlignment="1">
      <alignment horizontal="center"/>
    </xf>
    <xf numFmtId="1" fontId="13" fillId="0" borderId="2" xfId="0" applyNumberFormat="1" applyFont="1" applyFill="1" applyBorder="1" applyAlignment="1">
      <alignment horizontal="center"/>
    </xf>
    <xf numFmtId="0" fontId="0" fillId="0" borderId="0" xfId="0" applyAlignment="1">
      <alignment vertical="center"/>
    </xf>
    <xf numFmtId="0" fontId="0" fillId="0" borderId="0" xfId="0" applyAlignment="1">
      <alignment vertical="center" wrapText="1"/>
    </xf>
    <xf numFmtId="0" fontId="16" fillId="0" borderId="0" xfId="0" applyFont="1" applyAlignment="1">
      <alignment vertical="center" wrapText="1"/>
    </xf>
    <xf numFmtId="0" fontId="18" fillId="0" borderId="0" xfId="0" applyFont="1" applyAlignment="1">
      <alignment horizontal="center" vertical="center"/>
    </xf>
    <xf numFmtId="0" fontId="18" fillId="0" borderId="0" xfId="0" applyFont="1" applyAlignment="1">
      <alignment horizontal="center" vertical="center" wrapText="1"/>
    </xf>
    <xf numFmtId="0" fontId="18" fillId="0" borderId="0" xfId="0" applyFont="1" applyAlignment="1">
      <alignment horizontal="center"/>
    </xf>
    <xf numFmtId="1" fontId="19" fillId="0" borderId="0" xfId="0" applyNumberFormat="1" applyFont="1" applyFill="1" applyAlignment="1">
      <alignment horizontal="center" vertical="center"/>
    </xf>
    <xf numFmtId="0" fontId="19" fillId="0" borderId="0" xfId="0" applyFont="1" applyFill="1" applyAlignment="1">
      <alignment horizontal="center" vertical="center"/>
    </xf>
    <xf numFmtId="0" fontId="0" fillId="0" borderId="0" xfId="0" applyFont="1" applyFill="1" applyBorder="1" applyAlignment="1">
      <alignment horizontal="center" vertical="center"/>
    </xf>
    <xf numFmtId="0" fontId="0" fillId="0" borderId="0" xfId="0" applyAlignment="1">
      <alignment wrapText="1"/>
    </xf>
    <xf numFmtId="0" fontId="0" fillId="0" borderId="0" xfId="0" applyFont="1" applyAlignment="1">
      <alignment wrapText="1"/>
    </xf>
    <xf numFmtId="0" fontId="0" fillId="0" borderId="0" xfId="0" applyFont="1"/>
    <xf numFmtId="0" fontId="10" fillId="0" borderId="0" xfId="0" applyFont="1" applyFill="1" applyBorder="1" applyAlignment="1">
      <alignment horizontal="center" vertical="center"/>
    </xf>
    <xf numFmtId="1" fontId="10" fillId="0" borderId="0" xfId="0" applyNumberFormat="1" applyFont="1" applyFill="1" applyBorder="1" applyAlignment="1">
      <alignment horizontal="center" vertical="center"/>
    </xf>
    <xf numFmtId="0" fontId="20" fillId="0" borderId="0" xfId="0" applyFont="1"/>
    <xf numFmtId="165" fontId="21" fillId="0" borderId="0" xfId="0" applyNumberFormat="1" applyFont="1" applyBorder="1" applyAlignment="1">
      <alignment horizontal="center" vertical="center"/>
    </xf>
    <xf numFmtId="168" fontId="21" fillId="0" borderId="0" xfId="323" applyNumberFormat="1" applyFont="1" applyBorder="1" applyAlignment="1">
      <alignment horizontal="center" vertical="center"/>
    </xf>
    <xf numFmtId="0" fontId="22" fillId="0" borderId="0" xfId="0" quotePrefix="1" applyNumberFormat="1" applyFont="1" applyFill="1" applyAlignment="1">
      <alignment horizontal="left"/>
    </xf>
    <xf numFmtId="165" fontId="22" fillId="0" borderId="0" xfId="0" applyNumberFormat="1" applyFont="1" applyFill="1" applyAlignment="1">
      <alignment horizontal="center"/>
    </xf>
    <xf numFmtId="165" fontId="22" fillId="0" borderId="0" xfId="0" quotePrefix="1" applyNumberFormat="1" applyFont="1" applyFill="1" applyAlignment="1">
      <alignment horizontal="center"/>
    </xf>
    <xf numFmtId="0" fontId="22" fillId="0" borderId="0" xfId="0" applyFont="1" applyFill="1" applyAlignment="1">
      <alignment horizontal="center"/>
    </xf>
    <xf numFmtId="0" fontId="22" fillId="0" borderId="0" xfId="331" quotePrefix="1" applyNumberFormat="1" applyFont="1" applyFill="1" applyAlignment="1">
      <alignment horizontal="left"/>
    </xf>
    <xf numFmtId="165" fontId="22" fillId="0" borderId="0" xfId="331" applyNumberFormat="1" applyFont="1" applyFill="1" applyAlignment="1">
      <alignment horizontal="center"/>
    </xf>
    <xf numFmtId="165" fontId="22" fillId="0" borderId="0" xfId="331" quotePrefix="1" applyNumberFormat="1" applyFont="1" applyFill="1" applyAlignment="1">
      <alignment horizontal="center"/>
    </xf>
    <xf numFmtId="169" fontId="0" fillId="0" borderId="0" xfId="0" applyNumberFormat="1" applyFont="1" applyAlignment="1">
      <alignment horizontal="center" vertical="center"/>
    </xf>
    <xf numFmtId="169" fontId="0" fillId="0" borderId="0" xfId="0" applyNumberFormat="1" applyAlignment="1">
      <alignment horizontal="center" vertical="center" wrapText="1"/>
    </xf>
    <xf numFmtId="169" fontId="0" fillId="0" borderId="0" xfId="0" applyNumberFormat="1" applyAlignment="1">
      <alignment horizontal="center" vertical="center"/>
    </xf>
    <xf numFmtId="15" fontId="0" fillId="0" borderId="0" xfId="0" applyNumberFormat="1" applyAlignment="1">
      <alignment horizontal="center" vertical="center"/>
    </xf>
    <xf numFmtId="0" fontId="10" fillId="0" borderId="0" xfId="0" quotePrefix="1" applyNumberFormat="1" applyFont="1" applyFill="1" applyBorder="1" applyAlignment="1">
      <alignment horizontal="center" vertical="center"/>
    </xf>
    <xf numFmtId="0" fontId="0" fillId="0" borderId="0" xfId="0" applyFill="1" applyAlignment="1">
      <alignment horizontal="center" vertical="center"/>
    </xf>
    <xf numFmtId="165" fontId="0" fillId="0" borderId="0" xfId="0" applyNumberFormat="1" applyFill="1" applyAlignment="1">
      <alignment horizontal="center" vertical="center"/>
    </xf>
    <xf numFmtId="2" fontId="0" fillId="0" borderId="0" xfId="0" applyNumberFormat="1" applyFill="1" applyAlignment="1">
      <alignment horizontal="center" vertical="center"/>
    </xf>
    <xf numFmtId="165" fontId="19" fillId="0" borderId="0" xfId="0" applyNumberFormat="1" applyFont="1" applyFill="1" applyAlignment="1">
      <alignment horizontal="center" vertical="center"/>
    </xf>
    <xf numFmtId="2" fontId="19" fillId="0" borderId="0" xfId="0" applyNumberFormat="1" applyFont="1" applyFill="1" applyAlignment="1">
      <alignment horizontal="center" vertical="center"/>
    </xf>
    <xf numFmtId="0" fontId="0" fillId="0" borderId="0" xfId="0" applyFill="1"/>
    <xf numFmtId="0" fontId="7" fillId="0" borderId="0" xfId="0" applyFont="1" applyFill="1" applyBorder="1" applyAlignment="1">
      <alignment horizontal="center" vertical="center"/>
    </xf>
    <xf numFmtId="0" fontId="1" fillId="0" borderId="2" xfId="2325" applyBorder="1" applyAlignment="1">
      <alignment horizontal="center" vertical="center" wrapText="1"/>
    </xf>
    <xf numFmtId="0" fontId="1" fillId="0" borderId="2" xfId="2325" applyFont="1" applyBorder="1" applyAlignment="1">
      <alignment horizontal="center" vertical="center"/>
    </xf>
    <xf numFmtId="0" fontId="1" fillId="0" borderId="0" xfId="2325" applyFont="1" applyBorder="1" applyAlignment="1">
      <alignment horizontal="center" vertical="center"/>
    </xf>
    <xf numFmtId="0" fontId="1" fillId="0" borderId="0" xfId="2325" applyBorder="1" applyAlignment="1">
      <alignment horizontal="center" vertical="center" wrapText="1"/>
    </xf>
    <xf numFmtId="0" fontId="1" fillId="0" borderId="0" xfId="2325" applyFont="1" applyFill="1" applyBorder="1" applyAlignment="1">
      <alignment horizontal="center" vertical="center" wrapText="1"/>
    </xf>
    <xf numFmtId="0" fontId="7" fillId="0" borderId="2" xfId="2325" applyFont="1" applyBorder="1" applyAlignment="1">
      <alignment horizontal="center" vertical="center"/>
    </xf>
    <xf numFmtId="165" fontId="10" fillId="0" borderId="0" xfId="331" applyNumberFormat="1" applyFont="1" applyFill="1" applyBorder="1" applyAlignment="1">
      <alignment horizontal="center" vertical="center"/>
    </xf>
    <xf numFmtId="165" fontId="10" fillId="0" borderId="0" xfId="331" quotePrefix="1" applyNumberFormat="1" applyFont="1" applyFill="1" applyBorder="1" applyAlignment="1">
      <alignment horizontal="center" vertical="center"/>
    </xf>
    <xf numFmtId="165" fontId="10" fillId="0" borderId="0" xfId="0" applyNumberFormat="1" applyFont="1" applyFill="1" applyBorder="1" applyAlignment="1">
      <alignment horizontal="center" vertical="center"/>
    </xf>
    <xf numFmtId="165" fontId="10" fillId="0" borderId="0" xfId="0" quotePrefix="1" applyNumberFormat="1" applyFont="1" applyFill="1" applyBorder="1" applyAlignment="1">
      <alignment horizontal="center" vertical="center"/>
    </xf>
    <xf numFmtId="165" fontId="23" fillId="0" borderId="0" xfId="0" applyNumberFormat="1" applyFont="1" applyBorder="1" applyAlignment="1">
      <alignment horizontal="center" vertical="center" wrapText="1"/>
    </xf>
    <xf numFmtId="165" fontId="23" fillId="0" borderId="0" xfId="0" applyNumberFormat="1" applyFont="1" applyFill="1" applyBorder="1" applyAlignment="1">
      <alignment horizontal="center" vertical="center" wrapText="1"/>
    </xf>
    <xf numFmtId="0" fontId="10" fillId="0" borderId="0" xfId="0" applyFont="1" applyAlignment="1">
      <alignment horizontal="center" vertical="center"/>
    </xf>
    <xf numFmtId="49" fontId="10" fillId="0" borderId="0" xfId="0" applyNumberFormat="1" applyFont="1" applyAlignment="1">
      <alignment horizontal="center" vertical="center"/>
    </xf>
    <xf numFmtId="2" fontId="10" fillId="0" borderId="0" xfId="0" applyNumberFormat="1" applyFont="1" applyAlignment="1">
      <alignment horizontal="center" vertical="center"/>
    </xf>
    <xf numFmtId="165" fontId="10" fillId="0" borderId="0" xfId="0" applyNumberFormat="1" applyFont="1" applyAlignment="1">
      <alignment horizontal="center" vertical="center"/>
    </xf>
    <xf numFmtId="0" fontId="24" fillId="2" borderId="2" xfId="0" applyFont="1" applyFill="1" applyBorder="1" applyAlignment="1">
      <alignment horizontal="center" vertical="center" wrapText="1"/>
    </xf>
    <xf numFmtId="49" fontId="24" fillId="2" borderId="2" xfId="0" applyNumberFormat="1" applyFont="1" applyFill="1" applyBorder="1" applyAlignment="1">
      <alignment horizontal="center" vertical="center" wrapText="1"/>
    </xf>
    <xf numFmtId="0" fontId="25" fillId="2" borderId="2" xfId="0" applyFont="1" applyFill="1" applyBorder="1" applyAlignment="1">
      <alignment horizontal="center" vertical="center" wrapText="1"/>
    </xf>
    <xf numFmtId="0" fontId="25" fillId="2" borderId="0" xfId="0" applyFont="1" applyFill="1" applyBorder="1" applyAlignment="1">
      <alignment horizontal="center" vertical="center" wrapText="1"/>
    </xf>
    <xf numFmtId="0" fontId="24" fillId="0" borderId="0" xfId="0" applyFont="1"/>
    <xf numFmtId="0" fontId="25" fillId="0" borderId="2" xfId="0" applyFont="1" applyFill="1" applyBorder="1" applyAlignment="1">
      <alignment vertical="center"/>
    </xf>
    <xf numFmtId="1" fontId="25" fillId="0" borderId="2" xfId="0" applyNumberFormat="1" applyFont="1" applyFill="1" applyBorder="1" applyAlignment="1">
      <alignment horizontal="right" wrapText="1"/>
    </xf>
    <xf numFmtId="164" fontId="25" fillId="0" borderId="2" xfId="0" applyNumberFormat="1" applyFont="1" applyFill="1" applyBorder="1" applyAlignment="1">
      <alignment horizontal="right" vertical="center" wrapText="1"/>
    </xf>
    <xf numFmtId="164" fontId="24" fillId="0" borderId="2" xfId="0" applyNumberFormat="1" applyFont="1" applyFill="1" applyBorder="1" applyAlignment="1">
      <alignment horizontal="right" vertical="center" wrapText="1"/>
    </xf>
    <xf numFmtId="164" fontId="26" fillId="0" borderId="2" xfId="0" applyNumberFormat="1" applyFont="1" applyFill="1" applyBorder="1" applyAlignment="1">
      <alignment horizontal="center" vertical="center" wrapText="1"/>
    </xf>
    <xf numFmtId="0" fontId="25" fillId="0" borderId="2" xfId="0" applyFont="1" applyFill="1" applyBorder="1" applyAlignment="1">
      <alignment horizontal="center" vertical="center" wrapText="1"/>
    </xf>
    <xf numFmtId="0" fontId="25" fillId="4" borderId="2" xfId="0" applyFont="1" applyFill="1" applyBorder="1" applyAlignment="1">
      <alignment horizontal="center" vertical="center"/>
    </xf>
    <xf numFmtId="0" fontId="25" fillId="0" borderId="2" xfId="0" applyFont="1" applyFill="1" applyBorder="1" applyAlignment="1">
      <alignment horizontal="center" vertical="center"/>
    </xf>
    <xf numFmtId="49" fontId="25" fillId="0" borderId="2" xfId="0" applyNumberFormat="1" applyFont="1" applyFill="1" applyBorder="1" applyAlignment="1">
      <alignment horizontal="center" vertical="center"/>
    </xf>
    <xf numFmtId="0" fontId="27" fillId="0" borderId="2" xfId="0" applyFont="1" applyFill="1" applyBorder="1" applyAlignment="1">
      <alignment horizontal="center" vertical="center"/>
    </xf>
    <xf numFmtId="2" fontId="25" fillId="0" borderId="0" xfId="0" applyNumberFormat="1" applyFont="1" applyFill="1" applyBorder="1" applyAlignment="1">
      <alignment horizontal="center" vertical="center"/>
    </xf>
    <xf numFmtId="2" fontId="27" fillId="0" borderId="0" xfId="0" applyNumberFormat="1" applyFont="1" applyFill="1" applyBorder="1" applyAlignment="1">
      <alignment horizontal="center" vertical="center"/>
    </xf>
    <xf numFmtId="2" fontId="24" fillId="0" borderId="0" xfId="0" applyNumberFormat="1" applyFont="1" applyFill="1" applyBorder="1" applyAlignment="1">
      <alignment horizontal="center" vertical="center" wrapText="1"/>
    </xf>
    <xf numFmtId="0" fontId="28" fillId="0" borderId="2" xfId="0" applyFont="1" applyFill="1" applyBorder="1" applyAlignment="1">
      <alignment vertical="center"/>
    </xf>
    <xf numFmtId="0" fontId="28" fillId="0" borderId="2" xfId="0" applyFont="1" applyFill="1" applyBorder="1" applyAlignment="1">
      <alignment vertical="center" wrapText="1"/>
    </xf>
    <xf numFmtId="1" fontId="25" fillId="0" borderId="2" xfId="0" applyNumberFormat="1" applyFont="1" applyFill="1" applyBorder="1" applyAlignment="1">
      <alignment horizontal="right"/>
    </xf>
    <xf numFmtId="1" fontId="24" fillId="0" borderId="2" xfId="0" applyNumberFormat="1" applyFont="1" applyFill="1" applyBorder="1" applyAlignment="1">
      <alignment horizontal="center" vertical="center" wrapText="1"/>
    </xf>
    <xf numFmtId="2" fontId="24" fillId="0" borderId="0" xfId="0" applyNumberFormat="1" applyFont="1" applyAlignment="1">
      <alignment horizontal="center"/>
    </xf>
    <xf numFmtId="165" fontId="24" fillId="0" borderId="0" xfId="0" applyNumberFormat="1" applyFont="1" applyAlignment="1">
      <alignment horizontal="center"/>
    </xf>
    <xf numFmtId="0" fontId="25" fillId="0" borderId="2" xfId="0" applyFont="1" applyFill="1" applyBorder="1" applyAlignment="1">
      <alignment horizontal="left" vertical="center"/>
    </xf>
    <xf numFmtId="1" fontId="25" fillId="0" borderId="2" xfId="2144" applyNumberFormat="1" applyFont="1" applyFill="1" applyBorder="1" applyAlignment="1">
      <alignment horizontal="right"/>
    </xf>
    <xf numFmtId="2" fontId="25" fillId="0" borderId="2" xfId="0" applyNumberFormat="1" applyFont="1" applyFill="1" applyBorder="1" applyAlignment="1">
      <alignment horizontal="right" vertical="center" wrapText="1"/>
    </xf>
    <xf numFmtId="1" fontId="25" fillId="0" borderId="2" xfId="0" applyNumberFormat="1" applyFont="1" applyFill="1" applyBorder="1" applyAlignment="1">
      <alignment horizontal="center" vertical="center" wrapText="1"/>
    </xf>
    <xf numFmtId="2" fontId="24" fillId="0" borderId="0" xfId="0" applyNumberFormat="1" applyFont="1" applyFill="1" applyBorder="1" applyAlignment="1">
      <alignment horizontal="center"/>
    </xf>
    <xf numFmtId="165" fontId="24" fillId="0" borderId="0" xfId="0" applyNumberFormat="1" applyFont="1" applyFill="1" applyBorder="1" applyAlignment="1">
      <alignment horizontal="center"/>
    </xf>
    <xf numFmtId="0" fontId="25" fillId="0" borderId="2" xfId="328" applyFont="1" applyFill="1" applyBorder="1" applyAlignment="1">
      <alignment horizontal="left" vertical="center"/>
    </xf>
    <xf numFmtId="0" fontId="25" fillId="0" borderId="2" xfId="328" applyFont="1" applyFill="1" applyBorder="1" applyAlignment="1">
      <alignment vertical="center"/>
    </xf>
    <xf numFmtId="0" fontId="28" fillId="0" borderId="2" xfId="328" applyFont="1" applyFill="1" applyBorder="1" applyAlignment="1">
      <alignment vertical="center"/>
    </xf>
    <xf numFmtId="2" fontId="29" fillId="0" borderId="2" xfId="0" applyNumberFormat="1" applyFont="1" applyFill="1" applyBorder="1" applyAlignment="1">
      <alignment horizontal="right" vertical="center"/>
    </xf>
    <xf numFmtId="1" fontId="29" fillId="0" borderId="2" xfId="0" applyNumberFormat="1" applyFont="1" applyFill="1" applyBorder="1" applyAlignment="1">
      <alignment horizontal="center" vertical="center"/>
    </xf>
    <xf numFmtId="2" fontId="27" fillId="0" borderId="0" xfId="0" applyNumberFormat="1" applyFont="1" applyAlignment="1">
      <alignment horizontal="center"/>
    </xf>
    <xf numFmtId="165" fontId="27" fillId="0" borderId="0" xfId="0" applyNumberFormat="1" applyFont="1" applyAlignment="1">
      <alignment horizontal="center"/>
    </xf>
    <xf numFmtId="0" fontId="28" fillId="0" borderId="2" xfId="0" applyFont="1" applyFill="1" applyBorder="1" applyAlignment="1">
      <alignment horizontal="center" vertical="center" wrapText="1"/>
    </xf>
    <xf numFmtId="1" fontId="25" fillId="4" borderId="2" xfId="0" applyNumberFormat="1" applyFont="1" applyFill="1" applyBorder="1" applyAlignment="1">
      <alignment horizontal="center" vertical="center"/>
    </xf>
    <xf numFmtId="1" fontId="25" fillId="0" borderId="2" xfId="323" applyNumberFormat="1" applyFont="1" applyFill="1" applyBorder="1" applyAlignment="1">
      <alignment horizontal="center" vertical="center"/>
    </xf>
    <xf numFmtId="2" fontId="25" fillId="0" borderId="0" xfId="323" applyNumberFormat="1" applyFont="1" applyFill="1" applyBorder="1" applyAlignment="1">
      <alignment horizontal="center" vertical="center"/>
    </xf>
    <xf numFmtId="1" fontId="25" fillId="0" borderId="2" xfId="0" applyNumberFormat="1" applyFont="1" applyFill="1" applyBorder="1" applyAlignment="1">
      <alignment horizontal="center" vertical="center"/>
    </xf>
    <xf numFmtId="1" fontId="27" fillId="0" borderId="2" xfId="323" applyNumberFormat="1" applyFont="1" applyFill="1" applyBorder="1" applyAlignment="1">
      <alignment horizontal="center" vertical="center"/>
    </xf>
    <xf numFmtId="1" fontId="25" fillId="0" borderId="2" xfId="2144" applyNumberFormat="1" applyFont="1" applyFill="1" applyBorder="1" applyAlignment="1">
      <alignment horizontal="center" vertical="center" wrapText="1"/>
    </xf>
    <xf numFmtId="2" fontId="27" fillId="0" borderId="0" xfId="323" applyNumberFormat="1" applyFont="1" applyFill="1" applyBorder="1" applyAlignment="1">
      <alignment horizontal="center" vertical="center"/>
    </xf>
    <xf numFmtId="0" fontId="25" fillId="0" borderId="2" xfId="331" applyFont="1" applyFill="1" applyBorder="1" applyAlignment="1" applyProtection="1">
      <alignment vertical="center" wrapText="1"/>
    </xf>
    <xf numFmtId="0" fontId="28" fillId="0" borderId="2" xfId="331" applyFont="1" applyFill="1" applyBorder="1" applyAlignment="1" applyProtection="1">
      <alignment vertical="center" wrapText="1"/>
    </xf>
    <xf numFmtId="0" fontId="24" fillId="0" borderId="2" xfId="0" applyFont="1" applyBorder="1"/>
    <xf numFmtId="1" fontId="25" fillId="0" borderId="2" xfId="331" applyNumberFormat="1" applyFont="1" applyFill="1" applyBorder="1" applyAlignment="1">
      <alignment horizontal="center" vertical="center"/>
    </xf>
    <xf numFmtId="0" fontId="25" fillId="3" borderId="2" xfId="0" applyFont="1" applyFill="1" applyBorder="1" applyAlignment="1">
      <alignment horizontal="center" vertical="center"/>
    </xf>
    <xf numFmtId="1" fontId="25" fillId="3" borderId="2" xfId="0" applyNumberFormat="1" applyFont="1" applyFill="1" applyBorder="1" applyAlignment="1">
      <alignment horizontal="center" vertical="center"/>
    </xf>
    <xf numFmtId="0" fontId="27" fillId="3" borderId="2" xfId="0" applyFont="1" applyFill="1" applyBorder="1" applyAlignment="1">
      <alignment horizontal="center" vertical="center"/>
    </xf>
    <xf numFmtId="49" fontId="27" fillId="3" borderId="2" xfId="0" applyNumberFormat="1" applyFont="1" applyFill="1" applyBorder="1" applyAlignment="1">
      <alignment horizontal="center" vertical="center"/>
    </xf>
    <xf numFmtId="1" fontId="25" fillId="3" borderId="2" xfId="323" applyNumberFormat="1" applyFont="1" applyFill="1" applyBorder="1" applyAlignment="1">
      <alignment horizontal="center" vertical="center"/>
    </xf>
    <xf numFmtId="1" fontId="27" fillId="3" borderId="2" xfId="323" applyNumberFormat="1" applyFont="1" applyFill="1" applyBorder="1" applyAlignment="1">
      <alignment horizontal="center" vertical="center"/>
    </xf>
    <xf numFmtId="2" fontId="27" fillId="0" borderId="0" xfId="0" applyNumberFormat="1" applyFont="1" applyFill="1" applyBorder="1" applyAlignment="1">
      <alignment horizontal="center" vertical="center" wrapText="1"/>
    </xf>
    <xf numFmtId="165" fontId="27" fillId="0" borderId="0" xfId="0" applyNumberFormat="1" applyFont="1" applyFill="1" applyBorder="1" applyAlignment="1">
      <alignment horizontal="center" vertical="center" wrapText="1"/>
    </xf>
    <xf numFmtId="0" fontId="24" fillId="0" borderId="0" xfId="0" applyFont="1" applyAlignment="1">
      <alignment horizontal="right"/>
    </xf>
    <xf numFmtId="2" fontId="25" fillId="0" borderId="2" xfId="0" applyNumberFormat="1" applyFont="1" applyFill="1" applyBorder="1" applyAlignment="1">
      <alignment horizontal="right" vertical="center"/>
    </xf>
    <xf numFmtId="2" fontId="25" fillId="0" borderId="2" xfId="0" applyNumberFormat="1" applyFont="1" applyFill="1" applyBorder="1" applyAlignment="1">
      <alignment horizontal="center" vertical="center" wrapText="1"/>
    </xf>
    <xf numFmtId="0" fontId="28" fillId="0" borderId="2" xfId="328" applyFont="1" applyFill="1" applyBorder="1" applyAlignment="1">
      <alignment horizontal="center" vertical="center" wrapText="1"/>
    </xf>
    <xf numFmtId="166" fontId="25" fillId="0" borderId="2" xfId="2144" applyNumberFormat="1" applyFont="1" applyFill="1" applyBorder="1" applyAlignment="1">
      <alignment horizontal="center" vertical="center"/>
    </xf>
    <xf numFmtId="164" fontId="24" fillId="0" borderId="2" xfId="0" applyNumberFormat="1" applyFont="1" applyFill="1" applyBorder="1" applyAlignment="1">
      <alignment horizontal="right" vertical="center"/>
    </xf>
    <xf numFmtId="0" fontId="28" fillId="0" borderId="2" xfId="328" applyFont="1" applyFill="1" applyBorder="1" applyAlignment="1">
      <alignment horizontal="left" vertical="center"/>
    </xf>
    <xf numFmtId="1" fontId="24" fillId="0" borderId="2" xfId="0" applyNumberFormat="1" applyFont="1" applyFill="1" applyBorder="1" applyAlignment="1">
      <alignment horizontal="center" vertical="center"/>
    </xf>
    <xf numFmtId="165" fontId="25" fillId="0" borderId="2" xfId="0" applyNumberFormat="1" applyFont="1" applyFill="1" applyBorder="1" applyAlignment="1">
      <alignment horizontal="center" vertical="center" wrapText="1"/>
    </xf>
    <xf numFmtId="0" fontId="28" fillId="0" borderId="2" xfId="0" applyFont="1" applyFill="1" applyBorder="1" applyAlignment="1">
      <alignment horizontal="left" vertical="center"/>
    </xf>
    <xf numFmtId="0" fontId="28" fillId="0" borderId="2" xfId="0" applyFont="1" applyFill="1" applyBorder="1" applyAlignment="1">
      <alignment horizontal="left" vertical="center" wrapText="1"/>
    </xf>
    <xf numFmtId="167" fontId="25" fillId="0" borderId="2" xfId="2144" applyNumberFormat="1" applyFont="1" applyFill="1" applyBorder="1" applyAlignment="1">
      <alignment horizontal="center" vertical="center"/>
    </xf>
    <xf numFmtId="43" fontId="30" fillId="0" borderId="2" xfId="2144" applyFont="1" applyFill="1" applyBorder="1" applyAlignment="1">
      <alignment horizontal="right" vertical="center"/>
    </xf>
    <xf numFmtId="164" fontId="31" fillId="0" borderId="2" xfId="0" applyNumberFormat="1" applyFont="1" applyFill="1" applyBorder="1" applyAlignment="1">
      <alignment horizontal="right" vertical="center"/>
    </xf>
    <xf numFmtId="164" fontId="29" fillId="0" borderId="2" xfId="0" applyNumberFormat="1" applyFont="1" applyFill="1" applyBorder="1" applyAlignment="1">
      <alignment horizontal="right" vertical="center"/>
    </xf>
    <xf numFmtId="1" fontId="31" fillId="0" borderId="2" xfId="0" applyNumberFormat="1" applyFont="1" applyFill="1" applyBorder="1" applyAlignment="1">
      <alignment horizontal="center" vertical="center"/>
    </xf>
    <xf numFmtId="166" fontId="25" fillId="0" borderId="2" xfId="2144" applyNumberFormat="1" applyFont="1" applyFill="1" applyBorder="1" applyAlignment="1">
      <alignment horizontal="center" vertical="center" wrapText="1"/>
    </xf>
    <xf numFmtId="43" fontId="24" fillId="0" borderId="2" xfId="2144" applyFont="1" applyFill="1" applyBorder="1" applyAlignment="1">
      <alignment horizontal="right" vertical="center" wrapText="1"/>
    </xf>
    <xf numFmtId="0" fontId="24" fillId="0" borderId="0" xfId="0" applyFont="1" applyAlignment="1">
      <alignment horizontal="center" vertical="center"/>
    </xf>
    <xf numFmtId="0" fontId="10" fillId="0" borderId="0" xfId="0" applyFont="1" applyFill="1" applyAlignment="1">
      <alignment horizontal="center"/>
    </xf>
    <xf numFmtId="2" fontId="10" fillId="0" borderId="0" xfId="0" applyNumberFormat="1" applyFont="1" applyFill="1" applyAlignment="1">
      <alignment horizontal="center"/>
    </xf>
    <xf numFmtId="165" fontId="10" fillId="0" borderId="0" xfId="0" applyNumberFormat="1" applyFont="1" applyFill="1" applyAlignment="1">
      <alignment horizontal="center" vertical="center"/>
    </xf>
    <xf numFmtId="0" fontId="10" fillId="0" borderId="0" xfId="0" applyFont="1" applyFill="1" applyAlignment="1">
      <alignment horizontal="center" vertical="center"/>
    </xf>
    <xf numFmtId="2" fontId="10" fillId="0" borderId="0" xfId="0" applyNumberFormat="1" applyFont="1" applyFill="1" applyAlignment="1">
      <alignment horizontal="center" vertical="center"/>
    </xf>
    <xf numFmtId="165" fontId="10" fillId="0" borderId="0" xfId="0" applyNumberFormat="1" applyFont="1" applyFill="1" applyAlignment="1">
      <alignment horizontal="center"/>
    </xf>
    <xf numFmtId="165" fontId="10" fillId="0" borderId="0" xfId="0" quotePrefix="1" applyNumberFormat="1" applyFont="1" applyFill="1" applyAlignment="1">
      <alignment horizontal="center"/>
    </xf>
    <xf numFmtId="1" fontId="10" fillId="0" borderId="0" xfId="0" applyNumberFormat="1" applyFont="1" applyFill="1" applyAlignment="1">
      <alignment horizontal="center"/>
    </xf>
    <xf numFmtId="49" fontId="10" fillId="0" borderId="0" xfId="0" applyNumberFormat="1" applyFont="1" applyFill="1" applyAlignment="1">
      <alignment horizontal="center" vertical="center"/>
    </xf>
    <xf numFmtId="1" fontId="10" fillId="0" borderId="0" xfId="0" applyNumberFormat="1" applyFont="1" applyFill="1" applyAlignment="1">
      <alignment horizontal="center" vertical="center"/>
    </xf>
    <xf numFmtId="1" fontId="10" fillId="0" borderId="0" xfId="323" applyNumberFormat="1" applyFont="1" applyFill="1" applyAlignment="1">
      <alignment horizontal="center" vertical="center"/>
    </xf>
    <xf numFmtId="0" fontId="23" fillId="0" borderId="0" xfId="0" applyNumberFormat="1" applyFont="1" applyBorder="1" applyAlignment="1">
      <alignment horizontal="center" vertical="center"/>
    </xf>
    <xf numFmtId="165" fontId="23" fillId="0" borderId="0" xfId="0" applyNumberFormat="1" applyFont="1" applyBorder="1" applyAlignment="1">
      <alignment horizontal="center" vertical="center"/>
    </xf>
    <xf numFmtId="0" fontId="23" fillId="0" borderId="0" xfId="0" applyFont="1" applyBorder="1" applyAlignment="1">
      <alignment horizontal="center" vertical="center" wrapText="1"/>
    </xf>
    <xf numFmtId="1" fontId="23" fillId="0" borderId="0" xfId="0" applyNumberFormat="1" applyFont="1" applyBorder="1" applyAlignment="1">
      <alignment horizontal="center" vertical="center" wrapText="1"/>
    </xf>
    <xf numFmtId="168" fontId="23" fillId="0" borderId="0" xfId="323" applyNumberFormat="1" applyFont="1" applyBorder="1" applyAlignment="1">
      <alignment horizontal="center" vertical="center"/>
    </xf>
    <xf numFmtId="0" fontId="7" fillId="0" borderId="0" xfId="0" applyFont="1" applyAlignment="1">
      <alignment vertical="center" wrapText="1"/>
    </xf>
    <xf numFmtId="0" fontId="23" fillId="0" borderId="0" xfId="0" applyFont="1" applyFill="1" applyBorder="1" applyAlignment="1">
      <alignment horizontal="center" vertical="center" wrapText="1"/>
    </xf>
    <xf numFmtId="1" fontId="23" fillId="0" borderId="0" xfId="0" applyNumberFormat="1" applyFont="1" applyFill="1" applyBorder="1" applyAlignment="1">
      <alignment horizontal="center" vertical="center" wrapText="1"/>
    </xf>
    <xf numFmtId="168" fontId="23" fillId="0" borderId="0" xfId="323" applyNumberFormat="1" applyFont="1" applyFill="1" applyBorder="1" applyAlignment="1">
      <alignment horizontal="center" vertical="center" wrapText="1"/>
    </xf>
    <xf numFmtId="0" fontId="7" fillId="0" borderId="0" xfId="0" applyFont="1" applyBorder="1" applyAlignment="1">
      <alignment horizontal="center" vertical="center" wrapText="1"/>
    </xf>
    <xf numFmtId="165" fontId="0" fillId="0" borderId="0" xfId="0" applyNumberFormat="1"/>
    <xf numFmtId="0" fontId="32" fillId="0" borderId="0" xfId="0" applyFont="1"/>
    <xf numFmtId="0" fontId="24" fillId="0" borderId="0" xfId="0" applyFont="1" applyAlignment="1">
      <alignment horizontal="center"/>
    </xf>
    <xf numFmtId="0" fontId="0" fillId="0" borderId="2" xfId="0" applyFont="1" applyBorder="1" applyAlignment="1">
      <alignment horizontal="center" vertical="center"/>
    </xf>
    <xf numFmtId="0" fontId="0" fillId="0" borderId="2" xfId="0" applyFont="1" applyBorder="1" applyAlignment="1">
      <alignment horizontal="center"/>
    </xf>
    <xf numFmtId="1" fontId="1" fillId="0" borderId="2" xfId="2325" applyNumberFormat="1" applyFont="1" applyFill="1" applyBorder="1" applyAlignment="1">
      <alignment horizontal="center" vertical="center" wrapText="1"/>
    </xf>
    <xf numFmtId="0" fontId="1" fillId="0" borderId="2" xfId="2325" applyBorder="1" applyAlignment="1">
      <alignment horizontal="center"/>
    </xf>
    <xf numFmtId="1" fontId="1" fillId="0" borderId="2" xfId="2325" applyNumberFormat="1" applyFont="1" applyBorder="1" applyAlignment="1">
      <alignment horizontal="center"/>
    </xf>
    <xf numFmtId="165" fontId="1" fillId="0" borderId="0" xfId="2325" applyNumberFormat="1" applyBorder="1" applyAlignment="1">
      <alignment horizontal="center"/>
    </xf>
    <xf numFmtId="165" fontId="1" fillId="0" borderId="0" xfId="2325" applyNumberFormat="1" applyAlignment="1">
      <alignment horizontal="center" vertical="center"/>
    </xf>
    <xf numFmtId="2" fontId="1" fillId="0" borderId="0" xfId="2325" applyNumberFormat="1" applyAlignment="1">
      <alignment horizontal="center" vertical="center"/>
    </xf>
    <xf numFmtId="165" fontId="19" fillId="0" borderId="0" xfId="2325" applyNumberFormat="1" applyFont="1" applyAlignment="1">
      <alignment horizontal="center" vertical="center"/>
    </xf>
    <xf numFmtId="2" fontId="19" fillId="0" borderId="0" xfId="2325" applyNumberFormat="1" applyFont="1" applyAlignment="1">
      <alignment horizontal="center" vertical="center"/>
    </xf>
    <xf numFmtId="165" fontId="1" fillId="0" borderId="0" xfId="2325" applyNumberFormat="1" applyBorder="1" applyAlignment="1">
      <alignment horizontal="center" vertical="center"/>
    </xf>
    <xf numFmtId="2" fontId="1" fillId="0" borderId="0" xfId="2325" applyNumberFormat="1" applyAlignment="1">
      <alignment horizontal="center"/>
    </xf>
    <xf numFmtId="1" fontId="8" fillId="0" borderId="2" xfId="2325" applyNumberFormat="1" applyFont="1" applyFill="1" applyBorder="1" applyAlignment="1">
      <alignment horizontal="center" vertical="center"/>
    </xf>
    <xf numFmtId="165" fontId="7" fillId="0" borderId="0" xfId="2325" applyNumberFormat="1" applyFont="1" applyBorder="1" applyAlignment="1">
      <alignment horizontal="center" vertical="center"/>
    </xf>
    <xf numFmtId="2" fontId="7" fillId="0" borderId="0" xfId="2325" applyNumberFormat="1" applyFont="1" applyBorder="1" applyAlignment="1">
      <alignment horizontal="center" vertical="center"/>
    </xf>
  </cellXfs>
  <cellStyles count="2326">
    <cellStyle name="Comma" xfId="323" builtinId="3"/>
    <cellStyle name="Comma 2" xfId="21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5" builtinId="9" hidden="1"/>
    <cellStyle name="Followed Hyperlink" xfId="327" builtinId="9" hidden="1"/>
    <cellStyle name="Followed Hyperlink" xfId="330"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4" builtinId="8" hidden="1"/>
    <cellStyle name="Hyperlink" xfId="326" builtinId="8" hidden="1"/>
    <cellStyle name="Hyperlink" xfId="329"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Normal" xfId="0" builtinId="0"/>
    <cellStyle name="Normal 2" xfId="331"/>
    <cellStyle name="Normal 3" xfId="2325"/>
    <cellStyle name="Normal_Sheet1" xfId="328"/>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sharedStrings" Target="sharedStrings.xml"/><Relationship Id="rId5" Type="http://schemas.openxmlformats.org/officeDocument/2006/relationships/chartsheet" Target="chartsheets/sheet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19677522427309"/>
          <c:y val="6.0185185185185189E-2"/>
          <c:w val="0.85635871188919721"/>
          <c:h val="0.83010061242344746"/>
        </c:manualLayout>
      </c:layout>
      <c:scatterChart>
        <c:scatterStyle val="lineMarker"/>
        <c:varyColors val="0"/>
        <c:ser>
          <c:idx val="0"/>
          <c:order val="0"/>
          <c:spPr>
            <a:ln w="47625" cap="rnd">
              <a:noFill/>
              <a:round/>
            </a:ln>
            <a:effectLst/>
          </c:spPr>
          <c:marker>
            <c:symbol val="circle"/>
            <c:size val="10"/>
            <c:spPr>
              <a:solidFill>
                <a:schemeClr val="accent2"/>
              </a:solidFill>
              <a:ln w="9525">
                <a:solidFill>
                  <a:schemeClr val="accent2">
                    <a:lumMod val="50000"/>
                  </a:schemeClr>
                </a:solidFill>
              </a:ln>
              <a:effectLst/>
            </c:spPr>
          </c:marker>
          <c:errBars>
            <c:errDir val="y"/>
            <c:errBarType val="both"/>
            <c:errValType val="cust"/>
            <c:noEndCap val="0"/>
            <c:plus>
              <c:numRef>
                <c:f>'S.hispidus 19 bins'!$O$2:$O$21</c:f>
                <c:numCache>
                  <c:formatCode>General</c:formatCode>
                  <c:ptCount val="20"/>
                  <c:pt idx="1">
                    <c:v>0.1518898048603422</c:v>
                  </c:pt>
                  <c:pt idx="3">
                    <c:v>0.29395621512438963</c:v>
                  </c:pt>
                  <c:pt idx="4">
                    <c:v>0.15078529634333862</c:v>
                  </c:pt>
                  <c:pt idx="5">
                    <c:v>0.16985040230820841</c:v>
                  </c:pt>
                  <c:pt idx="6">
                    <c:v>0.16632345614341965</c:v>
                  </c:pt>
                  <c:pt idx="7">
                    <c:v>0.19813230492882841</c:v>
                  </c:pt>
                  <c:pt idx="8">
                    <c:v>0.407510508839728</c:v>
                  </c:pt>
                  <c:pt idx="9">
                    <c:v>0.39690269088499081</c:v>
                  </c:pt>
                  <c:pt idx="10">
                    <c:v>0.21213000906480195</c:v>
                  </c:pt>
                  <c:pt idx="11">
                    <c:v>0.49089225560357913</c:v>
                  </c:pt>
                  <c:pt idx="12">
                    <c:v>0.20995842369988313</c:v>
                  </c:pt>
                  <c:pt idx="13">
                    <c:v>0.41811778867575194</c:v>
                  </c:pt>
                  <c:pt idx="14">
                    <c:v>0.37675186036131769</c:v>
                  </c:pt>
                  <c:pt idx="15">
                    <c:v>0.24359565467225919</c:v>
                  </c:pt>
                  <c:pt idx="16">
                    <c:v>0.26552981230055289</c:v>
                  </c:pt>
                  <c:pt idx="17">
                    <c:v>0.31309297482433829</c:v>
                  </c:pt>
                  <c:pt idx="18">
                    <c:v>0.24841377117503302</c:v>
                  </c:pt>
                  <c:pt idx="19">
                    <c:v>0.32250000000000001</c:v>
                  </c:pt>
                </c:numCache>
              </c:numRef>
            </c:plus>
            <c:minus>
              <c:numRef>
                <c:f>'S.hispidus 19 bins'!$O$2:$O$21</c:f>
                <c:numCache>
                  <c:formatCode>General</c:formatCode>
                  <c:ptCount val="20"/>
                  <c:pt idx="1">
                    <c:v>0.1518898048603422</c:v>
                  </c:pt>
                  <c:pt idx="3">
                    <c:v>0.29395621512438963</c:v>
                  </c:pt>
                  <c:pt idx="4">
                    <c:v>0.15078529634333862</c:v>
                  </c:pt>
                  <c:pt idx="5">
                    <c:v>0.16985040230820841</c:v>
                  </c:pt>
                  <c:pt idx="6">
                    <c:v>0.16632345614341965</c:v>
                  </c:pt>
                  <c:pt idx="7">
                    <c:v>0.19813230492882841</c:v>
                  </c:pt>
                  <c:pt idx="8">
                    <c:v>0.407510508839728</c:v>
                  </c:pt>
                  <c:pt idx="9">
                    <c:v>0.39690269088499081</c:v>
                  </c:pt>
                  <c:pt idx="10">
                    <c:v>0.21213000906480195</c:v>
                  </c:pt>
                  <c:pt idx="11">
                    <c:v>0.49089225560357913</c:v>
                  </c:pt>
                  <c:pt idx="12">
                    <c:v>0.20995842369988313</c:v>
                  </c:pt>
                  <c:pt idx="13">
                    <c:v>0.41811778867575194</c:v>
                  </c:pt>
                  <c:pt idx="14">
                    <c:v>0.37675186036131769</c:v>
                  </c:pt>
                  <c:pt idx="15">
                    <c:v>0.24359565467225919</c:v>
                  </c:pt>
                  <c:pt idx="16">
                    <c:v>0.26552981230055289</c:v>
                  </c:pt>
                  <c:pt idx="17">
                    <c:v>0.31309297482433829</c:v>
                  </c:pt>
                  <c:pt idx="18">
                    <c:v>0.24841377117503302</c:v>
                  </c:pt>
                  <c:pt idx="19">
                    <c:v>0.32250000000000001</c:v>
                  </c:pt>
                </c:numCache>
              </c:numRef>
            </c:minus>
            <c:spPr>
              <a:noFill/>
              <a:ln w="9525" cap="flat" cmpd="sng" algn="ctr">
                <a:solidFill>
                  <a:schemeClr val="accent2">
                    <a:lumMod val="50000"/>
                  </a:schemeClr>
                </a:solidFill>
                <a:round/>
              </a:ln>
              <a:effectLst/>
            </c:spPr>
          </c:errBars>
          <c:errBars>
            <c:errDir val="x"/>
            <c:errBarType val="both"/>
            <c:errValType val="fixedVal"/>
            <c:noEndCap val="0"/>
            <c:val val="1"/>
            <c:spPr>
              <a:noFill/>
              <a:ln w="9525" cap="flat" cmpd="sng" algn="ctr">
                <a:solidFill>
                  <a:schemeClr val="tx1">
                    <a:lumMod val="65000"/>
                    <a:lumOff val="35000"/>
                  </a:schemeClr>
                </a:solidFill>
                <a:round/>
              </a:ln>
              <a:effectLst/>
            </c:spPr>
          </c:errBars>
          <c:xVal>
            <c:numRef>
              <c:f>'S.hispidus 19 bins'!$C$2:$C$21</c:f>
              <c:numCache>
                <c:formatCode>General</c:formatCode>
                <c:ptCount val="20"/>
                <c:pt idx="0">
                  <c:v>729</c:v>
                </c:pt>
                <c:pt idx="1">
                  <c:v>2116.5</c:v>
                </c:pt>
                <c:pt idx="2">
                  <c:v>3763</c:v>
                </c:pt>
                <c:pt idx="3">
                  <c:v>5080.5</c:v>
                </c:pt>
                <c:pt idx="4">
                  <c:v>5739.5</c:v>
                </c:pt>
                <c:pt idx="5">
                  <c:v>6233.5</c:v>
                </c:pt>
                <c:pt idx="6">
                  <c:v>6563</c:v>
                </c:pt>
                <c:pt idx="7">
                  <c:v>7222</c:v>
                </c:pt>
                <c:pt idx="8">
                  <c:v>7880.5</c:v>
                </c:pt>
                <c:pt idx="9">
                  <c:v>8210</c:v>
                </c:pt>
                <c:pt idx="10">
                  <c:v>8539.5</c:v>
                </c:pt>
                <c:pt idx="11">
                  <c:v>8868.5</c:v>
                </c:pt>
                <c:pt idx="12" formatCode="0">
                  <c:v>9198</c:v>
                </c:pt>
                <c:pt idx="13" formatCode="0">
                  <c:v>9527.5</c:v>
                </c:pt>
                <c:pt idx="14" formatCode="0">
                  <c:v>9856.5</c:v>
                </c:pt>
                <c:pt idx="15" formatCode="0">
                  <c:v>10186</c:v>
                </c:pt>
                <c:pt idx="16" formatCode="0">
                  <c:v>11009.5</c:v>
                </c:pt>
                <c:pt idx="17" formatCode="0">
                  <c:v>12359</c:v>
                </c:pt>
                <c:pt idx="18">
                  <c:v>14505</c:v>
                </c:pt>
                <c:pt idx="19" formatCode="0">
                  <c:v>13381.5</c:v>
                </c:pt>
              </c:numCache>
            </c:numRef>
          </c:xVal>
          <c:yVal>
            <c:numRef>
              <c:f>'S.hispidus 19 bins'!$M$2:$M$21</c:f>
              <c:numCache>
                <c:formatCode>0.0</c:formatCode>
                <c:ptCount val="20"/>
                <c:pt idx="1">
                  <c:v>5.3125</c:v>
                </c:pt>
                <c:pt idx="3">
                  <c:v>6.4833333333333298</c:v>
                </c:pt>
                <c:pt idx="4">
                  <c:v>5.7428571428571402</c:v>
                </c:pt>
                <c:pt idx="5">
                  <c:v>5.86551724137931</c:v>
                </c:pt>
                <c:pt idx="6">
                  <c:v>6.0933333333333302</c:v>
                </c:pt>
                <c:pt idx="7">
                  <c:v>5.9846153846153802</c:v>
                </c:pt>
                <c:pt idx="8">
                  <c:v>7.25555555555556</c:v>
                </c:pt>
                <c:pt idx="9">
                  <c:v>7.29</c:v>
                </c:pt>
                <c:pt idx="10">
                  <c:v>7.0043478260869598</c:v>
                </c:pt>
                <c:pt idx="11">
                  <c:v>6.9454545454545498</c:v>
                </c:pt>
                <c:pt idx="12">
                  <c:v>6.7533333333333303</c:v>
                </c:pt>
                <c:pt idx="13">
                  <c:v>6.8538461538461499</c:v>
                </c:pt>
                <c:pt idx="14">
                  <c:v>6.9124999999999996</c:v>
                </c:pt>
                <c:pt idx="15">
                  <c:v>6.9545454545454497</c:v>
                </c:pt>
                <c:pt idx="16">
                  <c:v>6.7590909090909097</c:v>
                </c:pt>
                <c:pt idx="17">
                  <c:v>7.2428571428571402</c:v>
                </c:pt>
                <c:pt idx="18">
                  <c:v>6.6692307692307704</c:v>
                </c:pt>
                <c:pt idx="19">
                  <c:v>7.08</c:v>
                </c:pt>
              </c:numCache>
            </c:numRef>
          </c:yVal>
          <c:smooth val="0"/>
          <c:extLst>
            <c:ext xmlns:c16="http://schemas.microsoft.com/office/drawing/2014/chart" uri="{C3380CC4-5D6E-409C-BE32-E72D297353CC}">
              <c16:uniqueId val="{00000000-1C1A-434D-BE5D-A81CC074D23C}"/>
            </c:ext>
          </c:extLst>
        </c:ser>
        <c:dLbls>
          <c:showLegendKey val="0"/>
          <c:showVal val="0"/>
          <c:showCatName val="0"/>
          <c:showSerName val="0"/>
          <c:showPercent val="0"/>
          <c:showBubbleSize val="0"/>
        </c:dLbls>
        <c:axId val="84365312"/>
        <c:axId val="84367616"/>
      </c:scatterChart>
      <c:valAx>
        <c:axId val="84365312"/>
        <c:scaling>
          <c:orientation val="maxMin"/>
        </c:scaling>
        <c:delete val="0"/>
        <c:axPos val="b"/>
        <c:title>
          <c:tx>
            <c:rich>
              <a:bodyPr rot="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sz="1800" b="0">
                    <a:solidFill>
                      <a:schemeClr val="tx1"/>
                    </a:solidFill>
                  </a:rPr>
                  <a:t>Calendar Years (YBP)</a:t>
                </a:r>
              </a:p>
            </c:rich>
          </c:tx>
          <c:layout>
            <c:manualLayout>
              <c:xMode val="edge"/>
              <c:yMode val="edge"/>
              <c:x val="0.41431377773778921"/>
              <c:y val="0.94490391372386018"/>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84367616"/>
        <c:crosses val="autoZero"/>
        <c:crossBetween val="midCat"/>
        <c:majorUnit val="2000"/>
      </c:valAx>
      <c:valAx>
        <c:axId val="84367616"/>
        <c:scaling>
          <c:orientation val="minMax"/>
          <c:max val="8"/>
          <c:min val="5"/>
        </c:scaling>
        <c:delete val="0"/>
        <c:axPos val="r"/>
        <c:title>
          <c:tx>
            <c:rich>
              <a:bodyPr rot="-5400000" spcFirstLastPara="1" vertOverflow="ellipsis" vert="horz" wrap="square" anchor="ctr" anchorCtr="1"/>
              <a:lstStyle/>
              <a:p>
                <a:pPr>
                  <a:defRPr sz="1800" b="0" i="0" u="none" strike="noStrike" kern="1200" baseline="0">
                    <a:solidFill>
                      <a:schemeClr val="tx1"/>
                    </a:solidFill>
                    <a:latin typeface="+mn-lt"/>
                    <a:ea typeface="+mn-ea"/>
                    <a:cs typeface="+mn-cs"/>
                  </a:defRPr>
                </a:pPr>
                <a:r>
                  <a:rPr lang="en-US" sz="1800">
                    <a:solidFill>
                      <a:schemeClr val="tx1"/>
                    </a:solidFill>
                    <a:latin typeface="Arial" charset="0"/>
                    <a:ea typeface="Arial" charset="0"/>
                    <a:cs typeface="Arial" charset="0"/>
                  </a:rPr>
                  <a:t>Bone Collagen </a:t>
                </a:r>
                <a:r>
                  <a:rPr lang="en-US" sz="1800">
                    <a:solidFill>
                      <a:schemeClr val="tx1"/>
                    </a:solidFill>
                    <a:latin typeface="Symbol" charset="2"/>
                    <a:ea typeface="Symbol" charset="2"/>
                    <a:cs typeface="Symbol" charset="2"/>
                  </a:rPr>
                  <a:t>d</a:t>
                </a:r>
                <a:r>
                  <a:rPr lang="en-US" sz="1800" baseline="30000">
                    <a:solidFill>
                      <a:schemeClr val="tx1"/>
                    </a:solidFill>
                  </a:rPr>
                  <a:t>15</a:t>
                </a:r>
                <a:r>
                  <a:rPr lang="en-US" sz="1800">
                    <a:solidFill>
                      <a:schemeClr val="tx1"/>
                    </a:solidFill>
                  </a:rPr>
                  <a:t>N</a:t>
                </a:r>
              </a:p>
            </c:rich>
          </c:tx>
          <c:layout>
            <c:manualLayout>
              <c:xMode val="edge"/>
              <c:yMode val="edge"/>
              <c:x val="1.1186012898641498E-2"/>
              <c:y val="0.31693836270720016"/>
            </c:manualLayout>
          </c:layout>
          <c:overlay val="0"/>
          <c:spPr>
            <a:noFill/>
            <a:ln>
              <a:noFill/>
            </a:ln>
            <a:effectLst/>
          </c:spPr>
        </c:title>
        <c:numFmt formatCode="#,##0.0" sourceLinked="0"/>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charset="0"/>
                <a:ea typeface="Arial" charset="0"/>
                <a:cs typeface="Arial" charset="0"/>
              </a:defRPr>
            </a:pPr>
            <a:endParaRPr lang="en-US"/>
          </a:p>
        </c:txPr>
        <c:crossAx val="84365312"/>
        <c:crossesAt val="1600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2883" cy="6292062"/>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19" workbookViewId="0">
      <selection activeCell="A25" sqref="A25"/>
    </sheetView>
  </sheetViews>
  <sheetFormatPr defaultColWidth="11" defaultRowHeight="15.5"/>
  <cols>
    <col min="1" max="1" width="13" style="1" customWidth="1"/>
    <col min="2" max="2" width="12.5" style="48" customWidth="1"/>
    <col min="3" max="3" width="168.5" style="49" customWidth="1"/>
    <col min="4" max="4" width="13.08203125" customWidth="1"/>
  </cols>
  <sheetData>
    <row r="1" spans="1:10" s="53" customFormat="1" ht="54" customHeight="1">
      <c r="A1" s="51" t="s">
        <v>289</v>
      </c>
      <c r="B1" s="51" t="s">
        <v>290</v>
      </c>
      <c r="C1" s="52" t="s">
        <v>291</v>
      </c>
    </row>
    <row r="2" spans="1:10">
      <c r="A2" s="72">
        <v>42311</v>
      </c>
      <c r="B2" s="59" t="s">
        <v>772</v>
      </c>
      <c r="C2" s="58" t="s">
        <v>773</v>
      </c>
      <c r="D2" s="59"/>
      <c r="E2" s="59"/>
      <c r="F2" s="59"/>
      <c r="G2" s="59"/>
      <c r="H2" s="59"/>
      <c r="I2" s="59"/>
      <c r="J2" s="59"/>
    </row>
    <row r="3" spans="1:10">
      <c r="A3" s="72">
        <v>42311</v>
      </c>
      <c r="B3" s="59" t="s">
        <v>772</v>
      </c>
      <c r="C3" s="58" t="s">
        <v>774</v>
      </c>
      <c r="D3" s="59"/>
      <c r="E3" s="59"/>
      <c r="F3" s="59"/>
      <c r="G3" s="59"/>
      <c r="H3" s="59"/>
      <c r="I3" s="59"/>
      <c r="J3" s="59"/>
    </row>
    <row r="4" spans="1:10">
      <c r="A4" s="72"/>
      <c r="B4" s="59"/>
      <c r="C4" s="58"/>
      <c r="D4" s="62" t="s">
        <v>775</v>
      </c>
      <c r="E4" s="63" t="s">
        <v>294</v>
      </c>
      <c r="F4" s="64" t="s">
        <v>295</v>
      </c>
      <c r="G4" s="63" t="s">
        <v>296</v>
      </c>
      <c r="H4" s="63" t="s">
        <v>297</v>
      </c>
      <c r="I4" s="63" t="s">
        <v>298</v>
      </c>
      <c r="J4" s="62"/>
    </row>
    <row r="5" spans="1:10">
      <c r="A5" s="72"/>
      <c r="B5" s="59"/>
      <c r="C5" s="58"/>
      <c r="D5" s="65" t="s">
        <v>776</v>
      </c>
      <c r="E5" s="66">
        <v>-17.734466666666666</v>
      </c>
      <c r="F5" s="67">
        <v>7.8146266666666664</v>
      </c>
      <c r="G5" s="66">
        <v>10.095652026073111</v>
      </c>
      <c r="H5" s="67">
        <v>2.9848347153885144</v>
      </c>
      <c r="I5" s="66">
        <v>3.3823152665788507</v>
      </c>
      <c r="J5" s="68" t="s">
        <v>777</v>
      </c>
    </row>
    <row r="6" spans="1:10">
      <c r="A6" s="72"/>
      <c r="B6" s="59"/>
      <c r="C6" s="58"/>
      <c r="D6" s="69" t="s">
        <v>778</v>
      </c>
      <c r="E6" s="70">
        <v>-13.378555555555552</v>
      </c>
      <c r="F6" s="71">
        <v>5.62744444444444</v>
      </c>
      <c r="G6" s="70">
        <v>12.295845277136614</v>
      </c>
      <c r="H6" s="71">
        <v>4.2634064016511788</v>
      </c>
      <c r="I6" s="70">
        <v>2.8840425046916813</v>
      </c>
      <c r="J6" s="68" t="s">
        <v>777</v>
      </c>
    </row>
    <row r="7" spans="1:10" ht="31">
      <c r="A7" s="73">
        <v>42311</v>
      </c>
      <c r="B7" s="57" t="s">
        <v>772</v>
      </c>
      <c r="C7" s="57" t="s">
        <v>779</v>
      </c>
      <c r="D7" s="57"/>
      <c r="E7" s="57"/>
      <c r="F7" s="57"/>
      <c r="G7" s="57"/>
      <c r="H7" s="57"/>
      <c r="I7" s="57"/>
      <c r="J7" s="57"/>
    </row>
    <row r="8" spans="1:10">
      <c r="A8" s="74">
        <v>42319</v>
      </c>
      <c r="B8" t="s">
        <v>772</v>
      </c>
      <c r="C8" s="57" t="s">
        <v>780</v>
      </c>
    </row>
    <row r="9" spans="1:10" ht="46.5">
      <c r="A9" s="74">
        <v>42321</v>
      </c>
      <c r="B9" t="s">
        <v>772</v>
      </c>
      <c r="C9" s="57" t="s">
        <v>781</v>
      </c>
      <c r="D9" s="57" t="s">
        <v>782</v>
      </c>
    </row>
    <row r="10" spans="1:10" ht="46.5">
      <c r="A10" s="75">
        <v>42354</v>
      </c>
      <c r="B10" t="s">
        <v>772</v>
      </c>
      <c r="C10" s="49" t="s">
        <v>743</v>
      </c>
    </row>
    <row r="11" spans="1:10">
      <c r="C11" s="50" t="s">
        <v>266</v>
      </c>
    </row>
    <row r="12" spans="1:10">
      <c r="C12" s="49" t="s">
        <v>267</v>
      </c>
    </row>
    <row r="13" spans="1:10">
      <c r="C13" s="49" t="s">
        <v>258</v>
      </c>
    </row>
    <row r="14" spans="1:10">
      <c r="C14" s="49" t="s">
        <v>259</v>
      </c>
    </row>
    <row r="15" spans="1:10">
      <c r="C15" s="49" t="s">
        <v>260</v>
      </c>
    </row>
    <row r="16" spans="1:10">
      <c r="C16" s="49" t="s">
        <v>261</v>
      </c>
    </row>
    <row r="17" spans="1:3">
      <c r="C17" s="49" t="s">
        <v>262</v>
      </c>
    </row>
    <row r="18" spans="1:3" ht="31">
      <c r="C18" s="49" t="s">
        <v>263</v>
      </c>
    </row>
    <row r="19" spans="1:3">
      <c r="C19" s="49" t="s">
        <v>264</v>
      </c>
    </row>
    <row r="20" spans="1:3">
      <c r="C20" s="49" t="s">
        <v>265</v>
      </c>
    </row>
    <row r="21" spans="1:3">
      <c r="C21" s="49" t="s">
        <v>288</v>
      </c>
    </row>
    <row r="22" spans="1:3" ht="31">
      <c r="A22" s="75">
        <v>42355</v>
      </c>
      <c r="B22" t="s">
        <v>772</v>
      </c>
      <c r="C22" s="49" t="s">
        <v>744</v>
      </c>
    </row>
    <row r="23" spans="1:3">
      <c r="A23" s="75">
        <v>42402</v>
      </c>
      <c r="B23" t="s">
        <v>772</v>
      </c>
      <c r="C23" s="49" t="s">
        <v>769</v>
      </c>
    </row>
    <row r="24" spans="1:3">
      <c r="A24" s="75">
        <v>42579</v>
      </c>
      <c r="B24" s="48" t="s">
        <v>772</v>
      </c>
      <c r="C24" s="49" t="s">
        <v>848</v>
      </c>
    </row>
    <row r="25" spans="1:3" ht="201.5">
      <c r="A25" s="75">
        <v>42720</v>
      </c>
      <c r="B25" s="48" t="s">
        <v>772</v>
      </c>
      <c r="C25" s="49" t="s">
        <v>908</v>
      </c>
    </row>
  </sheetData>
  <phoneticPr fontId="5"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2"/>
  <sheetViews>
    <sheetView topLeftCell="A33" workbookViewId="0">
      <selection activeCell="M46" sqref="M46:N46"/>
    </sheetView>
  </sheetViews>
  <sheetFormatPr defaultRowHeight="15.5"/>
  <cols>
    <col min="1" max="1" width="14.83203125" customWidth="1"/>
    <col min="2" max="2" width="10" customWidth="1"/>
    <col min="3" max="3" width="10.33203125" customWidth="1"/>
    <col min="4" max="4" width="10.08203125" customWidth="1"/>
    <col min="12" max="12" width="8.33203125" customWidth="1"/>
  </cols>
  <sheetData>
    <row r="1" spans="1:14" ht="31">
      <c r="A1" s="187" t="s">
        <v>293</v>
      </c>
      <c r="B1" s="188" t="s">
        <v>299</v>
      </c>
      <c r="C1" s="189" t="s">
        <v>886</v>
      </c>
      <c r="D1" s="189" t="s">
        <v>887</v>
      </c>
      <c r="E1" s="190" t="s">
        <v>888</v>
      </c>
      <c r="F1" s="188" t="s">
        <v>294</v>
      </c>
      <c r="G1" s="191" t="s">
        <v>295</v>
      </c>
      <c r="H1" s="188" t="s">
        <v>296</v>
      </c>
      <c r="I1" s="188" t="s">
        <v>297</v>
      </c>
      <c r="J1" s="188" t="s">
        <v>298</v>
      </c>
      <c r="K1" s="94" t="s">
        <v>853</v>
      </c>
      <c r="L1" s="192" t="s">
        <v>745</v>
      </c>
    </row>
    <row r="2" spans="1:14">
      <c r="A2" s="179" t="s">
        <v>763</v>
      </c>
      <c r="B2" s="60" t="s">
        <v>305</v>
      </c>
      <c r="C2" s="60">
        <v>0</v>
      </c>
      <c r="D2" s="60">
        <v>1128</v>
      </c>
      <c r="E2" s="61">
        <v>564</v>
      </c>
      <c r="F2" s="181">
        <v>-15.289</v>
      </c>
      <c r="G2" s="182">
        <v>7.4088333333333347</v>
      </c>
      <c r="H2" s="181">
        <v>43.743729992968404</v>
      </c>
      <c r="I2" s="182">
        <v>15.067155366015013</v>
      </c>
      <c r="J2" s="181">
        <v>2.9032507417846998</v>
      </c>
      <c r="K2" s="181">
        <v>-16.789000000000001</v>
      </c>
      <c r="L2" s="183">
        <v>1</v>
      </c>
    </row>
    <row r="3" spans="1:14">
      <c r="A3" s="176" t="s">
        <v>304</v>
      </c>
      <c r="B3" s="176" t="s">
        <v>305</v>
      </c>
      <c r="C3" s="176">
        <v>0</v>
      </c>
      <c r="D3" s="176">
        <v>1128</v>
      </c>
      <c r="E3" s="176">
        <v>564</v>
      </c>
      <c r="F3" s="176">
        <v>-11.8</v>
      </c>
      <c r="G3" s="176">
        <v>4.2</v>
      </c>
      <c r="H3" s="176">
        <v>29.9</v>
      </c>
      <c r="I3" s="176">
        <v>10.1</v>
      </c>
      <c r="J3" s="176">
        <v>3</v>
      </c>
      <c r="K3" s="176">
        <v>-13.3</v>
      </c>
      <c r="L3" s="176">
        <v>1</v>
      </c>
    </row>
    <row r="4" spans="1:14">
      <c r="A4" s="176" t="s">
        <v>598</v>
      </c>
      <c r="B4" s="176" t="s">
        <v>305</v>
      </c>
      <c r="C4" s="176">
        <v>0</v>
      </c>
      <c r="D4" s="176">
        <v>1128</v>
      </c>
      <c r="E4" s="176">
        <v>564</v>
      </c>
      <c r="F4" s="176">
        <v>-10.1</v>
      </c>
      <c r="G4" s="176">
        <v>8.6999999999999993</v>
      </c>
      <c r="H4" s="176">
        <v>45.3</v>
      </c>
      <c r="I4" s="176">
        <v>15.7</v>
      </c>
      <c r="J4" s="176">
        <v>2.9</v>
      </c>
      <c r="K4" s="176">
        <v>-11.6</v>
      </c>
      <c r="L4" s="176">
        <v>1</v>
      </c>
    </row>
    <row r="5" spans="1:14">
      <c r="A5" s="176" t="s">
        <v>605</v>
      </c>
      <c r="B5" s="176" t="s">
        <v>308</v>
      </c>
      <c r="C5" s="176">
        <v>1128</v>
      </c>
      <c r="D5" s="176">
        <v>1458</v>
      </c>
      <c r="E5" s="176">
        <v>1293</v>
      </c>
      <c r="F5" s="176">
        <v>-19.100000000000001</v>
      </c>
      <c r="G5" s="176">
        <v>6.8</v>
      </c>
      <c r="H5" s="176">
        <v>43.2</v>
      </c>
      <c r="I5" s="176">
        <v>15.1</v>
      </c>
      <c r="J5" s="176">
        <v>2.9</v>
      </c>
      <c r="K5" s="176">
        <v>-20.6</v>
      </c>
      <c r="L5" s="176">
        <v>1</v>
      </c>
    </row>
    <row r="6" spans="1:14">
      <c r="A6" s="179" t="s">
        <v>760</v>
      </c>
      <c r="B6" s="60" t="s">
        <v>308</v>
      </c>
      <c r="C6" s="60">
        <v>1128</v>
      </c>
      <c r="D6" s="60">
        <v>1458</v>
      </c>
      <c r="E6" s="61">
        <v>1293</v>
      </c>
      <c r="F6" s="181">
        <v>-18.702999999999999</v>
      </c>
      <c r="G6" s="182">
        <v>4.8508333333333349</v>
      </c>
      <c r="H6" s="181">
        <v>45.794151700317428</v>
      </c>
      <c r="I6" s="182">
        <v>15.715925702210894</v>
      </c>
      <c r="J6" s="181">
        <v>2.913869190274625</v>
      </c>
      <c r="K6" s="181">
        <v>-20.202999999999999</v>
      </c>
      <c r="L6" s="183">
        <v>1</v>
      </c>
    </row>
    <row r="7" spans="1:14">
      <c r="A7" s="179" t="s">
        <v>766</v>
      </c>
      <c r="B7" s="60" t="s">
        <v>308</v>
      </c>
      <c r="C7" s="60">
        <v>1128</v>
      </c>
      <c r="D7" s="60">
        <v>1458</v>
      </c>
      <c r="E7" s="61">
        <v>1293</v>
      </c>
      <c r="F7" s="181">
        <v>-17.82</v>
      </c>
      <c r="G7" s="182">
        <v>4.4758333333333349</v>
      </c>
      <c r="H7" s="181">
        <v>44.275912421745751</v>
      </c>
      <c r="I7" s="182">
        <v>15.079265611353227</v>
      </c>
      <c r="J7" s="181">
        <v>2.936211455046609</v>
      </c>
      <c r="K7" s="181">
        <v>-19.32</v>
      </c>
      <c r="L7" s="183">
        <v>1</v>
      </c>
    </row>
    <row r="8" spans="1:14">
      <c r="A8" s="176" t="s">
        <v>606</v>
      </c>
      <c r="B8" s="176" t="s">
        <v>308</v>
      </c>
      <c r="C8" s="176">
        <v>1128</v>
      </c>
      <c r="D8" s="176">
        <v>1458</v>
      </c>
      <c r="E8" s="176">
        <v>1293</v>
      </c>
      <c r="F8" s="176">
        <v>-17.5</v>
      </c>
      <c r="G8" s="176">
        <v>5.9</v>
      </c>
      <c r="H8" s="176">
        <v>42.7</v>
      </c>
      <c r="I8" s="176">
        <v>15</v>
      </c>
      <c r="J8" s="176">
        <v>2.8</v>
      </c>
      <c r="K8" s="176">
        <v>-19</v>
      </c>
      <c r="L8" s="176">
        <v>1</v>
      </c>
    </row>
    <row r="9" spans="1:14">
      <c r="A9" s="179" t="s">
        <v>748</v>
      </c>
      <c r="B9" s="60" t="s">
        <v>308</v>
      </c>
      <c r="C9" s="60">
        <v>1128</v>
      </c>
      <c r="D9" s="60">
        <v>1458</v>
      </c>
      <c r="E9" s="61">
        <v>1293</v>
      </c>
      <c r="F9" s="181">
        <v>-17.332999999999998</v>
      </c>
      <c r="G9" s="182">
        <v>4.0418333333333347</v>
      </c>
      <c r="H9" s="181">
        <v>43.747839073045967</v>
      </c>
      <c r="I9" s="182">
        <v>15.692744232223074</v>
      </c>
      <c r="J9" s="181">
        <v>2.7877749376183223</v>
      </c>
      <c r="K9" s="181">
        <v>-18.832999999999998</v>
      </c>
      <c r="L9" s="183">
        <v>1</v>
      </c>
    </row>
    <row r="10" spans="1:14">
      <c r="A10" s="176" t="s">
        <v>607</v>
      </c>
      <c r="B10" s="176" t="s">
        <v>308</v>
      </c>
      <c r="C10" s="176">
        <v>1128</v>
      </c>
      <c r="D10" s="176">
        <v>1458</v>
      </c>
      <c r="E10" s="176">
        <v>1293</v>
      </c>
      <c r="F10" s="176">
        <v>-16.899999999999999</v>
      </c>
      <c r="G10" s="176">
        <v>6</v>
      </c>
      <c r="H10" s="176">
        <v>45.7</v>
      </c>
      <c r="I10" s="176">
        <v>15.8</v>
      </c>
      <c r="J10" s="176">
        <v>2.9</v>
      </c>
      <c r="K10" s="176">
        <v>-18.399999999999999</v>
      </c>
      <c r="L10" s="176">
        <v>1</v>
      </c>
    </row>
    <row r="11" spans="1:14">
      <c r="A11" s="176" t="s">
        <v>604</v>
      </c>
      <c r="B11" s="176" t="s">
        <v>308</v>
      </c>
      <c r="C11" s="176">
        <v>1128</v>
      </c>
      <c r="D11" s="176">
        <v>1458</v>
      </c>
      <c r="E11" s="176">
        <v>1293</v>
      </c>
      <c r="F11" s="176">
        <v>-16.100000000000001</v>
      </c>
      <c r="G11" s="176">
        <v>5.7</v>
      </c>
      <c r="H11" s="176">
        <v>44</v>
      </c>
      <c r="I11" s="176">
        <v>15.9</v>
      </c>
      <c r="J11" s="176">
        <v>2.8</v>
      </c>
      <c r="K11" s="176">
        <v>-17.600000000000001</v>
      </c>
      <c r="L11" s="176">
        <v>1</v>
      </c>
    </row>
    <row r="12" spans="1:14">
      <c r="A12" s="176" t="s">
        <v>603</v>
      </c>
      <c r="B12" s="176" t="s">
        <v>308</v>
      </c>
      <c r="C12" s="176">
        <v>1128</v>
      </c>
      <c r="D12" s="176">
        <v>1458</v>
      </c>
      <c r="E12" s="176">
        <v>1293</v>
      </c>
      <c r="F12" s="176">
        <v>-15.6</v>
      </c>
      <c r="G12" s="176">
        <v>5</v>
      </c>
      <c r="H12" s="176">
        <v>36</v>
      </c>
      <c r="I12" s="176">
        <v>12.2</v>
      </c>
      <c r="J12" s="176">
        <v>3</v>
      </c>
      <c r="K12" s="176">
        <v>-17.100000000000001</v>
      </c>
      <c r="L12" s="176">
        <v>1</v>
      </c>
    </row>
    <row r="13" spans="1:14">
      <c r="A13" s="176" t="s">
        <v>307</v>
      </c>
      <c r="B13" s="176" t="s">
        <v>308</v>
      </c>
      <c r="C13" s="176">
        <v>1128</v>
      </c>
      <c r="D13" s="176">
        <v>1458</v>
      </c>
      <c r="E13" s="176">
        <v>1293</v>
      </c>
      <c r="F13" s="176">
        <v>-13.9</v>
      </c>
      <c r="G13" s="176">
        <v>5.6</v>
      </c>
      <c r="H13" s="176">
        <v>41.4</v>
      </c>
      <c r="I13" s="176">
        <v>14.3</v>
      </c>
      <c r="J13" s="176">
        <v>2.9</v>
      </c>
      <c r="K13" s="176">
        <v>-15.4</v>
      </c>
      <c r="L13" s="176">
        <v>1</v>
      </c>
      <c r="M13" s="197"/>
      <c r="N13" s="197"/>
    </row>
    <row r="14" spans="1:14">
      <c r="A14" s="176" t="s">
        <v>309</v>
      </c>
      <c r="B14" s="176" t="s">
        <v>310</v>
      </c>
      <c r="C14" s="176">
        <v>1458</v>
      </c>
      <c r="D14" s="176">
        <v>1787</v>
      </c>
      <c r="E14" s="176">
        <v>1623</v>
      </c>
      <c r="F14" s="176">
        <v>-18.899999999999999</v>
      </c>
      <c r="G14" s="176">
        <v>4.9000000000000004</v>
      </c>
      <c r="H14" s="176">
        <v>43.6</v>
      </c>
      <c r="I14" s="176">
        <v>14.9</v>
      </c>
      <c r="J14" s="176">
        <v>2.9</v>
      </c>
      <c r="K14" s="176">
        <v>-20.399999999999999</v>
      </c>
      <c r="L14" s="176">
        <v>2</v>
      </c>
    </row>
    <row r="15" spans="1:14">
      <c r="A15" s="176" t="s">
        <v>617</v>
      </c>
      <c r="B15" s="176" t="s">
        <v>310</v>
      </c>
      <c r="C15" s="176">
        <v>1458</v>
      </c>
      <c r="D15" s="176">
        <v>1787</v>
      </c>
      <c r="E15" s="176">
        <v>1623</v>
      </c>
      <c r="F15" s="176">
        <v>-18.7</v>
      </c>
      <c r="G15" s="176">
        <v>4.5999999999999996</v>
      </c>
      <c r="H15" s="176">
        <v>44.9</v>
      </c>
      <c r="I15" s="176">
        <v>15.8</v>
      </c>
      <c r="J15" s="176">
        <v>2.8</v>
      </c>
      <c r="K15" s="176">
        <v>-20.2</v>
      </c>
      <c r="L15" s="176">
        <v>2</v>
      </c>
    </row>
    <row r="16" spans="1:14">
      <c r="A16" s="60" t="s">
        <v>311</v>
      </c>
      <c r="B16" s="60" t="s">
        <v>310</v>
      </c>
      <c r="C16" s="60">
        <v>1458</v>
      </c>
      <c r="D16" s="60">
        <v>1787</v>
      </c>
      <c r="E16" s="61">
        <v>1622.5</v>
      </c>
      <c r="F16" s="90">
        <v>-18.2743</v>
      </c>
      <c r="G16" s="91">
        <v>6.0772999999999993</v>
      </c>
      <c r="H16" s="90">
        <v>41.729328856546402</v>
      </c>
      <c r="I16" s="91">
        <v>14.467373362245977</v>
      </c>
      <c r="J16" s="90">
        <v>2.8843749180789899</v>
      </c>
      <c r="K16" s="181">
        <v>-19.7743</v>
      </c>
      <c r="L16" s="183">
        <v>2</v>
      </c>
    </row>
    <row r="17" spans="1:12">
      <c r="A17" s="176" t="s">
        <v>612</v>
      </c>
      <c r="B17" s="176" t="s">
        <v>310</v>
      </c>
      <c r="C17" s="176">
        <v>1458</v>
      </c>
      <c r="D17" s="176">
        <v>1787</v>
      </c>
      <c r="E17" s="176">
        <v>1623</v>
      </c>
      <c r="F17" s="176">
        <v>-18.100000000000001</v>
      </c>
      <c r="G17" s="176">
        <v>6.1</v>
      </c>
      <c r="H17" s="176">
        <v>41.3</v>
      </c>
      <c r="I17" s="176">
        <v>13.8</v>
      </c>
      <c r="J17" s="176">
        <v>3</v>
      </c>
      <c r="K17" s="176">
        <v>-19.600000000000001</v>
      </c>
      <c r="L17" s="176">
        <v>2</v>
      </c>
    </row>
    <row r="18" spans="1:12">
      <c r="A18" s="176" t="s">
        <v>614</v>
      </c>
      <c r="B18" s="176" t="s">
        <v>310</v>
      </c>
      <c r="C18" s="176">
        <v>1458</v>
      </c>
      <c r="D18" s="176">
        <v>1787</v>
      </c>
      <c r="E18" s="176">
        <v>1623</v>
      </c>
      <c r="F18" s="176">
        <v>-17.8</v>
      </c>
      <c r="G18" s="176">
        <v>3.9</v>
      </c>
      <c r="H18" s="176">
        <v>43.1</v>
      </c>
      <c r="I18" s="176">
        <v>15.1</v>
      </c>
      <c r="J18" s="176">
        <v>2.8</v>
      </c>
      <c r="K18" s="176">
        <v>-19.3</v>
      </c>
      <c r="L18" s="176">
        <v>2</v>
      </c>
    </row>
    <row r="19" spans="1:12">
      <c r="A19" s="176" t="s">
        <v>312</v>
      </c>
      <c r="B19" s="176" t="s">
        <v>310</v>
      </c>
      <c r="C19" s="176">
        <v>1458</v>
      </c>
      <c r="D19" s="176">
        <v>1787</v>
      </c>
      <c r="E19" s="176">
        <v>1623</v>
      </c>
      <c r="F19" s="176">
        <v>-17.7</v>
      </c>
      <c r="G19" s="176">
        <v>4.9000000000000004</v>
      </c>
      <c r="H19" s="176">
        <v>43</v>
      </c>
      <c r="I19" s="176">
        <v>14.8</v>
      </c>
      <c r="J19" s="176">
        <v>2.9</v>
      </c>
      <c r="K19" s="176">
        <v>-19.2</v>
      </c>
      <c r="L19" s="176">
        <v>2</v>
      </c>
    </row>
    <row r="20" spans="1:12">
      <c r="A20" s="60" t="s">
        <v>313</v>
      </c>
      <c r="B20" s="60" t="s">
        <v>310</v>
      </c>
      <c r="C20" s="60">
        <v>1458</v>
      </c>
      <c r="D20" s="60">
        <v>1787</v>
      </c>
      <c r="E20" s="61">
        <v>1622.5</v>
      </c>
      <c r="F20" s="90">
        <v>-17.6493</v>
      </c>
      <c r="G20" s="91">
        <v>4.7452999999999994</v>
      </c>
      <c r="H20" s="90">
        <v>44.23876670608697</v>
      </c>
      <c r="I20" s="91">
        <v>15.248416678782505</v>
      </c>
      <c r="J20" s="90">
        <v>2.9012039504169147</v>
      </c>
      <c r="K20" s="181">
        <v>-19.1493</v>
      </c>
      <c r="L20" s="183">
        <v>2</v>
      </c>
    </row>
    <row r="21" spans="1:12">
      <c r="A21" s="176" t="s">
        <v>609</v>
      </c>
      <c r="B21" s="176" t="s">
        <v>310</v>
      </c>
      <c r="C21" s="176">
        <v>1458</v>
      </c>
      <c r="D21" s="176">
        <v>1787</v>
      </c>
      <c r="E21" s="176">
        <v>1623</v>
      </c>
      <c r="F21" s="176">
        <v>-17.5</v>
      </c>
      <c r="G21" s="176">
        <v>4.7</v>
      </c>
      <c r="H21" s="176">
        <v>40.6</v>
      </c>
      <c r="I21" s="176">
        <v>13.6</v>
      </c>
      <c r="J21" s="176">
        <v>3</v>
      </c>
      <c r="K21" s="176">
        <v>-19</v>
      </c>
      <c r="L21" s="176">
        <v>2</v>
      </c>
    </row>
    <row r="22" spans="1:12">
      <c r="A22" s="60" t="s">
        <v>314</v>
      </c>
      <c r="B22" s="60" t="s">
        <v>310</v>
      </c>
      <c r="C22" s="60">
        <v>1458</v>
      </c>
      <c r="D22" s="60">
        <v>1787</v>
      </c>
      <c r="E22" s="61">
        <v>1622.5</v>
      </c>
      <c r="F22" s="90">
        <v>-16.866300000000003</v>
      </c>
      <c r="G22" s="91">
        <v>4.1842999999999995</v>
      </c>
      <c r="H22" s="90">
        <v>41.751496473752596</v>
      </c>
      <c r="I22" s="91">
        <v>14.11652081829731</v>
      </c>
      <c r="J22" s="90">
        <v>2.9576336132084227</v>
      </c>
      <c r="K22" s="181">
        <v>-18.366300000000003</v>
      </c>
      <c r="L22" s="183">
        <v>2</v>
      </c>
    </row>
    <row r="23" spans="1:12">
      <c r="A23" s="179" t="s">
        <v>756</v>
      </c>
      <c r="B23" s="60" t="s">
        <v>310</v>
      </c>
      <c r="C23" s="60">
        <v>1458</v>
      </c>
      <c r="D23" s="60">
        <v>1787</v>
      </c>
      <c r="E23" s="61">
        <v>1622.5</v>
      </c>
      <c r="F23" s="181">
        <v>-16.542000000000002</v>
      </c>
      <c r="G23" s="182">
        <v>5.9858333333333347</v>
      </c>
      <c r="H23" s="181">
        <v>42.619002957055606</v>
      </c>
      <c r="I23" s="182">
        <v>14.985733816019239</v>
      </c>
      <c r="J23" s="181">
        <v>2.8439717053760387</v>
      </c>
      <c r="K23" s="181">
        <v>-18.042000000000002</v>
      </c>
      <c r="L23" s="183">
        <v>2</v>
      </c>
    </row>
    <row r="24" spans="1:12">
      <c r="A24" s="176" t="s">
        <v>315</v>
      </c>
      <c r="B24" s="176" t="s">
        <v>310</v>
      </c>
      <c r="C24" s="176">
        <v>1458</v>
      </c>
      <c r="D24" s="176">
        <v>1787</v>
      </c>
      <c r="E24" s="176">
        <v>1623</v>
      </c>
      <c r="F24" s="176">
        <v>-16.5</v>
      </c>
      <c r="G24" s="176">
        <v>6.4</v>
      </c>
      <c r="H24" s="176">
        <v>42.8</v>
      </c>
      <c r="I24" s="176">
        <v>14.7</v>
      </c>
      <c r="J24" s="176">
        <v>2.9</v>
      </c>
      <c r="K24" s="176">
        <v>-18</v>
      </c>
      <c r="L24" s="176">
        <v>2</v>
      </c>
    </row>
    <row r="25" spans="1:12">
      <c r="A25" s="60" t="s">
        <v>316</v>
      </c>
      <c r="B25" s="60" t="s">
        <v>310</v>
      </c>
      <c r="C25" s="60">
        <v>1458</v>
      </c>
      <c r="D25" s="60">
        <v>1787</v>
      </c>
      <c r="E25" s="61">
        <v>1622.5</v>
      </c>
      <c r="F25" s="90">
        <v>-16.487300000000001</v>
      </c>
      <c r="G25" s="91">
        <v>4.5952999999999991</v>
      </c>
      <c r="H25" s="90">
        <v>42.989076882650465</v>
      </c>
      <c r="I25" s="91">
        <v>14.810836352706533</v>
      </c>
      <c r="J25" s="90">
        <v>2.9025421562229767</v>
      </c>
      <c r="K25" s="181">
        <v>-17.987300000000001</v>
      </c>
      <c r="L25" s="183">
        <v>2</v>
      </c>
    </row>
    <row r="26" spans="1:12">
      <c r="A26" s="176" t="s">
        <v>616</v>
      </c>
      <c r="B26" s="176" t="s">
        <v>310</v>
      </c>
      <c r="C26" s="176">
        <v>1458</v>
      </c>
      <c r="D26" s="176">
        <v>1787</v>
      </c>
      <c r="E26" s="176">
        <v>1623</v>
      </c>
      <c r="F26" s="176">
        <v>-15.4</v>
      </c>
      <c r="G26" s="176">
        <v>5.0999999999999996</v>
      </c>
      <c r="H26" s="176">
        <v>40.5</v>
      </c>
      <c r="I26" s="176">
        <v>14</v>
      </c>
      <c r="J26" s="176">
        <v>2.9</v>
      </c>
      <c r="K26" s="176">
        <v>-16.899999999999999</v>
      </c>
      <c r="L26" s="176">
        <v>2</v>
      </c>
    </row>
    <row r="27" spans="1:12">
      <c r="A27" s="176" t="s">
        <v>317</v>
      </c>
      <c r="B27" s="176" t="s">
        <v>310</v>
      </c>
      <c r="C27" s="176">
        <v>1458</v>
      </c>
      <c r="D27" s="176">
        <v>1787</v>
      </c>
      <c r="E27" s="176">
        <v>1623</v>
      </c>
      <c r="F27" s="176">
        <v>-15.4</v>
      </c>
      <c r="G27" s="176">
        <v>5.6</v>
      </c>
      <c r="H27" s="176">
        <v>43.6</v>
      </c>
      <c r="I27" s="176">
        <v>15.1</v>
      </c>
      <c r="J27" s="176">
        <v>2.9</v>
      </c>
      <c r="K27" s="176">
        <v>-16.899999999999999</v>
      </c>
      <c r="L27" s="176">
        <v>2</v>
      </c>
    </row>
    <row r="28" spans="1:12">
      <c r="A28" s="176" t="s">
        <v>318</v>
      </c>
      <c r="B28" s="176" t="s">
        <v>310</v>
      </c>
      <c r="C28" s="176">
        <v>1458</v>
      </c>
      <c r="D28" s="176">
        <v>1787</v>
      </c>
      <c r="E28" s="176">
        <v>1623</v>
      </c>
      <c r="F28" s="176">
        <v>-14.9</v>
      </c>
      <c r="G28" s="176">
        <v>4.3</v>
      </c>
      <c r="H28" s="176">
        <v>43.4</v>
      </c>
      <c r="I28" s="176">
        <v>15.1</v>
      </c>
      <c r="J28" s="176">
        <v>2.9</v>
      </c>
      <c r="K28" s="176">
        <v>-16.399999999999999</v>
      </c>
      <c r="L28" s="176">
        <v>2</v>
      </c>
    </row>
    <row r="29" spans="1:12">
      <c r="A29" s="176" t="s">
        <v>319</v>
      </c>
      <c r="B29" s="176" t="s">
        <v>310</v>
      </c>
      <c r="C29" s="176">
        <v>1458</v>
      </c>
      <c r="D29" s="176">
        <v>1787</v>
      </c>
      <c r="E29" s="176">
        <v>1623</v>
      </c>
      <c r="F29" s="176">
        <v>-12.5</v>
      </c>
      <c r="G29" s="176">
        <v>5.4</v>
      </c>
      <c r="H29" s="176">
        <v>42.6</v>
      </c>
      <c r="I29" s="176">
        <v>14.8</v>
      </c>
      <c r="J29" s="176">
        <v>2.9</v>
      </c>
      <c r="K29" s="176">
        <v>-14</v>
      </c>
      <c r="L29" s="176">
        <v>2</v>
      </c>
    </row>
    <row r="30" spans="1:12">
      <c r="A30" s="176" t="s">
        <v>615</v>
      </c>
      <c r="B30" s="176" t="s">
        <v>310</v>
      </c>
      <c r="C30" s="176">
        <v>1458</v>
      </c>
      <c r="D30" s="176">
        <v>1787</v>
      </c>
      <c r="E30" s="176">
        <v>1623</v>
      </c>
      <c r="F30" s="176">
        <v>-12</v>
      </c>
      <c r="G30" s="176">
        <v>5</v>
      </c>
      <c r="H30" s="176">
        <v>44.1</v>
      </c>
      <c r="I30" s="176">
        <v>15.6</v>
      </c>
      <c r="J30" s="176">
        <v>2.8</v>
      </c>
      <c r="K30" s="176">
        <v>-13.5</v>
      </c>
      <c r="L30" s="176">
        <v>2</v>
      </c>
    </row>
    <row r="31" spans="1:12">
      <c r="A31" s="176" t="s">
        <v>619</v>
      </c>
      <c r="B31" s="176" t="s">
        <v>321</v>
      </c>
      <c r="C31" s="176">
        <v>1787</v>
      </c>
      <c r="D31" s="176">
        <v>2116</v>
      </c>
      <c r="E31" s="176">
        <v>1952</v>
      </c>
      <c r="F31" s="176">
        <v>-17.7</v>
      </c>
      <c r="G31" s="176">
        <v>5.4</v>
      </c>
      <c r="H31" s="176">
        <v>43.3</v>
      </c>
      <c r="I31" s="176">
        <v>14.8</v>
      </c>
      <c r="J31" s="176">
        <v>2.9</v>
      </c>
      <c r="K31" s="176">
        <v>-19.2</v>
      </c>
      <c r="L31" s="176">
        <v>2</v>
      </c>
    </row>
    <row r="32" spans="1:12">
      <c r="A32" s="60" t="s">
        <v>767</v>
      </c>
      <c r="B32" s="60" t="s">
        <v>321</v>
      </c>
      <c r="C32" s="60">
        <v>1787</v>
      </c>
      <c r="D32" s="60">
        <v>2116</v>
      </c>
      <c r="E32" s="61">
        <v>1951.5</v>
      </c>
      <c r="F32" s="181">
        <v>-17.553999999999998</v>
      </c>
      <c r="G32" s="182">
        <v>7.1848333333333345</v>
      </c>
      <c r="H32" s="181">
        <v>42.458636083711617</v>
      </c>
      <c r="I32" s="182">
        <v>14.168330727965314</v>
      </c>
      <c r="J32" s="181">
        <v>2.9967281890100979</v>
      </c>
      <c r="K32" s="181">
        <v>-19.053999999999998</v>
      </c>
      <c r="L32" s="61">
        <v>2</v>
      </c>
    </row>
    <row r="33" spans="1:14">
      <c r="A33" s="176" t="s">
        <v>618</v>
      </c>
      <c r="B33" s="176" t="s">
        <v>321</v>
      </c>
      <c r="C33" s="176">
        <v>1787</v>
      </c>
      <c r="D33" s="176">
        <v>2116</v>
      </c>
      <c r="E33" s="176">
        <v>1952</v>
      </c>
      <c r="F33" s="176">
        <v>-15.4</v>
      </c>
      <c r="G33" s="176">
        <v>5</v>
      </c>
      <c r="H33" s="176">
        <v>40.1</v>
      </c>
      <c r="I33" s="176">
        <v>13.8</v>
      </c>
      <c r="J33" s="176">
        <v>2.9</v>
      </c>
      <c r="K33" s="176">
        <v>-16.899999999999999</v>
      </c>
      <c r="L33" s="176">
        <v>2</v>
      </c>
    </row>
    <row r="34" spans="1:14">
      <c r="A34" s="60" t="s">
        <v>320</v>
      </c>
      <c r="B34" s="60" t="s">
        <v>321</v>
      </c>
      <c r="C34" s="60">
        <v>1787</v>
      </c>
      <c r="D34" s="60">
        <v>2116</v>
      </c>
      <c r="E34" s="61">
        <v>1951.5</v>
      </c>
      <c r="F34" s="90">
        <v>-15.144300000000001</v>
      </c>
      <c r="G34" s="91">
        <v>6.5922999999999989</v>
      </c>
      <c r="H34" s="90">
        <v>40.420873181058724</v>
      </c>
      <c r="I34" s="91">
        <v>13.841377552735485</v>
      </c>
      <c r="J34" s="90">
        <v>2.9202926534628273</v>
      </c>
      <c r="K34" s="181">
        <v>-16.644300000000001</v>
      </c>
      <c r="L34" s="183">
        <v>2</v>
      </c>
    </row>
    <row r="35" spans="1:14">
      <c r="A35" s="176" t="s">
        <v>322</v>
      </c>
      <c r="B35" s="176" t="s">
        <v>321</v>
      </c>
      <c r="C35" s="176">
        <v>1787</v>
      </c>
      <c r="D35" s="176">
        <v>2116</v>
      </c>
      <c r="E35" s="176">
        <v>1952</v>
      </c>
      <c r="F35" s="176">
        <v>-13.6</v>
      </c>
      <c r="G35" s="176">
        <v>5</v>
      </c>
      <c r="H35" s="176">
        <v>40.4</v>
      </c>
      <c r="I35" s="176">
        <v>13.9</v>
      </c>
      <c r="J35" s="176">
        <v>2.9</v>
      </c>
      <c r="K35" s="176">
        <v>-15.1</v>
      </c>
      <c r="L35" s="176">
        <v>2</v>
      </c>
    </row>
    <row r="36" spans="1:14">
      <c r="A36" s="176" t="s">
        <v>323</v>
      </c>
      <c r="B36" s="176" t="s">
        <v>321</v>
      </c>
      <c r="C36" s="176">
        <v>1787</v>
      </c>
      <c r="D36" s="176">
        <v>2116</v>
      </c>
      <c r="E36" s="176">
        <v>1952</v>
      </c>
      <c r="F36" s="176">
        <v>-13.5</v>
      </c>
      <c r="G36" s="176">
        <v>5.3</v>
      </c>
      <c r="H36" s="176">
        <v>43.2</v>
      </c>
      <c r="I36" s="176">
        <v>14.6</v>
      </c>
      <c r="J36" s="176">
        <v>3</v>
      </c>
      <c r="K36" s="176">
        <v>-15</v>
      </c>
      <c r="L36" s="176">
        <v>2</v>
      </c>
    </row>
    <row r="37" spans="1:14">
      <c r="A37" s="176" t="s">
        <v>324</v>
      </c>
      <c r="B37" s="176" t="s">
        <v>321</v>
      </c>
      <c r="C37" s="176">
        <v>1787</v>
      </c>
      <c r="D37" s="176">
        <v>2116</v>
      </c>
      <c r="E37" s="176">
        <v>1952</v>
      </c>
      <c r="F37" s="176">
        <v>-12.4</v>
      </c>
      <c r="G37" s="176">
        <v>5.5</v>
      </c>
      <c r="H37" s="176">
        <v>43.5</v>
      </c>
      <c r="I37" s="176">
        <v>14.8</v>
      </c>
      <c r="J37" s="176">
        <v>2.9</v>
      </c>
      <c r="K37" s="176">
        <v>-13.9</v>
      </c>
      <c r="L37" s="176">
        <v>2</v>
      </c>
    </row>
    <row r="38" spans="1:14">
      <c r="A38" s="176" t="s">
        <v>325</v>
      </c>
      <c r="B38" s="176" t="s">
        <v>326</v>
      </c>
      <c r="C38" s="176">
        <v>2116</v>
      </c>
      <c r="D38" s="176">
        <v>2446</v>
      </c>
      <c r="E38" s="176">
        <v>2281</v>
      </c>
      <c r="F38" s="176">
        <v>-17.600000000000001</v>
      </c>
      <c r="G38" s="176">
        <v>4.9000000000000004</v>
      </c>
      <c r="H38" s="176">
        <v>44.1</v>
      </c>
      <c r="I38" s="176">
        <v>15.4</v>
      </c>
      <c r="J38" s="176">
        <v>2.9</v>
      </c>
      <c r="K38" s="176">
        <v>-19.100000000000001</v>
      </c>
      <c r="L38" s="176">
        <v>2</v>
      </c>
    </row>
    <row r="39" spans="1:14">
      <c r="A39" s="176" t="s">
        <v>327</v>
      </c>
      <c r="B39" s="176" t="s">
        <v>328</v>
      </c>
      <c r="C39" s="176">
        <v>2446</v>
      </c>
      <c r="D39" s="176">
        <v>2775</v>
      </c>
      <c r="E39" s="176">
        <v>2611</v>
      </c>
      <c r="F39" s="176">
        <v>-17</v>
      </c>
      <c r="G39" s="176">
        <v>6.6</v>
      </c>
      <c r="H39" s="176">
        <v>42.2</v>
      </c>
      <c r="I39" s="176">
        <v>14.8</v>
      </c>
      <c r="J39" s="176">
        <v>2.9</v>
      </c>
      <c r="K39" s="176">
        <v>-18.5</v>
      </c>
      <c r="L39" s="176">
        <v>2</v>
      </c>
    </row>
    <row r="40" spans="1:14">
      <c r="A40" s="176" t="s">
        <v>329</v>
      </c>
      <c r="B40" s="176" t="s">
        <v>330</v>
      </c>
      <c r="C40" s="176">
        <v>2775</v>
      </c>
      <c r="D40" s="176">
        <v>3104</v>
      </c>
      <c r="E40" s="176">
        <v>2940</v>
      </c>
      <c r="F40" s="176">
        <v>-17</v>
      </c>
      <c r="G40" s="176">
        <v>5.3</v>
      </c>
      <c r="H40" s="176">
        <v>43.2</v>
      </c>
      <c r="I40" s="176">
        <v>14.9</v>
      </c>
      <c r="J40" s="176">
        <v>2.9</v>
      </c>
      <c r="K40" s="176">
        <v>-18.5</v>
      </c>
      <c r="L40" s="176">
        <v>3</v>
      </c>
    </row>
    <row r="41" spans="1:14">
      <c r="A41" s="176" t="s">
        <v>331</v>
      </c>
      <c r="B41" s="176" t="s">
        <v>330</v>
      </c>
      <c r="C41" s="176">
        <v>2775</v>
      </c>
      <c r="D41" s="176">
        <v>3104</v>
      </c>
      <c r="E41" s="176">
        <v>2940</v>
      </c>
      <c r="F41" s="176">
        <v>-15.3</v>
      </c>
      <c r="G41" s="176">
        <v>5.5</v>
      </c>
      <c r="H41" s="176">
        <v>43.4</v>
      </c>
      <c r="I41" s="176">
        <v>14.8</v>
      </c>
      <c r="J41" s="176">
        <v>2.9</v>
      </c>
      <c r="K41" s="176">
        <v>-16.8</v>
      </c>
      <c r="L41" s="176">
        <v>3</v>
      </c>
    </row>
    <row r="42" spans="1:14">
      <c r="A42" s="179" t="s">
        <v>764</v>
      </c>
      <c r="B42" s="60" t="s">
        <v>770</v>
      </c>
      <c r="C42" s="60">
        <v>2775</v>
      </c>
      <c r="D42" s="60">
        <v>3763</v>
      </c>
      <c r="E42" s="61">
        <v>3269</v>
      </c>
      <c r="F42" s="181">
        <v>-19.501000000000001</v>
      </c>
      <c r="G42" s="182">
        <v>4.470833333333335</v>
      </c>
      <c r="H42" s="181">
        <v>43.593221098410439</v>
      </c>
      <c r="I42" s="182">
        <v>14.808833675899207</v>
      </c>
      <c r="J42" s="181">
        <v>2.943730887420033</v>
      </c>
      <c r="K42" s="181">
        <v>-21.001000000000001</v>
      </c>
      <c r="L42" s="183">
        <v>3</v>
      </c>
    </row>
    <row r="43" spans="1:14">
      <c r="A43" s="179" t="s">
        <v>749</v>
      </c>
      <c r="B43" s="60" t="s">
        <v>770</v>
      </c>
      <c r="C43" s="60">
        <v>2775</v>
      </c>
      <c r="D43" s="60">
        <v>3763</v>
      </c>
      <c r="E43" s="61">
        <v>3269</v>
      </c>
      <c r="F43" s="181">
        <v>-11.924999999999999</v>
      </c>
      <c r="G43" s="182">
        <v>6.5608333333333348</v>
      </c>
      <c r="H43" s="181">
        <v>43.513221031960668</v>
      </c>
      <c r="I43" s="182">
        <v>15.050898395514569</v>
      </c>
      <c r="J43" s="181">
        <v>2.8910713426202101</v>
      </c>
      <c r="K43" s="181">
        <v>-13.424999999999999</v>
      </c>
      <c r="L43" s="183">
        <v>3</v>
      </c>
    </row>
    <row r="44" spans="1:14">
      <c r="A44" s="179" t="s">
        <v>754</v>
      </c>
      <c r="B44" s="60" t="s">
        <v>771</v>
      </c>
      <c r="C44" s="60">
        <v>3104</v>
      </c>
      <c r="D44" s="60">
        <v>3434</v>
      </c>
      <c r="E44" s="61">
        <v>3269</v>
      </c>
      <c r="F44" s="181">
        <v>-15.571</v>
      </c>
      <c r="G44" s="182">
        <v>7.9488333333333347</v>
      </c>
      <c r="H44" s="181">
        <v>43.901128986553672</v>
      </c>
      <c r="I44" s="182">
        <v>15.674029763006962</v>
      </c>
      <c r="J44" s="181">
        <v>2.800883349741166</v>
      </c>
      <c r="K44" s="181">
        <v>-17.070999999999998</v>
      </c>
      <c r="L44" s="61">
        <v>3</v>
      </c>
    </row>
    <row r="45" spans="1:14">
      <c r="A45" s="176" t="s">
        <v>332</v>
      </c>
      <c r="B45" s="176" t="s">
        <v>333</v>
      </c>
      <c r="C45" s="176">
        <v>4422</v>
      </c>
      <c r="D45" s="176">
        <v>4751</v>
      </c>
      <c r="E45" s="176">
        <v>4587</v>
      </c>
      <c r="F45" s="176">
        <v>-18.7</v>
      </c>
      <c r="G45" s="176">
        <v>7</v>
      </c>
      <c r="H45" s="176">
        <v>44.2</v>
      </c>
      <c r="I45" s="176">
        <v>15</v>
      </c>
      <c r="J45" s="176">
        <v>2.9</v>
      </c>
      <c r="K45" s="176">
        <v>-20.2</v>
      </c>
      <c r="L45" s="176">
        <v>3</v>
      </c>
    </row>
    <row r="46" spans="1:14">
      <c r="A46" s="176" t="s">
        <v>624</v>
      </c>
      <c r="B46" s="176" t="s">
        <v>333</v>
      </c>
      <c r="C46" s="176">
        <v>4422</v>
      </c>
      <c r="D46" s="176">
        <v>4751</v>
      </c>
      <c r="E46" s="176">
        <v>4587</v>
      </c>
      <c r="F46" s="176">
        <v>-18.600000000000001</v>
      </c>
      <c r="G46" s="176">
        <v>6.6</v>
      </c>
      <c r="H46" s="176">
        <v>42.6</v>
      </c>
      <c r="I46" s="176">
        <v>14.8</v>
      </c>
      <c r="J46" s="176">
        <v>2.9</v>
      </c>
      <c r="K46" s="176">
        <v>-20.100000000000001</v>
      </c>
      <c r="L46" s="176">
        <v>3</v>
      </c>
      <c r="M46">
        <f>AVERAGE(F40:F46)</f>
        <v>-16.656714285714287</v>
      </c>
      <c r="N46">
        <f>AVERAGE(G40:G46)</f>
        <v>6.1972142857142867</v>
      </c>
    </row>
    <row r="47" spans="1:14">
      <c r="A47" s="76" t="s">
        <v>334</v>
      </c>
      <c r="B47" s="60" t="s">
        <v>335</v>
      </c>
      <c r="C47" s="185">
        <v>4751</v>
      </c>
      <c r="D47" s="185">
        <v>5081</v>
      </c>
      <c r="E47" s="186">
        <v>4916</v>
      </c>
      <c r="F47" s="92">
        <v>-18.893466666666665</v>
      </c>
      <c r="G47" s="93">
        <v>6.0064733333333331</v>
      </c>
      <c r="H47" s="92">
        <v>39.9821619053562</v>
      </c>
      <c r="I47" s="93">
        <v>13.878316576974758</v>
      </c>
      <c r="J47" s="93">
        <v>2.8809086234341863</v>
      </c>
      <c r="K47" s="181">
        <v>-20.393466666666665</v>
      </c>
      <c r="L47" s="183">
        <v>4</v>
      </c>
    </row>
    <row r="48" spans="1:14">
      <c r="A48" s="176" t="s">
        <v>627</v>
      </c>
      <c r="B48" s="176" t="s">
        <v>335</v>
      </c>
      <c r="C48" s="176">
        <v>4751</v>
      </c>
      <c r="D48" s="176">
        <v>5081</v>
      </c>
      <c r="E48" s="176">
        <v>4916</v>
      </c>
      <c r="F48" s="92">
        <v>-17.261466666666667</v>
      </c>
      <c r="G48" s="93">
        <v>6.1812266666666664</v>
      </c>
      <c r="H48" s="92">
        <v>40.68455845044663</v>
      </c>
      <c r="I48" s="93">
        <v>13.987402762823859</v>
      </c>
      <c r="J48" s="92">
        <v>2.908657106705991</v>
      </c>
      <c r="K48" s="181">
        <v>-18.761466666666667</v>
      </c>
      <c r="L48" s="183">
        <v>4</v>
      </c>
    </row>
    <row r="49" spans="1:12">
      <c r="A49" s="176" t="s">
        <v>626</v>
      </c>
      <c r="B49" s="176" t="s">
        <v>335</v>
      </c>
      <c r="C49" s="176">
        <v>4751</v>
      </c>
      <c r="D49" s="176">
        <v>5081</v>
      </c>
      <c r="E49" s="176">
        <v>4916</v>
      </c>
      <c r="F49" s="92">
        <v>-17.223466666666667</v>
      </c>
      <c r="G49" s="93">
        <v>6.1032266666666661</v>
      </c>
      <c r="H49" s="92">
        <v>41.739039022895739</v>
      </c>
      <c r="I49" s="93">
        <v>14.574973698744474</v>
      </c>
      <c r="J49" s="92">
        <v>2.8637471247369213</v>
      </c>
      <c r="K49" s="181">
        <v>-18.723466666666667</v>
      </c>
      <c r="L49" s="183">
        <v>4</v>
      </c>
    </row>
    <row r="50" spans="1:12">
      <c r="A50" s="176" t="s">
        <v>336</v>
      </c>
      <c r="B50" s="176" t="s">
        <v>335</v>
      </c>
      <c r="C50" s="176">
        <v>4751</v>
      </c>
      <c r="D50" s="176">
        <v>5081</v>
      </c>
      <c r="E50" s="176">
        <v>4916</v>
      </c>
      <c r="F50" s="176">
        <v>-17</v>
      </c>
      <c r="G50" s="176">
        <v>7.3</v>
      </c>
      <c r="H50" s="176">
        <v>37.799999999999997</v>
      </c>
      <c r="I50" s="176">
        <v>13.1</v>
      </c>
      <c r="J50" s="176">
        <v>2.9</v>
      </c>
      <c r="K50" s="176">
        <v>-18.5</v>
      </c>
      <c r="L50" s="176">
        <v>4</v>
      </c>
    </row>
    <row r="51" spans="1:12">
      <c r="A51" s="176" t="s">
        <v>337</v>
      </c>
      <c r="B51" s="176" t="s">
        <v>335</v>
      </c>
      <c r="C51" s="176">
        <v>4751</v>
      </c>
      <c r="D51" s="176">
        <v>5081</v>
      </c>
      <c r="E51" s="176">
        <v>4916</v>
      </c>
      <c r="F51" s="176">
        <v>-16.2</v>
      </c>
      <c r="G51" s="176">
        <v>7.5</v>
      </c>
      <c r="H51" s="176">
        <v>30.8</v>
      </c>
      <c r="I51" s="176">
        <v>10.8</v>
      </c>
      <c r="J51" s="176">
        <v>2.9</v>
      </c>
      <c r="K51" s="176">
        <v>-17.7</v>
      </c>
      <c r="L51" s="176">
        <v>4</v>
      </c>
    </row>
    <row r="52" spans="1:12">
      <c r="A52" s="176" t="s">
        <v>338</v>
      </c>
      <c r="B52" s="176" t="s">
        <v>335</v>
      </c>
      <c r="C52" s="176">
        <v>4751</v>
      </c>
      <c r="D52" s="176">
        <v>5081</v>
      </c>
      <c r="E52" s="176">
        <v>4916</v>
      </c>
      <c r="F52" s="176">
        <v>-15.1</v>
      </c>
      <c r="G52" s="176">
        <v>6.6</v>
      </c>
      <c r="H52" s="176">
        <v>42.8</v>
      </c>
      <c r="I52" s="176">
        <v>15.1</v>
      </c>
      <c r="J52" s="176">
        <v>2.8</v>
      </c>
      <c r="K52" s="176">
        <v>-16.600000000000001</v>
      </c>
      <c r="L52" s="176">
        <v>4</v>
      </c>
    </row>
    <row r="53" spans="1:12">
      <c r="A53" s="176" t="s">
        <v>339</v>
      </c>
      <c r="B53" s="176" t="s">
        <v>335</v>
      </c>
      <c r="C53" s="176">
        <v>4751</v>
      </c>
      <c r="D53" s="176">
        <v>5081</v>
      </c>
      <c r="E53" s="176">
        <v>4916</v>
      </c>
      <c r="F53" s="176">
        <v>-14.8</v>
      </c>
      <c r="G53" s="176">
        <v>6.6</v>
      </c>
      <c r="H53" s="176">
        <v>32.1</v>
      </c>
      <c r="I53" s="176">
        <v>11</v>
      </c>
      <c r="J53" s="176">
        <v>2.9</v>
      </c>
      <c r="K53" s="176">
        <v>-16.3</v>
      </c>
      <c r="L53" s="176">
        <v>4</v>
      </c>
    </row>
    <row r="54" spans="1:12">
      <c r="A54" s="176" t="s">
        <v>758</v>
      </c>
      <c r="B54" s="176" t="s">
        <v>335</v>
      </c>
      <c r="C54" s="176">
        <v>4751</v>
      </c>
      <c r="D54" s="176">
        <v>5081</v>
      </c>
      <c r="E54" s="176">
        <v>4916</v>
      </c>
      <c r="F54" s="176">
        <v>-13.8</v>
      </c>
      <c r="G54" s="176">
        <v>6.5</v>
      </c>
      <c r="H54" s="176">
        <v>39.799999999999997</v>
      </c>
      <c r="I54" s="176">
        <v>13.8</v>
      </c>
      <c r="J54" s="176">
        <v>2.9</v>
      </c>
      <c r="K54" s="176">
        <v>-15.3</v>
      </c>
      <c r="L54" s="176">
        <v>4</v>
      </c>
    </row>
    <row r="55" spans="1:12">
      <c r="A55" s="176" t="s">
        <v>340</v>
      </c>
      <c r="B55" s="176" t="s">
        <v>335</v>
      </c>
      <c r="C55" s="176">
        <v>4751</v>
      </c>
      <c r="D55" s="176">
        <v>5081</v>
      </c>
      <c r="E55" s="176">
        <v>4916</v>
      </c>
      <c r="F55" s="176">
        <v>-13.3</v>
      </c>
      <c r="G55" s="176">
        <v>6.9</v>
      </c>
      <c r="H55" s="176">
        <v>42.7</v>
      </c>
      <c r="I55" s="176">
        <v>15.2</v>
      </c>
      <c r="J55" s="176">
        <v>2.8</v>
      </c>
      <c r="K55" s="176">
        <v>-14.8</v>
      </c>
      <c r="L55" s="176">
        <v>4</v>
      </c>
    </row>
    <row r="56" spans="1:12">
      <c r="A56" s="176" t="s">
        <v>341</v>
      </c>
      <c r="B56" s="176" t="s">
        <v>335</v>
      </c>
      <c r="C56" s="176">
        <v>4751</v>
      </c>
      <c r="D56" s="176">
        <v>5081</v>
      </c>
      <c r="E56" s="176">
        <v>4916</v>
      </c>
      <c r="F56" s="176">
        <v>-12.4</v>
      </c>
      <c r="G56" s="176">
        <v>7.1</v>
      </c>
      <c r="H56" s="176">
        <v>42.1</v>
      </c>
      <c r="I56" s="176">
        <v>15</v>
      </c>
      <c r="J56" s="176">
        <v>2.8</v>
      </c>
      <c r="K56" s="176">
        <v>-13.9</v>
      </c>
      <c r="L56" s="176">
        <v>4</v>
      </c>
    </row>
    <row r="57" spans="1:12">
      <c r="A57" s="176" t="s">
        <v>342</v>
      </c>
      <c r="B57" s="176" t="s">
        <v>335</v>
      </c>
      <c r="C57" s="176">
        <v>4751</v>
      </c>
      <c r="D57" s="176">
        <v>5081</v>
      </c>
      <c r="E57" s="176">
        <v>4916</v>
      </c>
      <c r="F57" s="176">
        <v>-11.6</v>
      </c>
      <c r="G57" s="176">
        <v>7.3</v>
      </c>
      <c r="H57" s="176">
        <v>42.5</v>
      </c>
      <c r="I57" s="176">
        <v>15.1</v>
      </c>
      <c r="J57" s="176">
        <v>2.8</v>
      </c>
      <c r="K57" s="176">
        <v>-13.1</v>
      </c>
      <c r="L57" s="176">
        <v>4</v>
      </c>
    </row>
    <row r="58" spans="1:12">
      <c r="A58" s="176" t="s">
        <v>343</v>
      </c>
      <c r="B58" s="176" t="s">
        <v>344</v>
      </c>
      <c r="C58" s="176">
        <v>4751</v>
      </c>
      <c r="D58" s="176">
        <v>5081</v>
      </c>
      <c r="E58" s="176">
        <v>4916</v>
      </c>
      <c r="F58" s="176">
        <v>-19</v>
      </c>
      <c r="G58" s="176">
        <v>3.5</v>
      </c>
      <c r="H58" s="176">
        <v>44.1</v>
      </c>
      <c r="I58" s="176">
        <v>15.2</v>
      </c>
      <c r="J58" s="176">
        <v>2.9</v>
      </c>
      <c r="K58" s="176">
        <v>-20.5</v>
      </c>
      <c r="L58" s="176">
        <v>4</v>
      </c>
    </row>
    <row r="59" spans="1:12">
      <c r="A59" s="176" t="s">
        <v>345</v>
      </c>
      <c r="B59" s="176" t="s">
        <v>346</v>
      </c>
      <c r="C59" s="176">
        <v>5081</v>
      </c>
      <c r="D59" s="176">
        <v>5410</v>
      </c>
      <c r="E59" s="176">
        <v>5246</v>
      </c>
      <c r="F59" s="176">
        <v>-15.2</v>
      </c>
      <c r="G59" s="176">
        <v>6.7</v>
      </c>
      <c r="H59" s="176">
        <v>35.6</v>
      </c>
      <c r="I59" s="176">
        <v>12.4</v>
      </c>
      <c r="J59" s="176">
        <v>2.9</v>
      </c>
      <c r="K59" s="176">
        <v>-16.7</v>
      </c>
      <c r="L59" s="176">
        <v>4</v>
      </c>
    </row>
    <row r="60" spans="1:12">
      <c r="A60" s="176" t="s">
        <v>347</v>
      </c>
      <c r="B60" s="176" t="s">
        <v>348</v>
      </c>
      <c r="C60" s="176">
        <v>5410</v>
      </c>
      <c r="D60" s="176">
        <v>5739</v>
      </c>
      <c r="E60" s="176">
        <v>5575</v>
      </c>
      <c r="F60" s="176">
        <v>-16.399999999999999</v>
      </c>
      <c r="G60" s="176">
        <v>6.2</v>
      </c>
      <c r="H60" s="176">
        <v>41.9</v>
      </c>
      <c r="I60" s="176">
        <v>14.6</v>
      </c>
      <c r="J60" s="176">
        <v>2.9</v>
      </c>
      <c r="K60" s="176">
        <v>-17.899999999999999</v>
      </c>
      <c r="L60" s="176">
        <v>5</v>
      </c>
    </row>
    <row r="61" spans="1:12">
      <c r="A61" s="176" t="s">
        <v>349</v>
      </c>
      <c r="B61" s="176" t="s">
        <v>348</v>
      </c>
      <c r="C61" s="176">
        <v>5410</v>
      </c>
      <c r="D61" s="176">
        <v>5739</v>
      </c>
      <c r="E61" s="176">
        <v>5575</v>
      </c>
      <c r="F61" s="176">
        <v>-14.5</v>
      </c>
      <c r="G61" s="176">
        <v>5.5</v>
      </c>
      <c r="H61" s="176">
        <v>43</v>
      </c>
      <c r="I61" s="176">
        <v>15</v>
      </c>
      <c r="J61" s="176">
        <v>2.9</v>
      </c>
      <c r="K61" s="176">
        <v>-16</v>
      </c>
      <c r="L61" s="176">
        <v>5</v>
      </c>
    </row>
    <row r="62" spans="1:12">
      <c r="A62" s="60" t="s">
        <v>350</v>
      </c>
      <c r="B62" s="60" t="s">
        <v>348</v>
      </c>
      <c r="C62" s="185">
        <v>5410</v>
      </c>
      <c r="D62" s="185">
        <v>5739</v>
      </c>
      <c r="E62" s="186">
        <v>5574.5</v>
      </c>
      <c r="F62" s="90">
        <v>-14.082300000000002</v>
      </c>
      <c r="G62" s="91">
        <v>6.9862999999999991</v>
      </c>
      <c r="H62" s="90">
        <v>41.628435898230336</v>
      </c>
      <c r="I62" s="91">
        <v>14.3084167862757</v>
      </c>
      <c r="J62" s="90">
        <v>2.9093670194286876</v>
      </c>
      <c r="K62" s="92">
        <v>-15.582300000000002</v>
      </c>
      <c r="L62" s="183">
        <v>5</v>
      </c>
    </row>
    <row r="63" spans="1:12">
      <c r="A63" s="176" t="s">
        <v>353</v>
      </c>
      <c r="B63" s="176" t="s">
        <v>352</v>
      </c>
      <c r="C63" s="176">
        <v>5739</v>
      </c>
      <c r="D63" s="176">
        <v>6069</v>
      </c>
      <c r="E63" s="176">
        <v>5904</v>
      </c>
      <c r="F63" s="176">
        <v>-19.399999999999999</v>
      </c>
      <c r="G63" s="176">
        <v>4.5</v>
      </c>
      <c r="H63" s="176">
        <v>40.5</v>
      </c>
      <c r="I63" s="176">
        <v>14.4</v>
      </c>
      <c r="J63" s="176">
        <v>2.8</v>
      </c>
      <c r="K63" s="176">
        <v>-20.9</v>
      </c>
      <c r="L63" s="176">
        <v>5</v>
      </c>
    </row>
    <row r="64" spans="1:12">
      <c r="A64" s="176" t="s">
        <v>351</v>
      </c>
      <c r="B64" s="176" t="s">
        <v>352</v>
      </c>
      <c r="C64" s="176">
        <v>5739</v>
      </c>
      <c r="D64" s="176">
        <v>6069</v>
      </c>
      <c r="E64" s="176">
        <v>5904</v>
      </c>
      <c r="F64" s="176">
        <v>-19.399999999999999</v>
      </c>
      <c r="G64" s="176">
        <v>4.7</v>
      </c>
      <c r="H64" s="176">
        <v>33.700000000000003</v>
      </c>
      <c r="I64" s="176">
        <v>11.4</v>
      </c>
      <c r="J64" s="176">
        <v>3</v>
      </c>
      <c r="K64" s="176">
        <v>-20.9</v>
      </c>
      <c r="L64" s="176">
        <v>5</v>
      </c>
    </row>
    <row r="65" spans="1:12">
      <c r="A65" s="176" t="s">
        <v>354</v>
      </c>
      <c r="B65" s="176" t="s">
        <v>352</v>
      </c>
      <c r="C65" s="176">
        <v>5739</v>
      </c>
      <c r="D65" s="176">
        <v>6069</v>
      </c>
      <c r="E65" s="176">
        <v>5904</v>
      </c>
      <c r="F65" s="176">
        <v>-19.3</v>
      </c>
      <c r="G65" s="176">
        <v>6.1</v>
      </c>
      <c r="H65" s="176">
        <v>40.9</v>
      </c>
      <c r="I65" s="176">
        <v>14</v>
      </c>
      <c r="J65" s="176">
        <v>2.9</v>
      </c>
      <c r="K65" s="176">
        <v>-20.8</v>
      </c>
      <c r="L65" s="176">
        <v>5</v>
      </c>
    </row>
    <row r="66" spans="1:12">
      <c r="A66" s="176" t="s">
        <v>355</v>
      </c>
      <c r="B66" s="176" t="s">
        <v>352</v>
      </c>
      <c r="C66" s="176">
        <v>5739</v>
      </c>
      <c r="D66" s="176">
        <v>6069</v>
      </c>
      <c r="E66" s="176">
        <v>5904</v>
      </c>
      <c r="F66" s="176">
        <v>-18.100000000000001</v>
      </c>
      <c r="G66" s="176">
        <v>5.6</v>
      </c>
      <c r="H66" s="176">
        <v>38.200000000000003</v>
      </c>
      <c r="I66" s="176">
        <v>13.3</v>
      </c>
      <c r="J66" s="176">
        <v>2.9</v>
      </c>
      <c r="K66" s="176">
        <v>-19.600000000000001</v>
      </c>
      <c r="L66" s="176">
        <v>5</v>
      </c>
    </row>
    <row r="67" spans="1:12">
      <c r="A67" s="176" t="s">
        <v>356</v>
      </c>
      <c r="B67" s="176" t="s">
        <v>352</v>
      </c>
      <c r="C67" s="176">
        <v>5739</v>
      </c>
      <c r="D67" s="176">
        <v>6069</v>
      </c>
      <c r="E67" s="176">
        <v>5904</v>
      </c>
      <c r="F67" s="176">
        <v>-18</v>
      </c>
      <c r="G67" s="176">
        <v>4.3</v>
      </c>
      <c r="H67" s="176">
        <v>41.9</v>
      </c>
      <c r="I67" s="176">
        <v>14.6</v>
      </c>
      <c r="J67" s="176">
        <v>2.9</v>
      </c>
      <c r="K67" s="176">
        <v>-19.5</v>
      </c>
      <c r="L67" s="176">
        <v>5</v>
      </c>
    </row>
    <row r="68" spans="1:12">
      <c r="A68" s="176" t="s">
        <v>358</v>
      </c>
      <c r="B68" s="176" t="s">
        <v>352</v>
      </c>
      <c r="C68" s="176">
        <v>5739</v>
      </c>
      <c r="D68" s="176">
        <v>6069</v>
      </c>
      <c r="E68" s="176">
        <v>5904</v>
      </c>
      <c r="F68" s="176">
        <v>-17.100000000000001</v>
      </c>
      <c r="G68" s="176">
        <v>5.2</v>
      </c>
      <c r="H68" s="176">
        <v>40.4</v>
      </c>
      <c r="I68" s="176">
        <v>14.4</v>
      </c>
      <c r="J68" s="176">
        <v>2.8</v>
      </c>
      <c r="K68" s="176">
        <v>-18.600000000000001</v>
      </c>
      <c r="L68" s="176">
        <v>5</v>
      </c>
    </row>
    <row r="69" spans="1:12">
      <c r="A69" s="176" t="s">
        <v>357</v>
      </c>
      <c r="B69" s="176" t="s">
        <v>352</v>
      </c>
      <c r="C69" s="176">
        <v>5739</v>
      </c>
      <c r="D69" s="176">
        <v>6069</v>
      </c>
      <c r="E69" s="176">
        <v>5904</v>
      </c>
      <c r="F69" s="176">
        <v>-17.100000000000001</v>
      </c>
      <c r="G69" s="176">
        <v>5.2</v>
      </c>
      <c r="H69" s="176">
        <v>41.4</v>
      </c>
      <c r="I69" s="176">
        <v>14.5</v>
      </c>
      <c r="J69" s="176">
        <v>2.9</v>
      </c>
      <c r="K69" s="176">
        <v>-18.600000000000001</v>
      </c>
      <c r="L69" s="176">
        <v>5</v>
      </c>
    </row>
    <row r="70" spans="1:12">
      <c r="A70" s="176" t="s">
        <v>359</v>
      </c>
      <c r="B70" s="176" t="s">
        <v>352</v>
      </c>
      <c r="C70" s="176">
        <v>5739</v>
      </c>
      <c r="D70" s="176">
        <v>6069</v>
      </c>
      <c r="E70" s="176">
        <v>5904</v>
      </c>
      <c r="F70" s="176">
        <v>-16.899999999999999</v>
      </c>
      <c r="G70" s="176">
        <v>6.3</v>
      </c>
      <c r="H70" s="176">
        <v>37</v>
      </c>
      <c r="I70" s="176">
        <v>12.9</v>
      </c>
      <c r="J70" s="176">
        <v>2.9</v>
      </c>
      <c r="K70" s="176">
        <v>-18.399999999999999</v>
      </c>
      <c r="L70" s="176">
        <v>5</v>
      </c>
    </row>
    <row r="71" spans="1:12">
      <c r="A71" s="176" t="s">
        <v>360</v>
      </c>
      <c r="B71" s="176" t="s">
        <v>352</v>
      </c>
      <c r="C71" s="176">
        <v>5739</v>
      </c>
      <c r="D71" s="176">
        <v>6069</v>
      </c>
      <c r="E71" s="176">
        <v>5904</v>
      </c>
      <c r="F71" s="176">
        <v>-16.899999999999999</v>
      </c>
      <c r="G71" s="176">
        <v>5.6</v>
      </c>
      <c r="H71" s="176">
        <v>42.6</v>
      </c>
      <c r="I71" s="176">
        <v>14.8</v>
      </c>
      <c r="J71" s="176">
        <v>2.9</v>
      </c>
      <c r="K71" s="176">
        <v>-18.399999999999999</v>
      </c>
      <c r="L71" s="176">
        <v>5</v>
      </c>
    </row>
    <row r="72" spans="1:12">
      <c r="A72" s="176" t="s">
        <v>361</v>
      </c>
      <c r="B72" s="176" t="s">
        <v>352</v>
      </c>
      <c r="C72" s="176">
        <v>5739</v>
      </c>
      <c r="D72" s="176">
        <v>6069</v>
      </c>
      <c r="E72" s="176">
        <v>5904</v>
      </c>
      <c r="F72" s="176">
        <v>-16.8</v>
      </c>
      <c r="G72" s="176">
        <v>6.6</v>
      </c>
      <c r="H72" s="176">
        <v>41.7</v>
      </c>
      <c r="I72" s="176">
        <v>14.3</v>
      </c>
      <c r="J72" s="176">
        <v>2.9</v>
      </c>
      <c r="K72" s="176">
        <v>-18.3</v>
      </c>
      <c r="L72" s="176">
        <v>5</v>
      </c>
    </row>
    <row r="73" spans="1:12">
      <c r="A73" s="60" t="s">
        <v>362</v>
      </c>
      <c r="B73" s="60" t="s">
        <v>352</v>
      </c>
      <c r="C73" s="185">
        <v>5739</v>
      </c>
      <c r="D73" s="185">
        <v>6069</v>
      </c>
      <c r="E73" s="186">
        <v>5904</v>
      </c>
      <c r="F73" s="90">
        <v>-16.741555555555554</v>
      </c>
      <c r="G73" s="91">
        <v>6.6014444444444438</v>
      </c>
      <c r="H73" s="90">
        <v>40.926405029962829</v>
      </c>
      <c r="I73" s="91">
        <v>14.099914776275755</v>
      </c>
      <c r="J73" s="90">
        <v>2.9025994610141055</v>
      </c>
      <c r="K73" s="92">
        <v>-18.241555555555554</v>
      </c>
      <c r="L73" s="183">
        <v>5</v>
      </c>
    </row>
    <row r="74" spans="1:12">
      <c r="A74" s="60" t="s">
        <v>363</v>
      </c>
      <c r="B74" s="60" t="s">
        <v>352</v>
      </c>
      <c r="C74" s="185">
        <v>5739</v>
      </c>
      <c r="D74" s="185">
        <v>6069</v>
      </c>
      <c r="E74" s="186">
        <v>5904</v>
      </c>
      <c r="F74" s="90">
        <v>-15.922555555555551</v>
      </c>
      <c r="G74" s="91">
        <v>5.607444444444444</v>
      </c>
      <c r="H74" s="90">
        <v>38.952016445785929</v>
      </c>
      <c r="I74" s="91">
        <v>12.95981713569828</v>
      </c>
      <c r="J74" s="90">
        <v>3.0055992332246113</v>
      </c>
      <c r="K74" s="92">
        <v>-17.422555555555551</v>
      </c>
      <c r="L74" s="183">
        <v>5</v>
      </c>
    </row>
    <row r="75" spans="1:12">
      <c r="A75" s="60" t="s">
        <v>364</v>
      </c>
      <c r="B75" s="60" t="s">
        <v>352</v>
      </c>
      <c r="C75" s="185">
        <v>5739</v>
      </c>
      <c r="D75" s="185">
        <v>6069</v>
      </c>
      <c r="E75" s="186">
        <v>5904</v>
      </c>
      <c r="F75" s="92">
        <v>-15.797999999999998</v>
      </c>
      <c r="G75" s="93">
        <v>6.2844444444444445</v>
      </c>
      <c r="H75" s="93">
        <v>43.785499454177724</v>
      </c>
      <c r="I75" s="93">
        <v>14.911617453273433</v>
      </c>
      <c r="J75" s="92">
        <v>2.9363346794123819</v>
      </c>
      <c r="K75" s="92">
        <v>-17.297999999999998</v>
      </c>
      <c r="L75" s="183">
        <v>5</v>
      </c>
    </row>
    <row r="76" spans="1:12">
      <c r="A76" s="176" t="s">
        <v>365</v>
      </c>
      <c r="B76" s="176" t="s">
        <v>352</v>
      </c>
      <c r="C76" s="176">
        <v>5739</v>
      </c>
      <c r="D76" s="176">
        <v>6069</v>
      </c>
      <c r="E76" s="176">
        <v>5904</v>
      </c>
      <c r="F76" s="176">
        <v>-14.6</v>
      </c>
      <c r="G76" s="176">
        <v>4.8</v>
      </c>
      <c r="H76" s="176">
        <v>41.2</v>
      </c>
      <c r="I76" s="176">
        <v>14.5</v>
      </c>
      <c r="J76" s="176">
        <v>2.8</v>
      </c>
      <c r="K76" s="176">
        <v>-16.100000000000001</v>
      </c>
      <c r="L76" s="176">
        <v>5</v>
      </c>
    </row>
    <row r="77" spans="1:12">
      <c r="A77" s="176" t="s">
        <v>366</v>
      </c>
      <c r="B77" s="176" t="s">
        <v>352</v>
      </c>
      <c r="C77" s="176">
        <v>5739</v>
      </c>
      <c r="D77" s="176">
        <v>6069</v>
      </c>
      <c r="E77" s="176">
        <v>5904</v>
      </c>
      <c r="F77" s="176">
        <v>-14.5</v>
      </c>
      <c r="G77" s="176">
        <v>6.3</v>
      </c>
      <c r="H77" s="176">
        <v>41</v>
      </c>
      <c r="I77" s="176">
        <v>14.5</v>
      </c>
      <c r="J77" s="176">
        <v>2.8</v>
      </c>
      <c r="K77" s="176">
        <v>-16</v>
      </c>
      <c r="L77" s="176">
        <v>5</v>
      </c>
    </row>
    <row r="78" spans="1:12">
      <c r="A78" s="176" t="s">
        <v>367</v>
      </c>
      <c r="B78" s="176" t="s">
        <v>352</v>
      </c>
      <c r="C78" s="176">
        <v>5739</v>
      </c>
      <c r="D78" s="176">
        <v>6069</v>
      </c>
      <c r="E78" s="176">
        <v>5904</v>
      </c>
      <c r="F78" s="176">
        <v>-14.4</v>
      </c>
      <c r="G78" s="176">
        <v>5.2</v>
      </c>
      <c r="H78" s="176">
        <v>40.5</v>
      </c>
      <c r="I78" s="176">
        <v>14.1</v>
      </c>
      <c r="J78" s="176">
        <v>2.9</v>
      </c>
      <c r="K78" s="176">
        <v>-15.9</v>
      </c>
      <c r="L78" s="176">
        <v>5</v>
      </c>
    </row>
    <row r="79" spans="1:12">
      <c r="A79" s="60" t="s">
        <v>368</v>
      </c>
      <c r="B79" s="60" t="s">
        <v>352</v>
      </c>
      <c r="C79" s="185">
        <v>5739</v>
      </c>
      <c r="D79" s="185">
        <v>6069</v>
      </c>
      <c r="E79" s="186">
        <v>5904</v>
      </c>
      <c r="F79" s="90">
        <v>-14.181555555555553</v>
      </c>
      <c r="G79" s="91">
        <v>5.4894444444444437</v>
      </c>
      <c r="H79" s="90">
        <v>36.355836165731297</v>
      </c>
      <c r="I79" s="91">
        <v>12.07982179542593</v>
      </c>
      <c r="J79" s="90">
        <v>3.0096334847834898</v>
      </c>
      <c r="K79" s="92">
        <v>-15.681555555555553</v>
      </c>
      <c r="L79" s="183">
        <v>5</v>
      </c>
    </row>
    <row r="80" spans="1:12">
      <c r="A80" s="176" t="s">
        <v>369</v>
      </c>
      <c r="B80" s="176" t="s">
        <v>352</v>
      </c>
      <c r="C80" s="176">
        <v>5739</v>
      </c>
      <c r="D80" s="176">
        <v>6069</v>
      </c>
      <c r="E80" s="176">
        <v>5904</v>
      </c>
      <c r="F80" s="176">
        <v>-14</v>
      </c>
      <c r="G80" s="176">
        <v>5.0999999999999996</v>
      </c>
      <c r="H80" s="176">
        <v>40.1</v>
      </c>
      <c r="I80" s="176">
        <v>13.9</v>
      </c>
      <c r="J80" s="176">
        <v>2.9</v>
      </c>
      <c r="K80" s="176">
        <v>-15.5</v>
      </c>
      <c r="L80" s="176">
        <v>5</v>
      </c>
    </row>
    <row r="81" spans="1:12">
      <c r="A81" s="60" t="s">
        <v>370</v>
      </c>
      <c r="B81" s="60" t="s">
        <v>352</v>
      </c>
      <c r="C81" s="185">
        <v>5739</v>
      </c>
      <c r="D81" s="185">
        <v>6069</v>
      </c>
      <c r="E81" s="186">
        <v>5904</v>
      </c>
      <c r="F81" s="92">
        <v>-13.242200000000002</v>
      </c>
      <c r="G81" s="93">
        <v>5.8315999999999999</v>
      </c>
      <c r="H81" s="92">
        <v>42.50940789325751</v>
      </c>
      <c r="I81" s="93">
        <v>14.527684167629525</v>
      </c>
      <c r="J81" s="92">
        <v>2.9260966443623992</v>
      </c>
      <c r="K81" s="92">
        <v>-14.742200000000002</v>
      </c>
      <c r="L81" s="183">
        <v>5</v>
      </c>
    </row>
    <row r="82" spans="1:12">
      <c r="A82" s="60" t="s">
        <v>371</v>
      </c>
      <c r="B82" s="60" t="s">
        <v>352</v>
      </c>
      <c r="C82" s="185">
        <v>5739</v>
      </c>
      <c r="D82" s="185">
        <v>6069</v>
      </c>
      <c r="E82" s="186">
        <v>5904</v>
      </c>
      <c r="F82" s="90">
        <v>-13.080555555555552</v>
      </c>
      <c r="G82" s="91">
        <v>5.0114444444444439</v>
      </c>
      <c r="H82" s="90">
        <v>37.896924456473982</v>
      </c>
      <c r="I82" s="91">
        <v>13.088982346596639</v>
      </c>
      <c r="J82" s="90">
        <v>2.8953300915962985</v>
      </c>
      <c r="K82" s="92">
        <v>-14.580555555555552</v>
      </c>
      <c r="L82" s="183">
        <v>5</v>
      </c>
    </row>
    <row r="83" spans="1:12">
      <c r="A83" s="60" t="s">
        <v>372</v>
      </c>
      <c r="B83" s="60" t="s">
        <v>352</v>
      </c>
      <c r="C83" s="185">
        <v>5739</v>
      </c>
      <c r="D83" s="185">
        <v>6069</v>
      </c>
      <c r="E83" s="186">
        <v>5904</v>
      </c>
      <c r="F83" s="92">
        <v>-12.337</v>
      </c>
      <c r="G83" s="93">
        <v>5.1194444444444445</v>
      </c>
      <c r="H83" s="93">
        <v>41.93899018474918</v>
      </c>
      <c r="I83" s="93">
        <v>14.686143662385289</v>
      </c>
      <c r="J83" s="92">
        <v>2.8556843204635753</v>
      </c>
      <c r="K83" s="92">
        <v>-13.837</v>
      </c>
      <c r="L83" s="183">
        <v>5</v>
      </c>
    </row>
    <row r="84" spans="1:12">
      <c r="A84" s="176" t="s">
        <v>373</v>
      </c>
      <c r="B84" s="176" t="s">
        <v>352</v>
      </c>
      <c r="C84" s="176">
        <v>5739</v>
      </c>
      <c r="D84" s="176">
        <v>6069</v>
      </c>
      <c r="E84" s="176">
        <v>5904</v>
      </c>
      <c r="F84" s="176">
        <v>-10.9</v>
      </c>
      <c r="G84" s="176">
        <v>5.7</v>
      </c>
      <c r="H84" s="176">
        <v>37.6</v>
      </c>
      <c r="I84" s="176">
        <v>13.1</v>
      </c>
      <c r="J84" s="176">
        <v>2.9</v>
      </c>
      <c r="K84" s="176">
        <v>-12.4</v>
      </c>
      <c r="L84" s="176">
        <v>5</v>
      </c>
    </row>
    <row r="85" spans="1:12">
      <c r="A85" s="176" t="s">
        <v>374</v>
      </c>
      <c r="B85" s="176" t="s">
        <v>352</v>
      </c>
      <c r="C85" s="176">
        <v>5739</v>
      </c>
      <c r="D85" s="176">
        <v>6069</v>
      </c>
      <c r="E85" s="176">
        <v>5904</v>
      </c>
      <c r="F85" s="176">
        <v>-10.5</v>
      </c>
      <c r="G85" s="176">
        <v>6.8</v>
      </c>
      <c r="H85" s="176">
        <v>39.6</v>
      </c>
      <c r="I85" s="176">
        <v>14</v>
      </c>
      <c r="J85" s="176">
        <v>2.8</v>
      </c>
      <c r="K85" s="176">
        <v>-12</v>
      </c>
      <c r="L85" s="176">
        <v>5</v>
      </c>
    </row>
    <row r="86" spans="1:12">
      <c r="A86" s="176" t="s">
        <v>375</v>
      </c>
      <c r="B86" s="176" t="s">
        <v>352</v>
      </c>
      <c r="C86" s="176">
        <v>5739</v>
      </c>
      <c r="D86" s="176">
        <v>6069</v>
      </c>
      <c r="E86" s="176">
        <v>5904</v>
      </c>
      <c r="F86" s="176">
        <v>-10</v>
      </c>
      <c r="G86" s="176">
        <v>7.2</v>
      </c>
      <c r="H86" s="176">
        <v>42.1</v>
      </c>
      <c r="I86" s="176">
        <v>14.8</v>
      </c>
      <c r="J86" s="176">
        <v>2.9</v>
      </c>
      <c r="K86" s="176">
        <v>-11.5</v>
      </c>
      <c r="L86" s="176">
        <v>5</v>
      </c>
    </row>
    <row r="87" spans="1:12">
      <c r="A87" s="176" t="s">
        <v>376</v>
      </c>
      <c r="B87" s="176" t="s">
        <v>352</v>
      </c>
      <c r="C87" s="176">
        <v>5739</v>
      </c>
      <c r="D87" s="176">
        <v>6069</v>
      </c>
      <c r="E87" s="176">
        <v>5904</v>
      </c>
      <c r="F87" s="176">
        <v>-9.4</v>
      </c>
      <c r="G87" s="176">
        <v>7</v>
      </c>
      <c r="H87" s="176">
        <v>41.2</v>
      </c>
      <c r="I87" s="176">
        <v>14.6</v>
      </c>
      <c r="J87" s="176">
        <v>2.8</v>
      </c>
      <c r="K87" s="176">
        <v>-10.9</v>
      </c>
      <c r="L87" s="176">
        <v>5</v>
      </c>
    </row>
    <row r="88" spans="1:12">
      <c r="A88" s="176" t="s">
        <v>377</v>
      </c>
      <c r="B88" s="176" t="s">
        <v>378</v>
      </c>
      <c r="C88" s="176">
        <v>6069</v>
      </c>
      <c r="D88" s="176">
        <v>6398</v>
      </c>
      <c r="E88" s="176">
        <v>6234</v>
      </c>
      <c r="F88" s="176">
        <v>-21.3</v>
      </c>
      <c r="G88" s="176">
        <v>2.9</v>
      </c>
      <c r="H88" s="176">
        <v>39.799999999999997</v>
      </c>
      <c r="I88" s="176">
        <v>13.6</v>
      </c>
      <c r="J88" s="176">
        <v>2.9</v>
      </c>
      <c r="K88" s="176">
        <v>-22.8</v>
      </c>
      <c r="L88" s="176">
        <v>6</v>
      </c>
    </row>
    <row r="89" spans="1:12">
      <c r="A89" s="176" t="s">
        <v>379</v>
      </c>
      <c r="B89" s="176" t="s">
        <v>378</v>
      </c>
      <c r="C89" s="176">
        <v>6069</v>
      </c>
      <c r="D89" s="176">
        <v>6398</v>
      </c>
      <c r="E89" s="176">
        <v>6234</v>
      </c>
      <c r="F89" s="176">
        <v>-19.5</v>
      </c>
      <c r="G89" s="176">
        <v>4.9000000000000004</v>
      </c>
      <c r="H89" s="176">
        <v>39.9</v>
      </c>
      <c r="I89" s="176">
        <v>13.7</v>
      </c>
      <c r="J89" s="176">
        <v>2.9</v>
      </c>
      <c r="K89" s="176">
        <v>-21</v>
      </c>
      <c r="L89" s="176">
        <v>6</v>
      </c>
    </row>
    <row r="90" spans="1:12">
      <c r="A90" s="60" t="s">
        <v>380</v>
      </c>
      <c r="B90" s="60" t="s">
        <v>378</v>
      </c>
      <c r="C90" s="60">
        <v>6069</v>
      </c>
      <c r="D90" s="60">
        <v>6398</v>
      </c>
      <c r="E90" s="61">
        <v>6233.5</v>
      </c>
      <c r="F90" s="92">
        <v>-18.279</v>
      </c>
      <c r="G90" s="93">
        <v>5.2694444444444448</v>
      </c>
      <c r="H90" s="93">
        <v>40.840622818497835</v>
      </c>
      <c r="I90" s="93">
        <v>14.302987221381205</v>
      </c>
      <c r="J90" s="92">
        <v>2.8553911281865743</v>
      </c>
      <c r="K90" s="92">
        <v>-19.779</v>
      </c>
      <c r="L90" s="183">
        <v>6</v>
      </c>
    </row>
    <row r="91" spans="1:12">
      <c r="A91" s="176" t="s">
        <v>381</v>
      </c>
      <c r="B91" s="176" t="s">
        <v>378</v>
      </c>
      <c r="C91" s="176">
        <v>6069</v>
      </c>
      <c r="D91" s="176">
        <v>6398</v>
      </c>
      <c r="E91" s="176">
        <v>6234</v>
      </c>
      <c r="F91" s="176">
        <v>-17.5</v>
      </c>
      <c r="G91" s="176">
        <v>6</v>
      </c>
      <c r="H91" s="176">
        <v>39.200000000000003</v>
      </c>
      <c r="I91" s="176">
        <v>13.2</v>
      </c>
      <c r="J91" s="176">
        <v>3</v>
      </c>
      <c r="K91" s="176">
        <v>-19</v>
      </c>
      <c r="L91" s="176">
        <v>6</v>
      </c>
    </row>
    <row r="92" spans="1:12">
      <c r="A92" s="176" t="s">
        <v>382</v>
      </c>
      <c r="B92" s="176" t="s">
        <v>378</v>
      </c>
      <c r="C92" s="176">
        <v>6069</v>
      </c>
      <c r="D92" s="176">
        <v>6398</v>
      </c>
      <c r="E92" s="176">
        <v>6234</v>
      </c>
      <c r="F92" s="176">
        <v>-17.399999999999999</v>
      </c>
      <c r="G92" s="176">
        <v>6.3</v>
      </c>
      <c r="H92" s="176">
        <v>41.7</v>
      </c>
      <c r="I92" s="176">
        <v>14.3</v>
      </c>
      <c r="J92" s="176">
        <v>2.9</v>
      </c>
      <c r="K92" s="176">
        <v>-18.899999999999999</v>
      </c>
      <c r="L92" s="176">
        <v>6</v>
      </c>
    </row>
    <row r="93" spans="1:12">
      <c r="A93" s="60" t="s">
        <v>383</v>
      </c>
      <c r="B93" s="60" t="s">
        <v>378</v>
      </c>
      <c r="C93" s="60">
        <v>6069</v>
      </c>
      <c r="D93" s="60">
        <v>6398</v>
      </c>
      <c r="E93" s="61">
        <v>6233.5</v>
      </c>
      <c r="F93" s="90">
        <v>-17.302555555555553</v>
      </c>
      <c r="G93" s="91">
        <v>4.801444444444444</v>
      </c>
      <c r="H93" s="90">
        <v>39.582592232881304</v>
      </c>
      <c r="I93" s="91">
        <v>13.820152608800695</v>
      </c>
      <c r="J93" s="90">
        <v>2.8641212114890138</v>
      </c>
      <c r="K93" s="92">
        <v>-18.802555555555553</v>
      </c>
      <c r="L93" s="183">
        <v>6</v>
      </c>
    </row>
    <row r="94" spans="1:12">
      <c r="A94" s="60" t="s">
        <v>385</v>
      </c>
      <c r="B94" s="60" t="s">
        <v>378</v>
      </c>
      <c r="C94" s="60">
        <v>6069</v>
      </c>
      <c r="D94" s="60">
        <v>6398</v>
      </c>
      <c r="E94" s="61">
        <v>6233.5</v>
      </c>
      <c r="F94" s="90">
        <v>-17.1083</v>
      </c>
      <c r="G94" s="91">
        <v>5.5282999999999989</v>
      </c>
      <c r="H94" s="90">
        <v>38.545557382101272</v>
      </c>
      <c r="I94" s="91">
        <v>13.131636265046188</v>
      </c>
      <c r="J94" s="90">
        <v>2.9353202147931787</v>
      </c>
      <c r="K94" s="92">
        <v>-18.6083</v>
      </c>
      <c r="L94" s="183">
        <v>6</v>
      </c>
    </row>
    <row r="95" spans="1:12">
      <c r="A95" s="176" t="s">
        <v>384</v>
      </c>
      <c r="B95" s="176" t="s">
        <v>378</v>
      </c>
      <c r="C95" s="176">
        <v>6069</v>
      </c>
      <c r="D95" s="176">
        <v>6398</v>
      </c>
      <c r="E95" s="176">
        <v>6234</v>
      </c>
      <c r="F95" s="176">
        <v>-17.100000000000001</v>
      </c>
      <c r="G95" s="176">
        <v>4.5999999999999996</v>
      </c>
      <c r="H95" s="176">
        <v>41</v>
      </c>
      <c r="I95" s="176">
        <v>14.2</v>
      </c>
      <c r="J95" s="176">
        <v>2.9</v>
      </c>
      <c r="K95" s="176">
        <v>-18.600000000000001</v>
      </c>
      <c r="L95" s="176">
        <v>6</v>
      </c>
    </row>
    <row r="96" spans="1:12">
      <c r="A96" s="60" t="s">
        <v>386</v>
      </c>
      <c r="B96" s="60" t="s">
        <v>378</v>
      </c>
      <c r="C96" s="60">
        <v>6069</v>
      </c>
      <c r="D96" s="60">
        <v>6398</v>
      </c>
      <c r="E96" s="61">
        <v>6233.5</v>
      </c>
      <c r="F96" s="90">
        <v>-16.37855555555555</v>
      </c>
      <c r="G96" s="91">
        <v>6.2234444444444437</v>
      </c>
      <c r="H96" s="90">
        <v>41.169577471834778</v>
      </c>
      <c r="I96" s="91">
        <v>14.034728600251125</v>
      </c>
      <c r="J96" s="90">
        <v>2.9334074526455844</v>
      </c>
      <c r="K96" s="92">
        <v>-17.87855555555555</v>
      </c>
      <c r="L96" s="183">
        <v>6</v>
      </c>
    </row>
    <row r="97" spans="1:12">
      <c r="A97" s="60" t="s">
        <v>387</v>
      </c>
      <c r="B97" s="60" t="s">
        <v>378</v>
      </c>
      <c r="C97" s="60">
        <v>6069</v>
      </c>
      <c r="D97" s="60">
        <v>6398</v>
      </c>
      <c r="E97" s="61">
        <v>6233.5</v>
      </c>
      <c r="F97" s="90">
        <v>-16.218555555555554</v>
      </c>
      <c r="G97" s="91">
        <v>6.434444444444444</v>
      </c>
      <c r="H97" s="90">
        <v>40.647802317999037</v>
      </c>
      <c r="I97" s="91">
        <v>13.995618700259804</v>
      </c>
      <c r="J97" s="90">
        <v>2.904323359227019</v>
      </c>
      <c r="K97" s="92">
        <v>-17.718555555555554</v>
      </c>
      <c r="L97" s="183">
        <v>6</v>
      </c>
    </row>
    <row r="98" spans="1:12">
      <c r="A98" s="176" t="s">
        <v>388</v>
      </c>
      <c r="B98" s="176" t="s">
        <v>378</v>
      </c>
      <c r="C98" s="176">
        <v>6069</v>
      </c>
      <c r="D98" s="176">
        <v>6398</v>
      </c>
      <c r="E98" s="176">
        <v>6234</v>
      </c>
      <c r="F98" s="176">
        <v>-16.100000000000001</v>
      </c>
      <c r="G98" s="176">
        <v>5.8</v>
      </c>
      <c r="H98" s="176">
        <v>39.700000000000003</v>
      </c>
      <c r="I98" s="176">
        <v>14</v>
      </c>
      <c r="J98" s="176">
        <v>2.8</v>
      </c>
      <c r="K98" s="176">
        <v>-17.600000000000001</v>
      </c>
      <c r="L98" s="176">
        <v>6</v>
      </c>
    </row>
    <row r="99" spans="1:12">
      <c r="A99" s="176" t="s">
        <v>389</v>
      </c>
      <c r="B99" s="176" t="s">
        <v>378</v>
      </c>
      <c r="C99" s="176">
        <v>6069</v>
      </c>
      <c r="D99" s="176">
        <v>6398</v>
      </c>
      <c r="E99" s="176">
        <v>6234</v>
      </c>
      <c r="F99" s="176">
        <v>-15.9</v>
      </c>
      <c r="G99" s="176">
        <v>5.7</v>
      </c>
      <c r="H99" s="176">
        <v>38.9</v>
      </c>
      <c r="I99" s="176">
        <v>13.3</v>
      </c>
      <c r="J99" s="176">
        <v>2.9</v>
      </c>
      <c r="K99" s="176">
        <v>-17.399999999999999</v>
      </c>
      <c r="L99" s="176">
        <v>6</v>
      </c>
    </row>
    <row r="100" spans="1:12">
      <c r="A100" s="60" t="s">
        <v>390</v>
      </c>
      <c r="B100" s="60" t="s">
        <v>378</v>
      </c>
      <c r="C100" s="60">
        <v>6069</v>
      </c>
      <c r="D100" s="60">
        <v>6398</v>
      </c>
      <c r="E100" s="61">
        <v>6233.5</v>
      </c>
      <c r="F100" s="90">
        <v>-15.837555555555554</v>
      </c>
      <c r="G100" s="91">
        <v>5.5654444444444442</v>
      </c>
      <c r="H100" s="90">
        <v>42.50382187279147</v>
      </c>
      <c r="I100" s="91">
        <v>14.964229614769655</v>
      </c>
      <c r="J100" s="90">
        <v>2.8403615132208548</v>
      </c>
      <c r="K100" s="92">
        <v>-17.337555555555554</v>
      </c>
      <c r="L100" s="183">
        <v>6</v>
      </c>
    </row>
    <row r="101" spans="1:12">
      <c r="A101" s="60" t="s">
        <v>391</v>
      </c>
      <c r="B101" s="60" t="s">
        <v>378</v>
      </c>
      <c r="C101" s="60">
        <v>6069</v>
      </c>
      <c r="D101" s="60">
        <v>6398</v>
      </c>
      <c r="E101" s="61">
        <v>6233.5</v>
      </c>
      <c r="F101" s="92">
        <v>-15.661999999999999</v>
      </c>
      <c r="G101" s="93">
        <v>5.2834444444444442</v>
      </c>
      <c r="H101" s="93">
        <v>28.361465781977262</v>
      </c>
      <c r="I101" s="93">
        <v>9.6658155819234093</v>
      </c>
      <c r="J101" s="92">
        <v>2.9342030728392596</v>
      </c>
      <c r="K101" s="92">
        <v>-17.161999999999999</v>
      </c>
      <c r="L101" s="183">
        <v>6</v>
      </c>
    </row>
    <row r="102" spans="1:12">
      <c r="A102" s="60" t="s">
        <v>392</v>
      </c>
      <c r="B102" s="60" t="s">
        <v>378</v>
      </c>
      <c r="C102" s="60">
        <v>6069</v>
      </c>
      <c r="D102" s="60">
        <v>6398</v>
      </c>
      <c r="E102" s="61">
        <v>6233.5</v>
      </c>
      <c r="F102" s="92">
        <v>-15.614200000000002</v>
      </c>
      <c r="G102" s="93">
        <v>6.9526000000000003</v>
      </c>
      <c r="H102" s="92">
        <v>42.013984002223545</v>
      </c>
      <c r="I102" s="93">
        <v>14.805975046711277</v>
      </c>
      <c r="J102" s="92">
        <v>2.8376370937863866</v>
      </c>
      <c r="K102" s="92">
        <v>-17.114200000000004</v>
      </c>
      <c r="L102" s="183">
        <v>6</v>
      </c>
    </row>
    <row r="103" spans="1:12">
      <c r="A103" s="176" t="s">
        <v>393</v>
      </c>
      <c r="B103" s="176" t="s">
        <v>378</v>
      </c>
      <c r="C103" s="176">
        <v>6069</v>
      </c>
      <c r="D103" s="176">
        <v>6398</v>
      </c>
      <c r="E103" s="176">
        <v>6234</v>
      </c>
      <c r="F103" s="176">
        <v>-15.5</v>
      </c>
      <c r="G103" s="176">
        <v>5.6</v>
      </c>
      <c r="H103" s="176">
        <v>38.6</v>
      </c>
      <c r="I103" s="176">
        <v>13.4</v>
      </c>
      <c r="J103" s="176">
        <v>2.9</v>
      </c>
      <c r="K103" s="176">
        <v>-17</v>
      </c>
      <c r="L103" s="176">
        <v>6</v>
      </c>
    </row>
    <row r="104" spans="1:12">
      <c r="A104" s="176" t="s">
        <v>394</v>
      </c>
      <c r="B104" s="176" t="s">
        <v>378</v>
      </c>
      <c r="C104" s="176">
        <v>6069</v>
      </c>
      <c r="D104" s="176">
        <v>6398</v>
      </c>
      <c r="E104" s="176">
        <v>6234</v>
      </c>
      <c r="F104" s="176">
        <v>-15.2</v>
      </c>
      <c r="G104" s="176">
        <v>6.1</v>
      </c>
      <c r="H104" s="176">
        <v>39.700000000000003</v>
      </c>
      <c r="I104" s="176">
        <v>13.8</v>
      </c>
      <c r="J104" s="176">
        <v>2.9</v>
      </c>
      <c r="K104" s="176">
        <v>-16.7</v>
      </c>
      <c r="L104" s="176">
        <v>6</v>
      </c>
    </row>
    <row r="105" spans="1:12">
      <c r="A105" s="60" t="s">
        <v>395</v>
      </c>
      <c r="B105" s="60" t="s">
        <v>378</v>
      </c>
      <c r="C105" s="60">
        <v>6069</v>
      </c>
      <c r="D105" s="60">
        <v>6398</v>
      </c>
      <c r="E105" s="61">
        <v>6233.5</v>
      </c>
      <c r="F105" s="92">
        <v>-14.856200000000001</v>
      </c>
      <c r="G105" s="93">
        <v>6.9716000000000005</v>
      </c>
      <c r="H105" s="92">
        <v>40.479349072833585</v>
      </c>
      <c r="I105" s="93">
        <v>14.074263014498429</v>
      </c>
      <c r="J105" s="92">
        <v>2.8761256650621267</v>
      </c>
      <c r="K105" s="92">
        <v>-16.356200000000001</v>
      </c>
      <c r="L105" s="183">
        <v>6</v>
      </c>
    </row>
    <row r="106" spans="1:12">
      <c r="A106" s="60" t="s">
        <v>396</v>
      </c>
      <c r="B106" s="60" t="s">
        <v>378</v>
      </c>
      <c r="C106" s="60">
        <v>6069</v>
      </c>
      <c r="D106" s="60">
        <v>6398</v>
      </c>
      <c r="E106" s="61">
        <v>6233.5</v>
      </c>
      <c r="F106" s="92">
        <v>-13.329200000000002</v>
      </c>
      <c r="G106" s="93">
        <v>5.4496000000000002</v>
      </c>
      <c r="H106" s="92">
        <v>41.752599506288711</v>
      </c>
      <c r="I106" s="93">
        <v>14.44216610832477</v>
      </c>
      <c r="J106" s="92">
        <v>2.8910205846629635</v>
      </c>
      <c r="K106" s="92">
        <v>-14.829200000000002</v>
      </c>
      <c r="L106" s="183">
        <v>6</v>
      </c>
    </row>
    <row r="107" spans="1:12">
      <c r="A107" s="76" t="s">
        <v>397</v>
      </c>
      <c r="B107" s="60" t="s">
        <v>378</v>
      </c>
      <c r="C107" s="60">
        <v>6069</v>
      </c>
      <c r="D107" s="60">
        <v>6398</v>
      </c>
      <c r="E107" s="61">
        <v>6233.5</v>
      </c>
      <c r="F107" s="92">
        <v>-12.892466666666666</v>
      </c>
      <c r="G107" s="93">
        <v>7.6796733333333336</v>
      </c>
      <c r="H107" s="92">
        <v>36.895542457375583</v>
      </c>
      <c r="I107" s="93">
        <v>12.384991467224955</v>
      </c>
      <c r="J107" s="93">
        <v>2.9790527151362332</v>
      </c>
      <c r="K107" s="92">
        <v>-14.392466666666666</v>
      </c>
      <c r="L107" s="183">
        <v>6</v>
      </c>
    </row>
    <row r="108" spans="1:12">
      <c r="A108" s="176" t="s">
        <v>398</v>
      </c>
      <c r="B108" s="176" t="s">
        <v>378</v>
      </c>
      <c r="C108" s="176">
        <v>6069</v>
      </c>
      <c r="D108" s="176">
        <v>6398</v>
      </c>
      <c r="E108" s="176">
        <v>6234</v>
      </c>
      <c r="F108" s="176">
        <v>-12.8</v>
      </c>
      <c r="G108" s="176">
        <v>5.2</v>
      </c>
      <c r="H108" s="176">
        <v>40.700000000000003</v>
      </c>
      <c r="I108" s="176">
        <v>13.9</v>
      </c>
      <c r="J108" s="176">
        <v>2.9</v>
      </c>
      <c r="K108" s="176">
        <v>-14.3</v>
      </c>
      <c r="L108" s="176">
        <v>6</v>
      </c>
    </row>
    <row r="109" spans="1:12">
      <c r="A109" s="60" t="s">
        <v>399</v>
      </c>
      <c r="B109" s="60" t="s">
        <v>378</v>
      </c>
      <c r="C109" s="60">
        <v>6069</v>
      </c>
      <c r="D109" s="60">
        <v>6398</v>
      </c>
      <c r="E109" s="61">
        <v>6233.5</v>
      </c>
      <c r="F109" s="90">
        <v>-12.736555555555553</v>
      </c>
      <c r="G109" s="91">
        <v>6.1834444444444436</v>
      </c>
      <c r="H109" s="90">
        <v>27.711210574926231</v>
      </c>
      <c r="I109" s="91">
        <v>9.6407615810858438</v>
      </c>
      <c r="J109" s="90">
        <v>2.8743798238193858</v>
      </c>
      <c r="K109" s="92">
        <v>-14.236555555555553</v>
      </c>
      <c r="L109" s="183">
        <v>6</v>
      </c>
    </row>
    <row r="110" spans="1:12">
      <c r="A110" s="176" t="s">
        <v>400</v>
      </c>
      <c r="B110" s="176" t="s">
        <v>378</v>
      </c>
      <c r="C110" s="176">
        <v>6069</v>
      </c>
      <c r="D110" s="176">
        <v>6398</v>
      </c>
      <c r="E110" s="176">
        <v>6234</v>
      </c>
      <c r="F110" s="176">
        <v>-12.7</v>
      </c>
      <c r="G110" s="176">
        <v>6.6</v>
      </c>
      <c r="H110" s="176">
        <v>42.6</v>
      </c>
      <c r="I110" s="176">
        <v>14.5</v>
      </c>
      <c r="J110" s="176">
        <v>2.9</v>
      </c>
      <c r="K110" s="176">
        <v>-14.2</v>
      </c>
      <c r="L110" s="176">
        <v>6</v>
      </c>
    </row>
    <row r="111" spans="1:12">
      <c r="A111" s="176" t="s">
        <v>401</v>
      </c>
      <c r="B111" s="176" t="s">
        <v>378</v>
      </c>
      <c r="C111" s="176">
        <v>6069</v>
      </c>
      <c r="D111" s="176">
        <v>6398</v>
      </c>
      <c r="E111" s="176">
        <v>6234</v>
      </c>
      <c r="F111" s="176">
        <v>-12.5</v>
      </c>
      <c r="G111" s="176">
        <v>6.2</v>
      </c>
      <c r="H111" s="176">
        <v>39.799999999999997</v>
      </c>
      <c r="I111" s="176">
        <v>13.4</v>
      </c>
      <c r="J111" s="176">
        <v>3</v>
      </c>
      <c r="K111" s="176">
        <v>-14</v>
      </c>
      <c r="L111" s="176">
        <v>6</v>
      </c>
    </row>
    <row r="112" spans="1:12">
      <c r="A112" s="176" t="s">
        <v>402</v>
      </c>
      <c r="B112" s="176" t="s">
        <v>378</v>
      </c>
      <c r="C112" s="176">
        <v>6069</v>
      </c>
      <c r="D112" s="176">
        <v>6398</v>
      </c>
      <c r="E112" s="176">
        <v>6234</v>
      </c>
      <c r="F112" s="176">
        <v>-12.2</v>
      </c>
      <c r="G112" s="176">
        <v>6.1</v>
      </c>
      <c r="H112" s="176">
        <v>22.2</v>
      </c>
      <c r="I112" s="176">
        <v>7.4</v>
      </c>
      <c r="J112" s="176">
        <v>3</v>
      </c>
      <c r="K112" s="176">
        <v>-13.7</v>
      </c>
      <c r="L112" s="176">
        <v>6</v>
      </c>
    </row>
    <row r="113" spans="1:12">
      <c r="A113" s="60" t="s">
        <v>404</v>
      </c>
      <c r="B113" s="60" t="s">
        <v>378</v>
      </c>
      <c r="C113" s="60">
        <v>6069</v>
      </c>
      <c r="D113" s="60">
        <v>6398</v>
      </c>
      <c r="E113" s="61">
        <v>6233.5</v>
      </c>
      <c r="F113" s="90">
        <v>-12.125555555555552</v>
      </c>
      <c r="G113" s="91">
        <v>6.4284444444444437</v>
      </c>
      <c r="H113" s="90">
        <v>41.163506810675287</v>
      </c>
      <c r="I113" s="91">
        <v>14.104322014382566</v>
      </c>
      <c r="J113" s="90">
        <v>2.9185030495403979</v>
      </c>
      <c r="K113" s="92">
        <v>-13.625555555555552</v>
      </c>
      <c r="L113" s="183">
        <v>6</v>
      </c>
    </row>
    <row r="114" spans="1:12">
      <c r="A114" s="176" t="s">
        <v>403</v>
      </c>
      <c r="B114" s="176" t="s">
        <v>378</v>
      </c>
      <c r="C114" s="176">
        <v>6069</v>
      </c>
      <c r="D114" s="176">
        <v>6398</v>
      </c>
      <c r="E114" s="176">
        <v>6234</v>
      </c>
      <c r="F114" s="176">
        <v>-12.1</v>
      </c>
      <c r="G114" s="176">
        <v>6.2</v>
      </c>
      <c r="H114" s="176">
        <v>29.7</v>
      </c>
      <c r="I114" s="176">
        <v>10.1</v>
      </c>
      <c r="J114" s="176">
        <v>2.9</v>
      </c>
      <c r="K114" s="176">
        <v>-13.6</v>
      </c>
      <c r="L114" s="176">
        <v>6</v>
      </c>
    </row>
    <row r="115" spans="1:12">
      <c r="A115" s="60" t="s">
        <v>405</v>
      </c>
      <c r="B115" s="60" t="s">
        <v>378</v>
      </c>
      <c r="C115" s="60">
        <v>6069</v>
      </c>
      <c r="D115" s="60">
        <v>6398</v>
      </c>
      <c r="E115" s="61">
        <v>6233.5</v>
      </c>
      <c r="F115" s="92">
        <v>-11.507999999999999</v>
      </c>
      <c r="G115" s="93">
        <v>5.9614444444444441</v>
      </c>
      <c r="H115" s="93">
        <v>39.545490758292672</v>
      </c>
      <c r="I115" s="93">
        <v>13.628778090904333</v>
      </c>
      <c r="J115" s="92">
        <v>2.9016167476294012</v>
      </c>
      <c r="K115" s="92">
        <v>-13.007999999999999</v>
      </c>
      <c r="L115" s="183">
        <v>6</v>
      </c>
    </row>
    <row r="116" spans="1:12">
      <c r="A116" s="176" t="s">
        <v>406</v>
      </c>
      <c r="B116" s="176" t="s">
        <v>378</v>
      </c>
      <c r="C116" s="176">
        <v>6069</v>
      </c>
      <c r="D116" s="176">
        <v>6398</v>
      </c>
      <c r="E116" s="176">
        <v>6234</v>
      </c>
      <c r="F116" s="176">
        <v>-10.4</v>
      </c>
      <c r="G116" s="176">
        <v>7.1</v>
      </c>
      <c r="H116" s="176">
        <v>37.799999999999997</v>
      </c>
      <c r="I116" s="176">
        <v>13.4</v>
      </c>
      <c r="J116" s="176">
        <v>2.8</v>
      </c>
      <c r="K116" s="176">
        <v>-11.9</v>
      </c>
      <c r="L116" s="176">
        <v>6</v>
      </c>
    </row>
    <row r="117" spans="1:12">
      <c r="A117" s="60" t="s">
        <v>407</v>
      </c>
      <c r="B117" s="60" t="s">
        <v>408</v>
      </c>
      <c r="C117" s="60">
        <v>6398</v>
      </c>
      <c r="D117" s="60">
        <v>6728</v>
      </c>
      <c r="E117" s="61">
        <v>6563</v>
      </c>
      <c r="F117" s="92">
        <v>-19.382466666666666</v>
      </c>
      <c r="G117" s="93">
        <v>5.8482266666666662</v>
      </c>
      <c r="H117" s="92">
        <v>38.89554570160243</v>
      </c>
      <c r="I117" s="93">
        <v>13.309766643172283</v>
      </c>
      <c r="J117" s="92">
        <v>2.9223311530826335</v>
      </c>
      <c r="K117" s="92">
        <v>-20.882466666666666</v>
      </c>
      <c r="L117" s="183">
        <v>7</v>
      </c>
    </row>
    <row r="118" spans="1:12">
      <c r="A118" s="176" t="s">
        <v>409</v>
      </c>
      <c r="B118" s="176" t="s">
        <v>408</v>
      </c>
      <c r="C118" s="176">
        <v>6398</v>
      </c>
      <c r="D118" s="176">
        <v>6728</v>
      </c>
      <c r="E118" s="176">
        <v>6563</v>
      </c>
      <c r="F118" s="176">
        <v>-19.3</v>
      </c>
      <c r="G118" s="176">
        <v>6.1</v>
      </c>
      <c r="H118" s="176">
        <v>39.700000000000003</v>
      </c>
      <c r="I118" s="176">
        <v>13.7</v>
      </c>
      <c r="J118" s="176">
        <v>2.9</v>
      </c>
      <c r="K118" s="176">
        <v>-20.8</v>
      </c>
      <c r="L118" s="176">
        <v>7</v>
      </c>
    </row>
    <row r="119" spans="1:12">
      <c r="A119" s="176" t="s">
        <v>410</v>
      </c>
      <c r="B119" s="176" t="s">
        <v>408</v>
      </c>
      <c r="C119" s="176">
        <v>6398</v>
      </c>
      <c r="D119" s="176">
        <v>6728</v>
      </c>
      <c r="E119" s="176">
        <v>6563</v>
      </c>
      <c r="F119" s="176">
        <v>-19.2</v>
      </c>
      <c r="G119" s="176">
        <v>5.4</v>
      </c>
      <c r="H119" s="176">
        <v>36</v>
      </c>
      <c r="I119" s="176">
        <v>12.3</v>
      </c>
      <c r="J119" s="176">
        <v>2.9</v>
      </c>
      <c r="K119" s="176">
        <v>-20.7</v>
      </c>
      <c r="L119" s="176">
        <v>7</v>
      </c>
    </row>
    <row r="120" spans="1:12">
      <c r="A120" s="176" t="s">
        <v>411</v>
      </c>
      <c r="B120" s="176" t="s">
        <v>408</v>
      </c>
      <c r="C120" s="176">
        <v>6398</v>
      </c>
      <c r="D120" s="176">
        <v>6728</v>
      </c>
      <c r="E120" s="176">
        <v>6563</v>
      </c>
      <c r="F120" s="176">
        <v>-18</v>
      </c>
      <c r="G120" s="176">
        <v>6.4</v>
      </c>
      <c r="H120" s="176">
        <v>28.9</v>
      </c>
      <c r="I120" s="176">
        <v>9.6</v>
      </c>
      <c r="J120" s="176">
        <v>3</v>
      </c>
      <c r="K120" s="176">
        <v>-19.5</v>
      </c>
      <c r="L120" s="176">
        <v>7</v>
      </c>
    </row>
    <row r="121" spans="1:12">
      <c r="A121" s="176" t="s">
        <v>412</v>
      </c>
      <c r="B121" s="176" t="s">
        <v>408</v>
      </c>
      <c r="C121" s="176">
        <v>6398</v>
      </c>
      <c r="D121" s="176">
        <v>6728</v>
      </c>
      <c r="E121" s="176">
        <v>6563</v>
      </c>
      <c r="F121" s="176">
        <v>-16.5</v>
      </c>
      <c r="G121" s="176">
        <v>7.5</v>
      </c>
      <c r="H121" s="176">
        <v>42.6</v>
      </c>
      <c r="I121" s="176">
        <v>15.1</v>
      </c>
      <c r="J121" s="176">
        <v>2.8</v>
      </c>
      <c r="K121" s="176">
        <v>-18</v>
      </c>
      <c r="L121" s="176">
        <v>7</v>
      </c>
    </row>
    <row r="122" spans="1:12">
      <c r="A122" s="176" t="s">
        <v>413</v>
      </c>
      <c r="B122" s="176" t="s">
        <v>408</v>
      </c>
      <c r="C122" s="176">
        <v>6398</v>
      </c>
      <c r="D122" s="176">
        <v>6728</v>
      </c>
      <c r="E122" s="176">
        <v>6563</v>
      </c>
      <c r="F122" s="176">
        <v>-16.100000000000001</v>
      </c>
      <c r="G122" s="176">
        <v>6.6</v>
      </c>
      <c r="H122" s="176">
        <v>41.5</v>
      </c>
      <c r="I122" s="176">
        <v>14.7</v>
      </c>
      <c r="J122" s="176">
        <v>2.8</v>
      </c>
      <c r="K122" s="176">
        <v>-17.600000000000001</v>
      </c>
      <c r="L122" s="176">
        <v>7</v>
      </c>
    </row>
    <row r="123" spans="1:12">
      <c r="A123" s="176" t="s">
        <v>414</v>
      </c>
      <c r="B123" s="176" t="s">
        <v>408</v>
      </c>
      <c r="C123" s="176">
        <v>6398</v>
      </c>
      <c r="D123" s="176">
        <v>6728</v>
      </c>
      <c r="E123" s="176">
        <v>6563</v>
      </c>
      <c r="F123" s="176">
        <v>-16</v>
      </c>
      <c r="G123" s="176">
        <v>6.1</v>
      </c>
      <c r="H123" s="176">
        <v>41.1</v>
      </c>
      <c r="I123" s="176">
        <v>14.4</v>
      </c>
      <c r="J123" s="176">
        <v>2.8</v>
      </c>
      <c r="K123" s="176">
        <v>-17.5</v>
      </c>
      <c r="L123" s="176">
        <v>7</v>
      </c>
    </row>
    <row r="124" spans="1:12">
      <c r="A124" s="176" t="s">
        <v>415</v>
      </c>
      <c r="B124" s="176" t="s">
        <v>408</v>
      </c>
      <c r="C124" s="176">
        <v>6398</v>
      </c>
      <c r="D124" s="176">
        <v>6728</v>
      </c>
      <c r="E124" s="176">
        <v>6563</v>
      </c>
      <c r="F124" s="176">
        <v>-15.5</v>
      </c>
      <c r="G124" s="176">
        <v>5.8</v>
      </c>
      <c r="H124" s="176">
        <v>40.299999999999997</v>
      </c>
      <c r="I124" s="176">
        <v>14</v>
      </c>
      <c r="J124" s="176">
        <v>2.9</v>
      </c>
      <c r="K124" s="176">
        <v>-17</v>
      </c>
      <c r="L124" s="176">
        <v>7</v>
      </c>
    </row>
    <row r="125" spans="1:12">
      <c r="A125" s="176" t="s">
        <v>416</v>
      </c>
      <c r="B125" s="176" t="s">
        <v>408</v>
      </c>
      <c r="C125" s="176">
        <v>6398</v>
      </c>
      <c r="D125" s="176">
        <v>6728</v>
      </c>
      <c r="E125" s="176">
        <v>6563</v>
      </c>
      <c r="F125" s="176">
        <v>-15.4</v>
      </c>
      <c r="G125" s="176">
        <v>6.5</v>
      </c>
      <c r="H125" s="176">
        <v>42.5</v>
      </c>
      <c r="I125" s="176">
        <v>14.9</v>
      </c>
      <c r="J125" s="176">
        <v>2.8</v>
      </c>
      <c r="K125" s="176">
        <v>-16.899999999999999</v>
      </c>
      <c r="L125" s="176">
        <v>7</v>
      </c>
    </row>
    <row r="126" spans="1:12">
      <c r="A126" s="176" t="s">
        <v>418</v>
      </c>
      <c r="B126" s="176" t="s">
        <v>408</v>
      </c>
      <c r="C126" s="176">
        <v>6398</v>
      </c>
      <c r="D126" s="176">
        <v>6728</v>
      </c>
      <c r="E126" s="176">
        <v>6563</v>
      </c>
      <c r="F126" s="176">
        <v>-14.9</v>
      </c>
      <c r="G126" s="176">
        <v>5.4</v>
      </c>
      <c r="H126" s="176">
        <v>42.2</v>
      </c>
      <c r="I126" s="176">
        <v>14.4</v>
      </c>
      <c r="J126" s="176">
        <v>2.9</v>
      </c>
      <c r="K126" s="176">
        <v>-16.399999999999999</v>
      </c>
      <c r="L126" s="176">
        <v>7</v>
      </c>
    </row>
    <row r="127" spans="1:12">
      <c r="A127" s="176" t="s">
        <v>417</v>
      </c>
      <c r="B127" s="176" t="s">
        <v>408</v>
      </c>
      <c r="C127" s="176">
        <v>6398</v>
      </c>
      <c r="D127" s="176">
        <v>6728</v>
      </c>
      <c r="E127" s="176">
        <v>6563</v>
      </c>
      <c r="F127" s="176">
        <v>-14.9</v>
      </c>
      <c r="G127" s="176">
        <v>5</v>
      </c>
      <c r="H127" s="176">
        <v>37.799999999999997</v>
      </c>
      <c r="I127" s="176">
        <v>13.2</v>
      </c>
      <c r="J127" s="176">
        <v>2.9</v>
      </c>
      <c r="K127" s="176">
        <v>-16.399999999999999</v>
      </c>
      <c r="L127" s="176">
        <v>7</v>
      </c>
    </row>
    <row r="128" spans="1:12">
      <c r="A128" s="176" t="s">
        <v>419</v>
      </c>
      <c r="B128" s="176" t="s">
        <v>408</v>
      </c>
      <c r="C128" s="176">
        <v>6398</v>
      </c>
      <c r="D128" s="176">
        <v>6728</v>
      </c>
      <c r="E128" s="176">
        <v>6563</v>
      </c>
      <c r="F128" s="176">
        <v>-13.5</v>
      </c>
      <c r="G128" s="176">
        <v>6.7</v>
      </c>
      <c r="H128" s="176">
        <v>37.299999999999997</v>
      </c>
      <c r="I128" s="176">
        <v>12.6</v>
      </c>
      <c r="J128" s="176">
        <v>3</v>
      </c>
      <c r="K128" s="176">
        <v>-15</v>
      </c>
      <c r="L128" s="176">
        <v>7</v>
      </c>
    </row>
    <row r="129" spans="1:12">
      <c r="A129" s="176" t="s">
        <v>420</v>
      </c>
      <c r="B129" s="176" t="s">
        <v>408</v>
      </c>
      <c r="C129" s="176">
        <v>6398</v>
      </c>
      <c r="D129" s="176">
        <v>6728</v>
      </c>
      <c r="E129" s="176">
        <v>6563</v>
      </c>
      <c r="F129" s="176">
        <v>-12.8</v>
      </c>
      <c r="G129" s="176">
        <v>6.6</v>
      </c>
      <c r="H129" s="176">
        <v>37.9</v>
      </c>
      <c r="I129" s="176">
        <v>13.1</v>
      </c>
      <c r="J129" s="176">
        <v>2.9</v>
      </c>
      <c r="K129" s="176">
        <v>-14.3</v>
      </c>
      <c r="L129" s="176">
        <v>7</v>
      </c>
    </row>
    <row r="130" spans="1:12">
      <c r="A130" s="176" t="s">
        <v>421</v>
      </c>
      <c r="B130" s="176" t="s">
        <v>408</v>
      </c>
      <c r="C130" s="176">
        <v>6398</v>
      </c>
      <c r="D130" s="176">
        <v>6728</v>
      </c>
      <c r="E130" s="176">
        <v>6563</v>
      </c>
      <c r="F130" s="176">
        <v>-10.8</v>
      </c>
      <c r="G130" s="176">
        <v>5.5</v>
      </c>
      <c r="H130" s="176">
        <v>41.6</v>
      </c>
      <c r="I130" s="176">
        <v>14.6</v>
      </c>
      <c r="J130" s="176">
        <v>2.8</v>
      </c>
      <c r="K130" s="176">
        <v>-12.3</v>
      </c>
      <c r="L130" s="176">
        <v>7</v>
      </c>
    </row>
    <row r="131" spans="1:12">
      <c r="A131" s="176" t="s">
        <v>422</v>
      </c>
      <c r="B131" s="176" t="s">
        <v>408</v>
      </c>
      <c r="C131" s="176">
        <v>6398</v>
      </c>
      <c r="D131" s="176">
        <v>6728</v>
      </c>
      <c r="E131" s="176">
        <v>6563</v>
      </c>
      <c r="F131" s="176">
        <v>-10.7</v>
      </c>
      <c r="G131" s="176">
        <v>6</v>
      </c>
      <c r="H131" s="176">
        <v>36.700000000000003</v>
      </c>
      <c r="I131" s="176">
        <v>12.7</v>
      </c>
      <c r="J131" s="176">
        <v>2.9</v>
      </c>
      <c r="K131" s="176">
        <v>-12.2</v>
      </c>
      <c r="L131" s="176">
        <v>7</v>
      </c>
    </row>
    <row r="132" spans="1:12">
      <c r="A132" s="179" t="s">
        <v>755</v>
      </c>
      <c r="B132" s="60" t="s">
        <v>424</v>
      </c>
      <c r="C132" s="60">
        <v>6728</v>
      </c>
      <c r="D132" s="179">
        <v>7057</v>
      </c>
      <c r="E132" s="61">
        <v>6892.5</v>
      </c>
      <c r="F132" s="181">
        <v>-18.928999999999998</v>
      </c>
      <c r="G132" s="182">
        <v>4.9718333333333344</v>
      </c>
      <c r="H132" s="181">
        <v>41.207873779139248</v>
      </c>
      <c r="I132" s="182">
        <v>14.487724512661043</v>
      </c>
      <c r="J132" s="181">
        <v>2.8443302979102798</v>
      </c>
      <c r="K132" s="181">
        <v>-20.428999999999998</v>
      </c>
      <c r="L132" s="183">
        <v>8</v>
      </c>
    </row>
    <row r="133" spans="1:12">
      <c r="A133" s="60" t="s">
        <v>423</v>
      </c>
      <c r="B133" s="60" t="s">
        <v>424</v>
      </c>
      <c r="C133" s="185">
        <v>6728</v>
      </c>
      <c r="D133" s="185">
        <v>7057</v>
      </c>
      <c r="E133" s="186">
        <v>6892.5</v>
      </c>
      <c r="F133" s="90">
        <v>-18.888300000000001</v>
      </c>
      <c r="G133" s="91">
        <v>5.7882999999999996</v>
      </c>
      <c r="H133" s="90">
        <v>31.527088983198642</v>
      </c>
      <c r="I133" s="91">
        <v>10.826218837202767</v>
      </c>
      <c r="J133" s="90">
        <v>2.9121052749146608</v>
      </c>
      <c r="K133" s="92">
        <v>-20.388300000000001</v>
      </c>
      <c r="L133" s="183">
        <v>8</v>
      </c>
    </row>
    <row r="134" spans="1:12">
      <c r="A134" s="176" t="s">
        <v>425</v>
      </c>
      <c r="B134" s="176" t="s">
        <v>424</v>
      </c>
      <c r="C134" s="176">
        <v>6728</v>
      </c>
      <c r="D134" s="176">
        <v>7057</v>
      </c>
      <c r="E134" s="176">
        <v>6893</v>
      </c>
      <c r="F134" s="176">
        <v>-18.2</v>
      </c>
      <c r="G134" s="176">
        <v>5.4</v>
      </c>
      <c r="H134" s="176">
        <v>43.6</v>
      </c>
      <c r="I134" s="176">
        <v>15</v>
      </c>
      <c r="J134" s="176">
        <v>2.9</v>
      </c>
      <c r="K134" s="176">
        <v>-19.7</v>
      </c>
      <c r="L134" s="176">
        <v>8</v>
      </c>
    </row>
    <row r="135" spans="1:12">
      <c r="A135" s="60" t="s">
        <v>426</v>
      </c>
      <c r="B135" s="60" t="s">
        <v>424</v>
      </c>
      <c r="C135" s="60">
        <v>6728</v>
      </c>
      <c r="D135" s="179">
        <v>7057</v>
      </c>
      <c r="E135" s="61">
        <v>6892.5</v>
      </c>
      <c r="F135" s="90">
        <v>-16.870555555555551</v>
      </c>
      <c r="G135" s="91">
        <v>5.6814444444444439</v>
      </c>
      <c r="H135" s="90">
        <v>41.9395136933136</v>
      </c>
      <c r="I135" s="91">
        <v>14.503172316425074</v>
      </c>
      <c r="J135" s="90">
        <v>2.891747596890677</v>
      </c>
      <c r="K135" s="92">
        <v>-18.370555555555551</v>
      </c>
      <c r="L135" s="183">
        <v>8</v>
      </c>
    </row>
    <row r="136" spans="1:12">
      <c r="A136" s="176" t="s">
        <v>649</v>
      </c>
      <c r="B136" s="176" t="s">
        <v>424</v>
      </c>
      <c r="C136" s="176">
        <v>6728</v>
      </c>
      <c r="D136" s="176">
        <v>7057</v>
      </c>
      <c r="E136" s="176">
        <v>6893</v>
      </c>
      <c r="F136" s="176">
        <v>-16.7</v>
      </c>
      <c r="G136" s="176">
        <v>6.7</v>
      </c>
      <c r="H136" s="176">
        <v>40.1</v>
      </c>
      <c r="I136" s="176">
        <v>13.7</v>
      </c>
      <c r="J136" s="176">
        <v>2.9</v>
      </c>
      <c r="K136" s="176">
        <v>-18.2</v>
      </c>
      <c r="L136" s="176">
        <v>8</v>
      </c>
    </row>
    <row r="137" spans="1:12">
      <c r="A137" s="176" t="s">
        <v>427</v>
      </c>
      <c r="B137" s="176" t="s">
        <v>424</v>
      </c>
      <c r="C137" s="176">
        <v>6728</v>
      </c>
      <c r="D137" s="176">
        <v>7057</v>
      </c>
      <c r="E137" s="176">
        <v>6893</v>
      </c>
      <c r="F137" s="176">
        <v>-15.4</v>
      </c>
      <c r="G137" s="176">
        <v>5.2</v>
      </c>
      <c r="H137" s="176">
        <v>27.2</v>
      </c>
      <c r="I137" s="176">
        <v>9.1</v>
      </c>
      <c r="J137" s="176">
        <v>3</v>
      </c>
      <c r="K137" s="176">
        <v>-16.899999999999999</v>
      </c>
      <c r="L137" s="176">
        <v>8</v>
      </c>
    </row>
    <row r="138" spans="1:12">
      <c r="A138" s="176" t="s">
        <v>428</v>
      </c>
      <c r="B138" s="176" t="s">
        <v>424</v>
      </c>
      <c r="C138" s="176">
        <v>6728</v>
      </c>
      <c r="D138" s="176">
        <v>7057</v>
      </c>
      <c r="E138" s="176">
        <v>6893</v>
      </c>
      <c r="F138" s="176">
        <v>-15.2</v>
      </c>
      <c r="G138" s="176">
        <v>4.7</v>
      </c>
      <c r="H138" s="176">
        <v>41.3</v>
      </c>
      <c r="I138" s="176">
        <v>14.4</v>
      </c>
      <c r="J138" s="176">
        <v>2.9</v>
      </c>
      <c r="K138" s="176">
        <v>-16.7</v>
      </c>
      <c r="L138" s="176">
        <v>8</v>
      </c>
    </row>
    <row r="139" spans="1:12">
      <c r="A139" s="76" t="s">
        <v>429</v>
      </c>
      <c r="B139" s="60" t="s">
        <v>430</v>
      </c>
      <c r="C139" s="185">
        <v>6728</v>
      </c>
      <c r="D139" s="185">
        <v>10680</v>
      </c>
      <c r="E139" s="186">
        <v>8704</v>
      </c>
      <c r="F139" s="92">
        <v>-13.269466666666666</v>
      </c>
      <c r="G139" s="93">
        <v>6.2623733333333336</v>
      </c>
      <c r="H139" s="92">
        <v>41.342835451630982</v>
      </c>
      <c r="I139" s="93">
        <v>14.694690852108891</v>
      </c>
      <c r="J139" s="93">
        <v>2.8134539111925387</v>
      </c>
      <c r="K139" s="181">
        <v>-14.769466666666666</v>
      </c>
      <c r="L139" s="183">
        <v>8</v>
      </c>
    </row>
    <row r="140" spans="1:12">
      <c r="A140" s="179" t="s">
        <v>768</v>
      </c>
      <c r="B140" s="60" t="s">
        <v>432</v>
      </c>
      <c r="C140" s="179">
        <v>7057</v>
      </c>
      <c r="D140" s="60">
        <v>7386</v>
      </c>
      <c r="E140" s="61">
        <v>7221.5</v>
      </c>
      <c r="F140" s="181">
        <v>-19.605999999999998</v>
      </c>
      <c r="G140" s="182">
        <v>5.5828333333333351</v>
      </c>
      <c r="H140" s="181">
        <v>43.893621114567907</v>
      </c>
      <c r="I140" s="182">
        <v>14.872208105420206</v>
      </c>
      <c r="J140" s="181">
        <v>2.951385618290991</v>
      </c>
      <c r="K140" s="181">
        <v>-21.105999999999998</v>
      </c>
      <c r="L140" s="61">
        <v>8</v>
      </c>
    </row>
    <row r="141" spans="1:12">
      <c r="A141" s="60" t="s">
        <v>431</v>
      </c>
      <c r="B141" s="60" t="s">
        <v>432</v>
      </c>
      <c r="C141" s="185">
        <v>7057</v>
      </c>
      <c r="D141" s="185">
        <v>7386</v>
      </c>
      <c r="E141" s="186">
        <v>7221.5</v>
      </c>
      <c r="F141" s="90">
        <v>-18.898300000000003</v>
      </c>
      <c r="G141" s="91">
        <v>5.6382999999999992</v>
      </c>
      <c r="H141" s="90">
        <v>41.292520041134281</v>
      </c>
      <c r="I141" s="91">
        <v>14.233650349520545</v>
      </c>
      <c r="J141" s="90">
        <v>2.9010492057313466</v>
      </c>
      <c r="K141" s="181">
        <v>-20.398300000000003</v>
      </c>
      <c r="L141" s="183">
        <v>8</v>
      </c>
    </row>
    <row r="142" spans="1:12">
      <c r="A142" s="176" t="s">
        <v>433</v>
      </c>
      <c r="B142" s="176" t="s">
        <v>432</v>
      </c>
      <c r="C142" s="176">
        <v>7057</v>
      </c>
      <c r="D142" s="176">
        <v>7386</v>
      </c>
      <c r="E142" s="176">
        <v>7222</v>
      </c>
      <c r="F142" s="176">
        <v>-18</v>
      </c>
      <c r="G142" s="176">
        <v>6.5</v>
      </c>
      <c r="H142" s="176">
        <v>39.4</v>
      </c>
      <c r="I142" s="176">
        <v>13.5</v>
      </c>
      <c r="J142" s="176">
        <v>2.9</v>
      </c>
      <c r="K142" s="176">
        <v>-19.5</v>
      </c>
      <c r="L142" s="176">
        <v>8</v>
      </c>
    </row>
    <row r="143" spans="1:12">
      <c r="A143" s="60" t="s">
        <v>434</v>
      </c>
      <c r="B143" s="60" t="s">
        <v>432</v>
      </c>
      <c r="C143" s="185">
        <v>7057</v>
      </c>
      <c r="D143" s="185">
        <v>7386</v>
      </c>
      <c r="E143" s="186">
        <v>7221.5</v>
      </c>
      <c r="F143" s="90">
        <v>-16.804300000000001</v>
      </c>
      <c r="G143" s="91">
        <v>4.7802999999999995</v>
      </c>
      <c r="H143" s="90">
        <v>39.716347121889584</v>
      </c>
      <c r="I143" s="91">
        <v>13.690189544111769</v>
      </c>
      <c r="J143" s="90">
        <v>2.901080879407679</v>
      </c>
      <c r="K143" s="181">
        <v>-18.304300000000001</v>
      </c>
      <c r="L143" s="183">
        <v>8</v>
      </c>
    </row>
    <row r="144" spans="1:12">
      <c r="A144" s="179" t="s">
        <v>765</v>
      </c>
      <c r="B144" s="60" t="s">
        <v>432</v>
      </c>
      <c r="C144" s="179">
        <v>7057</v>
      </c>
      <c r="D144" s="60">
        <v>7386</v>
      </c>
      <c r="E144" s="61">
        <v>7221.5</v>
      </c>
      <c r="F144" s="181">
        <v>-13.745999999999999</v>
      </c>
      <c r="G144" s="182">
        <v>6.0088333333333344</v>
      </c>
      <c r="H144" s="181">
        <v>45.020108697322776</v>
      </c>
      <c r="I144" s="182">
        <v>15.529476300183083</v>
      </c>
      <c r="J144" s="181">
        <v>2.8990101035662108</v>
      </c>
      <c r="K144" s="181">
        <v>-15.245999999999999</v>
      </c>
      <c r="L144" s="61">
        <v>8</v>
      </c>
    </row>
    <row r="145" spans="1:12">
      <c r="A145" s="60" t="s">
        <v>435</v>
      </c>
      <c r="B145" s="60" t="s">
        <v>432</v>
      </c>
      <c r="C145" s="179">
        <v>7057</v>
      </c>
      <c r="D145" s="60">
        <v>7386</v>
      </c>
      <c r="E145" s="61">
        <v>7221.5</v>
      </c>
      <c r="F145" s="90">
        <v>-12.853555555555552</v>
      </c>
      <c r="G145" s="91">
        <v>6.2114444444444441</v>
      </c>
      <c r="H145" s="90">
        <v>28.373573615785791</v>
      </c>
      <c r="I145" s="91">
        <v>9.7994795725496484</v>
      </c>
      <c r="J145" s="90">
        <v>2.8954163744844155</v>
      </c>
      <c r="K145" s="181">
        <v>-14.353555555555552</v>
      </c>
      <c r="L145" s="183">
        <v>8</v>
      </c>
    </row>
    <row r="146" spans="1:12">
      <c r="A146" s="179" t="s">
        <v>752</v>
      </c>
      <c r="B146" s="60" t="s">
        <v>432</v>
      </c>
      <c r="C146" s="179">
        <v>7057</v>
      </c>
      <c r="D146" s="60">
        <v>7386</v>
      </c>
      <c r="E146" s="61">
        <v>7221.5</v>
      </c>
      <c r="F146" s="181">
        <v>-11.667</v>
      </c>
      <c r="G146" s="182">
        <v>6.8158333333333347</v>
      </c>
      <c r="H146" s="181">
        <v>42.355463937485943</v>
      </c>
      <c r="I146" s="182">
        <v>15.23382229138025</v>
      </c>
      <c r="J146" s="181">
        <v>2.7803569667116261</v>
      </c>
      <c r="K146" s="181">
        <v>-13.167</v>
      </c>
      <c r="L146" s="61">
        <v>8</v>
      </c>
    </row>
    <row r="147" spans="1:12">
      <c r="A147" s="176" t="s">
        <v>651</v>
      </c>
      <c r="B147" s="176" t="s">
        <v>432</v>
      </c>
      <c r="C147" s="176">
        <v>7057</v>
      </c>
      <c r="D147" s="176">
        <v>7386</v>
      </c>
      <c r="E147" s="176">
        <v>7222</v>
      </c>
      <c r="F147" s="176">
        <v>-10.9</v>
      </c>
      <c r="G147" s="176">
        <v>5.6</v>
      </c>
      <c r="H147" s="176">
        <v>44.2</v>
      </c>
      <c r="I147" s="176">
        <v>15.2</v>
      </c>
      <c r="J147" s="176">
        <v>2.9</v>
      </c>
      <c r="K147" s="176">
        <v>-12.4</v>
      </c>
      <c r="L147" s="176">
        <v>8</v>
      </c>
    </row>
    <row r="148" spans="1:12">
      <c r="A148" s="176" t="s">
        <v>650</v>
      </c>
      <c r="B148" s="176" t="s">
        <v>432</v>
      </c>
      <c r="C148" s="176">
        <v>7057</v>
      </c>
      <c r="D148" s="176">
        <v>7386</v>
      </c>
      <c r="E148" s="176">
        <v>7222</v>
      </c>
      <c r="F148" s="176">
        <v>-10.199999999999999</v>
      </c>
      <c r="G148" s="176">
        <v>6</v>
      </c>
      <c r="H148" s="176">
        <v>41.6</v>
      </c>
      <c r="I148" s="176">
        <v>14.8</v>
      </c>
      <c r="J148" s="176">
        <v>2.8</v>
      </c>
      <c r="K148" s="176">
        <v>-11.7</v>
      </c>
      <c r="L148" s="176">
        <v>8</v>
      </c>
    </row>
    <row r="149" spans="1:12">
      <c r="A149" s="60" t="s">
        <v>436</v>
      </c>
      <c r="B149" s="60" t="s">
        <v>437</v>
      </c>
      <c r="C149" s="185">
        <v>7386</v>
      </c>
      <c r="D149" s="185">
        <v>7716</v>
      </c>
      <c r="E149" s="186">
        <v>7551</v>
      </c>
      <c r="F149" s="90">
        <v>-16.295300000000001</v>
      </c>
      <c r="G149" s="91">
        <v>7.0642999999999994</v>
      </c>
      <c r="H149" s="90">
        <v>32.394838520724761</v>
      </c>
      <c r="I149" s="91">
        <v>11.083357791248163</v>
      </c>
      <c r="J149" s="90">
        <v>2.9228361233907783</v>
      </c>
      <c r="K149" s="181">
        <v>-17.795300000000001</v>
      </c>
      <c r="L149" s="183">
        <v>8</v>
      </c>
    </row>
    <row r="150" spans="1:12">
      <c r="A150" s="60" t="s">
        <v>751</v>
      </c>
      <c r="B150" s="60" t="s">
        <v>437</v>
      </c>
      <c r="C150" s="60">
        <v>7386</v>
      </c>
      <c r="D150" s="60">
        <v>7716</v>
      </c>
      <c r="E150" s="61">
        <v>7551</v>
      </c>
      <c r="F150" s="181">
        <v>-15.862</v>
      </c>
      <c r="G150" s="182">
        <v>6.7558333333333342</v>
      </c>
      <c r="H150" s="181">
        <v>42.477938419644353</v>
      </c>
      <c r="I150" s="182">
        <v>15.104673268891439</v>
      </c>
      <c r="J150" s="181">
        <v>2.8122381506344154</v>
      </c>
      <c r="K150" s="181">
        <v>-17.362000000000002</v>
      </c>
      <c r="L150" s="61">
        <v>8</v>
      </c>
    </row>
    <row r="151" spans="1:12">
      <c r="A151" s="60" t="s">
        <v>438</v>
      </c>
      <c r="B151" s="60" t="s">
        <v>437</v>
      </c>
      <c r="C151" s="185">
        <v>7386</v>
      </c>
      <c r="D151" s="185">
        <v>7716</v>
      </c>
      <c r="E151" s="186">
        <v>7551</v>
      </c>
      <c r="F151" s="90">
        <v>-15.002300000000002</v>
      </c>
      <c r="G151" s="91">
        <v>6.1092999999999993</v>
      </c>
      <c r="H151" s="90">
        <v>42.978675047279822</v>
      </c>
      <c r="I151" s="91">
        <v>14.112596566574783</v>
      </c>
      <c r="J151" s="90">
        <v>3.0454122913903303</v>
      </c>
      <c r="K151" s="181">
        <v>-16.502300000000002</v>
      </c>
      <c r="L151" s="183">
        <v>8</v>
      </c>
    </row>
    <row r="152" spans="1:12">
      <c r="A152" s="179" t="s">
        <v>753</v>
      </c>
      <c r="B152" s="184" t="s">
        <v>437</v>
      </c>
      <c r="C152" s="185">
        <v>7386</v>
      </c>
      <c r="D152" s="185">
        <v>7716</v>
      </c>
      <c r="E152" s="186">
        <v>7551</v>
      </c>
      <c r="F152" s="181">
        <v>-14.343999999999999</v>
      </c>
      <c r="G152" s="182">
        <v>6.9978333333333342</v>
      </c>
      <c r="H152" s="181">
        <v>42.541772726093207</v>
      </c>
      <c r="I152" s="182">
        <v>14.502715386048683</v>
      </c>
      <c r="J152" s="181">
        <v>2.9333660348197639</v>
      </c>
      <c r="K152" s="181">
        <v>-15.843999999999999</v>
      </c>
      <c r="L152" s="183">
        <v>8</v>
      </c>
    </row>
    <row r="153" spans="1:12">
      <c r="A153" s="179" t="s">
        <v>761</v>
      </c>
      <c r="B153" s="60" t="s">
        <v>437</v>
      </c>
      <c r="C153" s="60">
        <v>7386</v>
      </c>
      <c r="D153" s="60">
        <v>7716</v>
      </c>
      <c r="E153" s="61">
        <v>7551</v>
      </c>
      <c r="F153" s="181">
        <v>-13.558999999999999</v>
      </c>
      <c r="G153" s="182">
        <v>6.6998333333333351</v>
      </c>
      <c r="H153" s="181">
        <v>41.47404112008261</v>
      </c>
      <c r="I153" s="182">
        <v>13.989634188993954</v>
      </c>
      <c r="J153" s="181">
        <v>2.9646265627668398</v>
      </c>
      <c r="K153" s="181">
        <v>-15.058999999999999</v>
      </c>
      <c r="L153" s="61">
        <v>8</v>
      </c>
    </row>
    <row r="154" spans="1:12">
      <c r="A154" s="176" t="s">
        <v>653</v>
      </c>
      <c r="B154" s="176" t="s">
        <v>437</v>
      </c>
      <c r="C154" s="176">
        <v>7386</v>
      </c>
      <c r="D154" s="176">
        <v>7716</v>
      </c>
      <c r="E154" s="176">
        <v>7551</v>
      </c>
      <c r="F154" s="176">
        <v>-12.5</v>
      </c>
      <c r="G154" s="176">
        <v>5</v>
      </c>
      <c r="H154" s="176">
        <v>42.4</v>
      </c>
      <c r="I154" s="176">
        <v>14.8</v>
      </c>
      <c r="J154" s="176">
        <v>2.9</v>
      </c>
      <c r="K154" s="176">
        <v>-14</v>
      </c>
      <c r="L154" s="176">
        <v>8</v>
      </c>
    </row>
    <row r="155" spans="1:12">
      <c r="A155" s="179" t="s">
        <v>746</v>
      </c>
      <c r="B155" s="60" t="s">
        <v>437</v>
      </c>
      <c r="C155" s="60">
        <v>7386</v>
      </c>
      <c r="D155" s="60">
        <v>7716</v>
      </c>
      <c r="E155" s="61">
        <v>7551</v>
      </c>
      <c r="F155" s="181">
        <v>-11.965999999999999</v>
      </c>
      <c r="G155" s="182">
        <v>7.9458333333333346</v>
      </c>
      <c r="H155" s="181">
        <v>42.47071719906895</v>
      </c>
      <c r="I155" s="182">
        <v>15.267683917509734</v>
      </c>
      <c r="J155" s="181">
        <v>2.7817393540850972</v>
      </c>
      <c r="K155" s="181">
        <v>-13.465999999999999</v>
      </c>
      <c r="L155" s="183">
        <v>8</v>
      </c>
    </row>
    <row r="156" spans="1:12">
      <c r="A156" s="176" t="s">
        <v>439</v>
      </c>
      <c r="B156" s="176" t="s">
        <v>437</v>
      </c>
      <c r="C156" s="176">
        <v>7386</v>
      </c>
      <c r="D156" s="176">
        <v>7716</v>
      </c>
      <c r="E156" s="176">
        <v>7551</v>
      </c>
      <c r="F156" s="176">
        <v>-11.5</v>
      </c>
      <c r="G156" s="176">
        <v>8.4</v>
      </c>
      <c r="H156" s="176">
        <v>39.9</v>
      </c>
      <c r="I156" s="176">
        <v>14</v>
      </c>
      <c r="J156" s="176">
        <v>2.9</v>
      </c>
      <c r="K156" s="176">
        <v>-13</v>
      </c>
      <c r="L156" s="176">
        <v>8</v>
      </c>
    </row>
    <row r="157" spans="1:12">
      <c r="A157" s="176" t="s">
        <v>440</v>
      </c>
      <c r="B157" s="176" t="s">
        <v>172</v>
      </c>
      <c r="C157" s="176">
        <v>7716</v>
      </c>
      <c r="D157" s="176">
        <v>8045</v>
      </c>
      <c r="E157" s="176">
        <v>7881</v>
      </c>
      <c r="F157" s="176">
        <v>-18.600000000000001</v>
      </c>
      <c r="G157" s="176">
        <v>9.1</v>
      </c>
      <c r="H157" s="176">
        <v>42.6</v>
      </c>
      <c r="I157" s="176">
        <v>14.9</v>
      </c>
      <c r="J157" s="176">
        <v>2.9</v>
      </c>
      <c r="K157" s="176">
        <v>-20.100000000000001</v>
      </c>
      <c r="L157" s="176">
        <v>9</v>
      </c>
    </row>
    <row r="158" spans="1:12">
      <c r="A158" s="60" t="s">
        <v>441</v>
      </c>
      <c r="B158" s="60" t="s">
        <v>172</v>
      </c>
      <c r="C158" s="60">
        <v>7716</v>
      </c>
      <c r="D158" s="60">
        <v>8045</v>
      </c>
      <c r="E158" s="61">
        <v>7880.5</v>
      </c>
      <c r="F158" s="92">
        <v>-14.876200000000001</v>
      </c>
      <c r="G158" s="93">
        <v>8.8935999999999993</v>
      </c>
      <c r="H158" s="92">
        <v>37.693086673339842</v>
      </c>
      <c r="I158" s="93">
        <v>13.000274452849331</v>
      </c>
      <c r="J158" s="92">
        <v>2.8994069940637655</v>
      </c>
      <c r="K158" s="181">
        <v>-16.376200000000001</v>
      </c>
      <c r="L158" s="183">
        <v>9</v>
      </c>
    </row>
    <row r="159" spans="1:12">
      <c r="A159" s="176" t="s">
        <v>443</v>
      </c>
      <c r="B159" s="176" t="s">
        <v>172</v>
      </c>
      <c r="C159" s="176">
        <v>7716</v>
      </c>
      <c r="D159" s="176">
        <v>8045</v>
      </c>
      <c r="E159" s="176">
        <v>7881</v>
      </c>
      <c r="F159" s="176">
        <v>-13.9</v>
      </c>
      <c r="G159" s="176">
        <v>7.2</v>
      </c>
      <c r="H159" s="176">
        <v>37</v>
      </c>
      <c r="I159" s="176">
        <v>13.1</v>
      </c>
      <c r="J159" s="176">
        <v>2.8</v>
      </c>
      <c r="K159" s="176">
        <v>-15.4</v>
      </c>
      <c r="L159" s="176">
        <v>9</v>
      </c>
    </row>
    <row r="160" spans="1:12">
      <c r="A160" s="176" t="s">
        <v>442</v>
      </c>
      <c r="B160" s="176" t="s">
        <v>172</v>
      </c>
      <c r="C160" s="176">
        <v>7716</v>
      </c>
      <c r="D160" s="176">
        <v>8045</v>
      </c>
      <c r="E160" s="176">
        <v>7881</v>
      </c>
      <c r="F160" s="176">
        <v>-13.9</v>
      </c>
      <c r="G160" s="176">
        <v>5.7</v>
      </c>
      <c r="H160" s="176">
        <v>32.1</v>
      </c>
      <c r="I160" s="176">
        <v>11.1</v>
      </c>
      <c r="J160" s="176">
        <v>2.9</v>
      </c>
      <c r="K160" s="176">
        <v>-15.4</v>
      </c>
      <c r="L160" s="176">
        <v>9</v>
      </c>
    </row>
    <row r="161" spans="1:12">
      <c r="A161" s="176" t="s">
        <v>444</v>
      </c>
      <c r="B161" s="176" t="s">
        <v>172</v>
      </c>
      <c r="C161" s="176">
        <v>7716</v>
      </c>
      <c r="D161" s="176">
        <v>8045</v>
      </c>
      <c r="E161" s="176">
        <v>7881</v>
      </c>
      <c r="F161" s="176">
        <v>-13.7</v>
      </c>
      <c r="G161" s="176">
        <v>6</v>
      </c>
      <c r="H161" s="176">
        <v>43.5</v>
      </c>
      <c r="I161" s="176">
        <v>15.1</v>
      </c>
      <c r="J161" s="176">
        <v>2.9</v>
      </c>
      <c r="K161" s="176">
        <v>-15.2</v>
      </c>
      <c r="L161" s="176">
        <v>9</v>
      </c>
    </row>
    <row r="162" spans="1:12">
      <c r="A162" s="60" t="s">
        <v>445</v>
      </c>
      <c r="B162" s="60" t="s">
        <v>172</v>
      </c>
      <c r="C162" s="60">
        <v>7716</v>
      </c>
      <c r="D162" s="60">
        <v>8045</v>
      </c>
      <c r="E162" s="61">
        <v>7880.5</v>
      </c>
      <c r="F162" s="92">
        <v>-13.046999999999999</v>
      </c>
      <c r="G162" s="93">
        <v>6.7114444444444441</v>
      </c>
      <c r="H162" s="93">
        <v>41.975779816429544</v>
      </c>
      <c r="I162" s="93">
        <v>14.194317981753429</v>
      </c>
      <c r="J162" s="92">
        <v>2.9572241421101562</v>
      </c>
      <c r="K162" s="181">
        <v>-14.546999999999999</v>
      </c>
      <c r="L162" s="183">
        <v>9</v>
      </c>
    </row>
    <row r="163" spans="1:12">
      <c r="A163" s="176" t="s">
        <v>447</v>
      </c>
      <c r="B163" s="176" t="s">
        <v>172</v>
      </c>
      <c r="C163" s="176">
        <v>7716</v>
      </c>
      <c r="D163" s="176">
        <v>8045</v>
      </c>
      <c r="E163" s="176">
        <v>7881</v>
      </c>
      <c r="F163" s="176">
        <v>-12.1</v>
      </c>
      <c r="G163" s="176">
        <v>7</v>
      </c>
      <c r="H163" s="176">
        <v>40.700000000000003</v>
      </c>
      <c r="I163" s="176">
        <v>14.2</v>
      </c>
      <c r="J163" s="176">
        <v>2.9</v>
      </c>
      <c r="K163" s="176">
        <v>-13.6</v>
      </c>
      <c r="L163" s="176">
        <v>9</v>
      </c>
    </row>
    <row r="164" spans="1:12">
      <c r="A164" s="76" t="s">
        <v>747</v>
      </c>
      <c r="B164" s="60" t="s">
        <v>172</v>
      </c>
      <c r="C164" s="60">
        <v>7716</v>
      </c>
      <c r="D164" s="60">
        <v>8045</v>
      </c>
      <c r="E164" s="61">
        <v>7880.5</v>
      </c>
      <c r="F164" s="181">
        <v>-12.075999999999999</v>
      </c>
      <c r="G164" s="182">
        <v>9.0058333333333351</v>
      </c>
      <c r="H164" s="181">
        <v>36.317104810319684</v>
      </c>
      <c r="I164" s="182">
        <v>13.159469244741913</v>
      </c>
      <c r="J164" s="181">
        <v>2.7597697243626138</v>
      </c>
      <c r="K164" s="181">
        <v>-13.575999999999999</v>
      </c>
      <c r="L164" s="61">
        <v>9</v>
      </c>
    </row>
    <row r="165" spans="1:12">
      <c r="A165" s="60" t="s">
        <v>446</v>
      </c>
      <c r="B165" s="60" t="s">
        <v>172</v>
      </c>
      <c r="C165" s="60">
        <v>7716</v>
      </c>
      <c r="D165" s="60">
        <v>8045</v>
      </c>
      <c r="E165" s="61">
        <v>7880.5</v>
      </c>
      <c r="F165" s="92">
        <v>-12.053200000000002</v>
      </c>
      <c r="G165" s="93">
        <v>5.7016</v>
      </c>
      <c r="H165" s="92">
        <v>23.379558397824386</v>
      </c>
      <c r="I165" s="93">
        <v>7.9608877883296225</v>
      </c>
      <c r="J165" s="92">
        <v>2.9368029068438806</v>
      </c>
      <c r="K165" s="181">
        <v>-13.553200000000002</v>
      </c>
      <c r="L165" s="183">
        <v>9</v>
      </c>
    </row>
    <row r="166" spans="1:12">
      <c r="A166" s="176" t="s">
        <v>655</v>
      </c>
      <c r="B166" s="176" t="s">
        <v>172</v>
      </c>
      <c r="C166" s="176">
        <v>7716</v>
      </c>
      <c r="D166" s="176">
        <v>8045</v>
      </c>
      <c r="E166" s="176">
        <v>7881</v>
      </c>
      <c r="F166" s="176">
        <v>-11.4</v>
      </c>
      <c r="G166" s="176">
        <v>5.8</v>
      </c>
      <c r="H166" s="176">
        <v>44.1</v>
      </c>
      <c r="I166" s="176">
        <v>15.7</v>
      </c>
      <c r="J166" s="176">
        <v>2.8</v>
      </c>
      <c r="K166" s="176">
        <v>-12.9</v>
      </c>
      <c r="L166" s="176">
        <v>9</v>
      </c>
    </row>
    <row r="167" spans="1:12">
      <c r="A167" s="176" t="s">
        <v>448</v>
      </c>
      <c r="B167" s="176" t="s">
        <v>172</v>
      </c>
      <c r="C167" s="176">
        <v>7716</v>
      </c>
      <c r="D167" s="176">
        <v>8045</v>
      </c>
      <c r="E167" s="176">
        <v>7881</v>
      </c>
      <c r="F167" s="176">
        <v>-11.1</v>
      </c>
      <c r="G167" s="176">
        <v>9</v>
      </c>
      <c r="H167" s="176">
        <v>41.8</v>
      </c>
      <c r="I167" s="176">
        <v>14.6</v>
      </c>
      <c r="J167" s="176">
        <v>2.9</v>
      </c>
      <c r="K167" s="176">
        <v>-12.6</v>
      </c>
      <c r="L167" s="176">
        <v>9</v>
      </c>
    </row>
    <row r="168" spans="1:12">
      <c r="A168" s="176" t="s">
        <v>657</v>
      </c>
      <c r="B168" s="176" t="s">
        <v>172</v>
      </c>
      <c r="C168" s="176">
        <v>7716</v>
      </c>
      <c r="D168" s="176">
        <v>8045</v>
      </c>
      <c r="E168" s="176">
        <v>7881</v>
      </c>
      <c r="F168" s="176">
        <v>-10</v>
      </c>
      <c r="G168" s="176">
        <v>6.2</v>
      </c>
      <c r="H168" s="176">
        <v>44.6</v>
      </c>
      <c r="I168" s="176">
        <v>15.7</v>
      </c>
      <c r="J168" s="176">
        <v>2.8</v>
      </c>
      <c r="K168" s="176">
        <v>-11.5</v>
      </c>
      <c r="L168" s="176">
        <v>9</v>
      </c>
    </row>
    <row r="169" spans="1:12">
      <c r="A169" s="176" t="s">
        <v>449</v>
      </c>
      <c r="B169" s="176" t="s">
        <v>171</v>
      </c>
      <c r="C169" s="176">
        <v>8045</v>
      </c>
      <c r="D169" s="176">
        <v>8375</v>
      </c>
      <c r="E169" s="176">
        <v>8210</v>
      </c>
      <c r="F169" s="176">
        <v>-17.399999999999999</v>
      </c>
      <c r="G169" s="176">
        <v>8</v>
      </c>
      <c r="H169" s="176">
        <v>42.4</v>
      </c>
      <c r="I169" s="176">
        <v>14.5</v>
      </c>
      <c r="J169" s="176">
        <v>2.9</v>
      </c>
      <c r="K169" s="176">
        <v>-18.899999999999999</v>
      </c>
      <c r="L169" s="176">
        <v>10</v>
      </c>
    </row>
    <row r="170" spans="1:12">
      <c r="A170" s="176" t="s">
        <v>450</v>
      </c>
      <c r="B170" s="176" t="s">
        <v>171</v>
      </c>
      <c r="C170" s="176">
        <v>8045</v>
      </c>
      <c r="D170" s="176">
        <v>8375</v>
      </c>
      <c r="E170" s="176">
        <v>8210</v>
      </c>
      <c r="F170" s="176">
        <v>-16.899999999999999</v>
      </c>
      <c r="G170" s="176">
        <v>6</v>
      </c>
      <c r="H170" s="176">
        <v>30.2</v>
      </c>
      <c r="I170" s="176">
        <v>10.199999999999999</v>
      </c>
      <c r="J170" s="176">
        <v>3</v>
      </c>
      <c r="K170" s="176">
        <v>-18.399999999999999</v>
      </c>
      <c r="L170" s="176">
        <v>10</v>
      </c>
    </row>
    <row r="171" spans="1:12">
      <c r="A171" s="176" t="s">
        <v>451</v>
      </c>
      <c r="B171" s="176" t="s">
        <v>171</v>
      </c>
      <c r="C171" s="176">
        <v>8045</v>
      </c>
      <c r="D171" s="176">
        <v>8375</v>
      </c>
      <c r="E171" s="176">
        <v>8210</v>
      </c>
      <c r="F171" s="176">
        <v>-16.7</v>
      </c>
      <c r="G171" s="176">
        <v>6.4</v>
      </c>
      <c r="H171" s="176">
        <v>39.5</v>
      </c>
      <c r="I171" s="176">
        <v>13.4</v>
      </c>
      <c r="J171" s="176">
        <v>2.9</v>
      </c>
      <c r="K171" s="176">
        <v>-18.2</v>
      </c>
      <c r="L171" s="176">
        <v>10</v>
      </c>
    </row>
    <row r="172" spans="1:12">
      <c r="A172" s="60" t="s">
        <v>453</v>
      </c>
      <c r="B172" s="60" t="s">
        <v>171</v>
      </c>
      <c r="C172" s="60">
        <v>8045</v>
      </c>
      <c r="D172" s="60">
        <v>8375</v>
      </c>
      <c r="E172" s="61">
        <v>8210</v>
      </c>
      <c r="F172" s="92">
        <v>-16.2392</v>
      </c>
      <c r="G172" s="93">
        <v>9.3076000000000008</v>
      </c>
      <c r="H172" s="92">
        <v>35.220212595668499</v>
      </c>
      <c r="I172" s="93">
        <v>11.536139659320249</v>
      </c>
      <c r="J172" s="92">
        <v>3.0530327852968973</v>
      </c>
      <c r="K172" s="181">
        <v>-17.7392</v>
      </c>
      <c r="L172" s="183">
        <v>10</v>
      </c>
    </row>
    <row r="173" spans="1:12">
      <c r="A173" s="176" t="s">
        <v>452</v>
      </c>
      <c r="B173" s="176" t="s">
        <v>171</v>
      </c>
      <c r="C173" s="176">
        <v>8045</v>
      </c>
      <c r="D173" s="176">
        <v>8375</v>
      </c>
      <c r="E173" s="176">
        <v>8210</v>
      </c>
      <c r="F173" s="176">
        <v>-16.2</v>
      </c>
      <c r="G173" s="176">
        <v>7.3</v>
      </c>
      <c r="H173" s="176">
        <v>35.700000000000003</v>
      </c>
      <c r="I173" s="176">
        <v>12.3</v>
      </c>
      <c r="J173" s="176">
        <v>2.9</v>
      </c>
      <c r="K173" s="176">
        <v>-17.7</v>
      </c>
      <c r="L173" s="176">
        <v>10</v>
      </c>
    </row>
    <row r="174" spans="1:12">
      <c r="A174" s="176" t="s">
        <v>454</v>
      </c>
      <c r="B174" s="176" t="s">
        <v>171</v>
      </c>
      <c r="C174" s="176">
        <v>8045</v>
      </c>
      <c r="D174" s="176">
        <v>8375</v>
      </c>
      <c r="E174" s="176">
        <v>8210</v>
      </c>
      <c r="F174" s="176">
        <v>-16</v>
      </c>
      <c r="G174" s="176">
        <v>5.0999999999999996</v>
      </c>
      <c r="H174" s="176">
        <v>37.299999999999997</v>
      </c>
      <c r="I174" s="176">
        <v>13</v>
      </c>
      <c r="J174" s="176">
        <v>2.9</v>
      </c>
      <c r="K174" s="176">
        <v>-17.5</v>
      </c>
      <c r="L174" s="176">
        <v>10</v>
      </c>
    </row>
    <row r="175" spans="1:12">
      <c r="A175" s="176" t="s">
        <v>455</v>
      </c>
      <c r="B175" s="176" t="s">
        <v>171</v>
      </c>
      <c r="C175" s="176">
        <v>8045</v>
      </c>
      <c r="D175" s="176">
        <v>8375</v>
      </c>
      <c r="E175" s="176">
        <v>8210</v>
      </c>
      <c r="F175" s="176">
        <v>-15.5</v>
      </c>
      <c r="G175" s="176">
        <v>7.3</v>
      </c>
      <c r="H175" s="176">
        <v>43.3</v>
      </c>
      <c r="I175" s="176">
        <v>14.8</v>
      </c>
      <c r="J175" s="176">
        <v>2.9</v>
      </c>
      <c r="K175" s="176">
        <v>-17</v>
      </c>
      <c r="L175" s="176">
        <v>10</v>
      </c>
    </row>
    <row r="176" spans="1:12">
      <c r="A176" s="176" t="s">
        <v>661</v>
      </c>
      <c r="B176" s="176" t="s">
        <v>171</v>
      </c>
      <c r="C176" s="176">
        <v>8045</v>
      </c>
      <c r="D176" s="176">
        <v>8375</v>
      </c>
      <c r="E176" s="176">
        <v>8210</v>
      </c>
      <c r="F176" s="176">
        <v>-15.3</v>
      </c>
      <c r="G176" s="176">
        <v>8</v>
      </c>
      <c r="H176" s="176">
        <v>42</v>
      </c>
      <c r="I176" s="176">
        <v>15</v>
      </c>
      <c r="J176" s="176">
        <v>2.8</v>
      </c>
      <c r="K176" s="176">
        <v>-16.8</v>
      </c>
      <c r="L176" s="176">
        <v>10</v>
      </c>
    </row>
    <row r="177" spans="1:12">
      <c r="A177" s="60" t="s">
        <v>456</v>
      </c>
      <c r="B177" s="60" t="s">
        <v>171</v>
      </c>
      <c r="C177" s="60">
        <v>8045</v>
      </c>
      <c r="D177" s="60">
        <v>8375</v>
      </c>
      <c r="E177" s="61">
        <v>8210</v>
      </c>
      <c r="F177" s="90">
        <v>-14.180300000000001</v>
      </c>
      <c r="G177" s="91">
        <v>6.9962999999999989</v>
      </c>
      <c r="H177" s="90">
        <v>40.045537639338569</v>
      </c>
      <c r="I177" s="91">
        <v>13.923491870144069</v>
      </c>
      <c r="J177" s="90">
        <v>2.8761131196699017</v>
      </c>
      <c r="K177" s="181">
        <v>-15.680300000000001</v>
      </c>
      <c r="L177" s="183">
        <v>10</v>
      </c>
    </row>
    <row r="178" spans="1:12">
      <c r="A178" s="60" t="s">
        <v>457</v>
      </c>
      <c r="B178" s="60" t="s">
        <v>171</v>
      </c>
      <c r="C178" s="60">
        <v>8045</v>
      </c>
      <c r="D178" s="60">
        <v>8375</v>
      </c>
      <c r="E178" s="61">
        <v>8210</v>
      </c>
      <c r="F178" s="92">
        <v>-12.638999999999999</v>
      </c>
      <c r="G178" s="93">
        <v>6.4674444444444443</v>
      </c>
      <c r="H178" s="93">
        <v>41.581450937565315</v>
      </c>
      <c r="I178" s="93">
        <v>14.580360595167564</v>
      </c>
      <c r="J178" s="92">
        <v>2.8518808342330604</v>
      </c>
      <c r="K178" s="181">
        <v>-14.138999999999999</v>
      </c>
      <c r="L178" s="183">
        <v>10</v>
      </c>
    </row>
    <row r="179" spans="1:12">
      <c r="A179" s="176" t="s">
        <v>660</v>
      </c>
      <c r="B179" s="176" t="s">
        <v>171</v>
      </c>
      <c r="C179" s="176">
        <v>8045</v>
      </c>
      <c r="D179" s="176">
        <v>8375</v>
      </c>
      <c r="E179" s="176">
        <v>8210</v>
      </c>
      <c r="F179" s="176">
        <v>-12.4</v>
      </c>
      <c r="G179" s="176">
        <v>6.1</v>
      </c>
      <c r="H179" s="176">
        <v>44.9</v>
      </c>
      <c r="I179" s="176">
        <v>15.9</v>
      </c>
      <c r="J179" s="176">
        <v>2.8</v>
      </c>
      <c r="K179" s="176">
        <v>-13.9</v>
      </c>
      <c r="L179" s="176">
        <v>10</v>
      </c>
    </row>
    <row r="180" spans="1:12">
      <c r="A180" s="176" t="s">
        <v>662</v>
      </c>
      <c r="B180" s="176" t="s">
        <v>171</v>
      </c>
      <c r="C180" s="176">
        <v>8045</v>
      </c>
      <c r="D180" s="176">
        <v>8375</v>
      </c>
      <c r="E180" s="176">
        <v>8210</v>
      </c>
      <c r="F180" s="176">
        <v>-10.9</v>
      </c>
      <c r="G180" s="176">
        <v>7.9</v>
      </c>
      <c r="H180" s="176">
        <v>43.6</v>
      </c>
      <c r="I180" s="176">
        <v>15.5</v>
      </c>
      <c r="J180" s="176">
        <v>2.8</v>
      </c>
      <c r="K180" s="176">
        <v>-12.4</v>
      </c>
      <c r="L180" s="176">
        <v>10</v>
      </c>
    </row>
    <row r="181" spans="1:12">
      <c r="A181" s="176" t="s">
        <v>659</v>
      </c>
      <c r="B181" s="176" t="s">
        <v>171</v>
      </c>
      <c r="C181" s="176">
        <v>8045</v>
      </c>
      <c r="D181" s="176">
        <v>8375</v>
      </c>
      <c r="E181" s="176">
        <v>8210</v>
      </c>
      <c r="F181" s="176">
        <v>-10.8</v>
      </c>
      <c r="G181" s="176">
        <v>6.9</v>
      </c>
      <c r="H181" s="176">
        <v>41.6</v>
      </c>
      <c r="I181" s="176">
        <v>14.8</v>
      </c>
      <c r="J181" s="176">
        <v>2.8</v>
      </c>
      <c r="K181" s="176">
        <v>-12.3</v>
      </c>
      <c r="L181" s="176">
        <v>10</v>
      </c>
    </row>
    <row r="182" spans="1:12">
      <c r="A182" s="176" t="s">
        <v>458</v>
      </c>
      <c r="B182" s="176" t="s">
        <v>171</v>
      </c>
      <c r="C182" s="176">
        <v>8045</v>
      </c>
      <c r="D182" s="176">
        <v>8375</v>
      </c>
      <c r="E182" s="176">
        <v>8210</v>
      </c>
      <c r="F182" s="176">
        <v>-10.6</v>
      </c>
      <c r="G182" s="176">
        <v>10</v>
      </c>
      <c r="H182" s="176">
        <v>43.6</v>
      </c>
      <c r="I182" s="176">
        <v>15.4</v>
      </c>
      <c r="J182" s="176">
        <v>2.8</v>
      </c>
      <c r="K182" s="176">
        <v>-12.1</v>
      </c>
      <c r="L182" s="176">
        <v>10</v>
      </c>
    </row>
    <row r="183" spans="1:12">
      <c r="A183" s="176" t="s">
        <v>459</v>
      </c>
      <c r="B183" s="176" t="s">
        <v>170</v>
      </c>
      <c r="C183" s="176">
        <v>8375</v>
      </c>
      <c r="D183" s="176">
        <v>8704</v>
      </c>
      <c r="E183" s="176">
        <v>8540</v>
      </c>
      <c r="F183" s="176">
        <v>-18.7</v>
      </c>
      <c r="G183" s="176">
        <v>6.8</v>
      </c>
      <c r="H183" s="176">
        <v>40.1</v>
      </c>
      <c r="I183" s="176">
        <v>13.8</v>
      </c>
      <c r="J183" s="176">
        <v>2.9</v>
      </c>
      <c r="K183" s="176">
        <v>-20.2</v>
      </c>
      <c r="L183" s="61">
        <v>11</v>
      </c>
    </row>
    <row r="184" spans="1:12">
      <c r="A184" s="60" t="s">
        <v>460</v>
      </c>
      <c r="B184" s="60" t="s">
        <v>170</v>
      </c>
      <c r="C184" s="60">
        <v>8375</v>
      </c>
      <c r="D184" s="60">
        <v>8704</v>
      </c>
      <c r="E184" s="61">
        <v>8539.5</v>
      </c>
      <c r="F184" s="90">
        <v>-18.37855555555555</v>
      </c>
      <c r="G184" s="91">
        <v>5.7944444444444443</v>
      </c>
      <c r="H184" s="90">
        <v>41.07325684627984</v>
      </c>
      <c r="I184" s="91">
        <v>14.461605844965513</v>
      </c>
      <c r="J184" s="90">
        <v>2.8401587822681935</v>
      </c>
      <c r="K184" s="92">
        <v>-19.87855555555555</v>
      </c>
      <c r="L184" s="61">
        <v>11</v>
      </c>
    </row>
    <row r="185" spans="1:12">
      <c r="A185" s="60" t="s">
        <v>461</v>
      </c>
      <c r="B185" s="60" t="s">
        <v>170</v>
      </c>
      <c r="C185" s="60">
        <v>8375</v>
      </c>
      <c r="D185" s="60">
        <v>8704</v>
      </c>
      <c r="E185" s="61">
        <v>8539.5</v>
      </c>
      <c r="F185" s="90">
        <v>-18.126555555555552</v>
      </c>
      <c r="G185" s="91">
        <v>8.1254444444444438</v>
      </c>
      <c r="H185" s="90">
        <v>41.902002603196784</v>
      </c>
      <c r="I185" s="91">
        <v>14.353109408360334</v>
      </c>
      <c r="J185" s="90">
        <v>2.9193676025899933</v>
      </c>
      <c r="K185" s="92">
        <v>-19.626555555555552</v>
      </c>
      <c r="L185" s="61">
        <v>11</v>
      </c>
    </row>
    <row r="186" spans="1:12">
      <c r="A186" s="60" t="s">
        <v>462</v>
      </c>
      <c r="B186" s="60" t="s">
        <v>170</v>
      </c>
      <c r="C186" s="60">
        <v>8375</v>
      </c>
      <c r="D186" s="60">
        <v>8704</v>
      </c>
      <c r="E186" s="61">
        <v>8539.5</v>
      </c>
      <c r="F186" s="90">
        <v>-17.887555555555551</v>
      </c>
      <c r="G186" s="91">
        <v>7.4574444444444437</v>
      </c>
      <c r="H186" s="90">
        <v>42.157999975094057</v>
      </c>
      <c r="I186" s="91">
        <v>14.286721996287191</v>
      </c>
      <c r="J186" s="90">
        <v>2.9508518459342881</v>
      </c>
      <c r="K186" s="92">
        <v>-19.387555555555551</v>
      </c>
      <c r="L186" s="61">
        <v>11</v>
      </c>
    </row>
    <row r="187" spans="1:12">
      <c r="A187" s="60" t="s">
        <v>463</v>
      </c>
      <c r="B187" s="60" t="s">
        <v>170</v>
      </c>
      <c r="C187" s="60">
        <v>8375</v>
      </c>
      <c r="D187" s="60">
        <v>8704</v>
      </c>
      <c r="E187" s="61">
        <v>8539.5</v>
      </c>
      <c r="F187" s="92">
        <v>-17.670200000000001</v>
      </c>
      <c r="G187" s="93">
        <v>5.6286000000000005</v>
      </c>
      <c r="H187" s="92">
        <v>36.411726433978778</v>
      </c>
      <c r="I187" s="93">
        <v>12.688065462458951</v>
      </c>
      <c r="J187" s="92">
        <v>2.869761867300626</v>
      </c>
      <c r="K187" s="92">
        <v>-19.170200000000001</v>
      </c>
      <c r="L187" s="61">
        <v>11</v>
      </c>
    </row>
    <row r="188" spans="1:12">
      <c r="A188" s="176" t="s">
        <v>464</v>
      </c>
      <c r="B188" s="176" t="s">
        <v>170</v>
      </c>
      <c r="C188" s="176">
        <v>8375</v>
      </c>
      <c r="D188" s="176">
        <v>8704</v>
      </c>
      <c r="E188" s="176">
        <v>8540</v>
      </c>
      <c r="F188" s="176">
        <v>-17.2</v>
      </c>
      <c r="G188" s="176">
        <v>8.1</v>
      </c>
      <c r="H188" s="176">
        <v>41.6</v>
      </c>
      <c r="I188" s="176">
        <v>14.5</v>
      </c>
      <c r="J188" s="176">
        <v>2.9</v>
      </c>
      <c r="K188" s="176">
        <v>-18.7</v>
      </c>
      <c r="L188" s="176">
        <v>11</v>
      </c>
    </row>
    <row r="189" spans="1:12">
      <c r="A189" s="60" t="s">
        <v>465</v>
      </c>
      <c r="B189" s="60" t="s">
        <v>170</v>
      </c>
      <c r="C189" s="60">
        <v>8375</v>
      </c>
      <c r="D189" s="60">
        <v>8704</v>
      </c>
      <c r="E189" s="61">
        <v>8539.5</v>
      </c>
      <c r="F189" s="90">
        <v>-16.250299999999999</v>
      </c>
      <c r="G189" s="91">
        <v>5.9162999999999997</v>
      </c>
      <c r="H189" s="90">
        <v>41.709303554803</v>
      </c>
      <c r="I189" s="91">
        <v>14.687363736014476</v>
      </c>
      <c r="J189" s="90">
        <v>2.8398087161502494</v>
      </c>
      <c r="K189" s="92">
        <v>-17.750299999999999</v>
      </c>
      <c r="L189" s="61">
        <v>11</v>
      </c>
    </row>
    <row r="190" spans="1:12">
      <c r="A190" s="60" t="s">
        <v>466</v>
      </c>
      <c r="B190" s="60" t="s">
        <v>170</v>
      </c>
      <c r="C190" s="60">
        <v>8375</v>
      </c>
      <c r="D190" s="60">
        <v>8704</v>
      </c>
      <c r="E190" s="61">
        <v>8539.5</v>
      </c>
      <c r="F190" s="92">
        <v>-16.104200000000002</v>
      </c>
      <c r="G190" s="93">
        <v>5.3925999999999998</v>
      </c>
      <c r="H190" s="92">
        <v>36.315008527725546</v>
      </c>
      <c r="I190" s="93">
        <v>12.519648614304311</v>
      </c>
      <c r="J190" s="92">
        <v>2.9006411958107092</v>
      </c>
      <c r="K190" s="92">
        <v>-17.604200000000002</v>
      </c>
      <c r="L190" s="61">
        <v>11</v>
      </c>
    </row>
    <row r="191" spans="1:12">
      <c r="A191" s="176" t="s">
        <v>467</v>
      </c>
      <c r="B191" s="176" t="s">
        <v>170</v>
      </c>
      <c r="C191" s="176">
        <v>8375</v>
      </c>
      <c r="D191" s="176">
        <v>8704</v>
      </c>
      <c r="E191" s="176">
        <v>8540</v>
      </c>
      <c r="F191" s="176">
        <v>-16</v>
      </c>
      <c r="G191" s="176">
        <v>5.7</v>
      </c>
      <c r="H191" s="176">
        <v>38.9</v>
      </c>
      <c r="I191" s="176">
        <v>13.4</v>
      </c>
      <c r="J191" s="176">
        <v>2.9</v>
      </c>
      <c r="K191" s="176">
        <v>-17.5</v>
      </c>
      <c r="L191" s="176">
        <v>11</v>
      </c>
    </row>
    <row r="192" spans="1:12">
      <c r="A192" s="60" t="s">
        <v>468</v>
      </c>
      <c r="B192" s="60" t="s">
        <v>170</v>
      </c>
      <c r="C192" s="60">
        <v>8375</v>
      </c>
      <c r="D192" s="60">
        <v>8704</v>
      </c>
      <c r="E192" s="61">
        <v>8539.5</v>
      </c>
      <c r="F192" s="92">
        <v>-15.41</v>
      </c>
      <c r="G192" s="93">
        <v>5.3274444444444446</v>
      </c>
      <c r="H192" s="93">
        <v>37.926170830659281</v>
      </c>
      <c r="I192" s="93">
        <v>12.918327441615441</v>
      </c>
      <c r="J192" s="92">
        <v>2.9358421979987064</v>
      </c>
      <c r="K192" s="92">
        <v>-16.91</v>
      </c>
      <c r="L192" s="61">
        <v>11</v>
      </c>
    </row>
    <row r="193" spans="1:12">
      <c r="A193" s="176" t="s">
        <v>469</v>
      </c>
      <c r="B193" s="176" t="s">
        <v>170</v>
      </c>
      <c r="C193" s="176">
        <v>8375</v>
      </c>
      <c r="D193" s="176">
        <v>8704</v>
      </c>
      <c r="E193" s="176">
        <v>8540</v>
      </c>
      <c r="F193" s="176">
        <v>-14.7</v>
      </c>
      <c r="G193" s="176">
        <v>6.9</v>
      </c>
      <c r="H193" s="176">
        <v>37.299999999999997</v>
      </c>
      <c r="I193" s="176">
        <v>13.1</v>
      </c>
      <c r="J193" s="176">
        <v>2.8</v>
      </c>
      <c r="K193" s="176">
        <v>-16.2</v>
      </c>
      <c r="L193" s="61">
        <v>11</v>
      </c>
    </row>
    <row r="194" spans="1:12">
      <c r="A194" s="176" t="s">
        <v>470</v>
      </c>
      <c r="B194" s="176" t="s">
        <v>170</v>
      </c>
      <c r="C194" s="176">
        <v>8375</v>
      </c>
      <c r="D194" s="176">
        <v>8704</v>
      </c>
      <c r="E194" s="176">
        <v>8540</v>
      </c>
      <c r="F194" s="176">
        <v>-14.3</v>
      </c>
      <c r="G194" s="176">
        <v>6.5</v>
      </c>
      <c r="H194" s="176">
        <v>42.7</v>
      </c>
      <c r="I194" s="176">
        <v>14.9</v>
      </c>
      <c r="J194" s="176">
        <v>2.9</v>
      </c>
      <c r="K194" s="176">
        <v>-15.8</v>
      </c>
      <c r="L194" s="176">
        <v>11</v>
      </c>
    </row>
    <row r="195" spans="1:12">
      <c r="A195" s="176" t="s">
        <v>471</v>
      </c>
      <c r="B195" s="176" t="s">
        <v>170</v>
      </c>
      <c r="C195" s="176">
        <v>8375</v>
      </c>
      <c r="D195" s="176">
        <v>8704</v>
      </c>
      <c r="E195" s="176">
        <v>8540</v>
      </c>
      <c r="F195" s="176">
        <v>-14.2</v>
      </c>
      <c r="G195" s="176">
        <v>7.8</v>
      </c>
      <c r="H195" s="176">
        <v>42</v>
      </c>
      <c r="I195" s="176">
        <v>14.5</v>
      </c>
      <c r="J195" s="176">
        <v>2.9</v>
      </c>
      <c r="K195" s="176">
        <v>-15.7</v>
      </c>
      <c r="L195" s="176">
        <v>11</v>
      </c>
    </row>
    <row r="196" spans="1:12">
      <c r="A196" s="176" t="s">
        <v>472</v>
      </c>
      <c r="B196" s="176" t="s">
        <v>170</v>
      </c>
      <c r="C196" s="176">
        <v>8375</v>
      </c>
      <c r="D196" s="176">
        <v>8704</v>
      </c>
      <c r="E196" s="176">
        <v>8540</v>
      </c>
      <c r="F196" s="176">
        <v>-14</v>
      </c>
      <c r="G196" s="176">
        <v>7.3</v>
      </c>
      <c r="H196" s="176">
        <v>36</v>
      </c>
      <c r="I196" s="176">
        <v>12.5</v>
      </c>
      <c r="J196" s="176">
        <v>2.9</v>
      </c>
      <c r="K196" s="176">
        <v>-15.5</v>
      </c>
      <c r="L196" s="61">
        <v>11</v>
      </c>
    </row>
    <row r="197" spans="1:12">
      <c r="A197" s="176" t="s">
        <v>473</v>
      </c>
      <c r="B197" s="176" t="s">
        <v>170</v>
      </c>
      <c r="C197" s="176">
        <v>8375</v>
      </c>
      <c r="D197" s="176">
        <v>8704</v>
      </c>
      <c r="E197" s="176">
        <v>8540</v>
      </c>
      <c r="F197" s="176">
        <v>-13.8</v>
      </c>
      <c r="G197" s="176">
        <v>7</v>
      </c>
      <c r="H197" s="176">
        <v>37.6</v>
      </c>
      <c r="I197" s="176">
        <v>12.9</v>
      </c>
      <c r="J197" s="176">
        <v>2.9</v>
      </c>
      <c r="K197" s="176">
        <v>-15.3</v>
      </c>
      <c r="L197" s="61">
        <v>11</v>
      </c>
    </row>
    <row r="198" spans="1:12">
      <c r="A198" s="60" t="s">
        <v>474</v>
      </c>
      <c r="B198" s="60" t="s">
        <v>170</v>
      </c>
      <c r="C198" s="60">
        <v>8375</v>
      </c>
      <c r="D198" s="60">
        <v>8704</v>
      </c>
      <c r="E198" s="61">
        <v>8539.5</v>
      </c>
      <c r="F198" s="90">
        <v>-12.816555555555553</v>
      </c>
      <c r="G198" s="91">
        <v>7.5724444444444439</v>
      </c>
      <c r="H198" s="90">
        <v>22.399205330472469</v>
      </c>
      <c r="I198" s="91">
        <v>7.8203856234304912</v>
      </c>
      <c r="J198" s="90">
        <v>2.8642072666292422</v>
      </c>
      <c r="K198" s="92">
        <v>-14.316555555555553</v>
      </c>
      <c r="L198" s="61">
        <v>11</v>
      </c>
    </row>
    <row r="199" spans="1:12">
      <c r="A199" s="60" t="s">
        <v>475</v>
      </c>
      <c r="B199" s="60" t="s">
        <v>170</v>
      </c>
      <c r="C199" s="60">
        <v>8375</v>
      </c>
      <c r="D199" s="60">
        <v>8704</v>
      </c>
      <c r="E199" s="61">
        <v>8539.5</v>
      </c>
      <c r="F199" s="92">
        <v>-12.145200000000001</v>
      </c>
      <c r="G199" s="93">
        <v>6.9316000000000004</v>
      </c>
      <c r="H199" s="92">
        <v>41.327514587730789</v>
      </c>
      <c r="I199" s="93">
        <v>14.446267726116956</v>
      </c>
      <c r="J199" s="92">
        <v>2.8607745177680783</v>
      </c>
      <c r="K199" s="92">
        <v>-13.645200000000001</v>
      </c>
      <c r="L199" s="61">
        <v>11</v>
      </c>
    </row>
    <row r="200" spans="1:12">
      <c r="A200" s="60" t="s">
        <v>476</v>
      </c>
      <c r="B200" s="60" t="s">
        <v>170</v>
      </c>
      <c r="C200" s="60">
        <v>8375</v>
      </c>
      <c r="D200" s="60">
        <v>8704</v>
      </c>
      <c r="E200" s="61">
        <v>8539.5</v>
      </c>
      <c r="F200" s="90">
        <v>-12.132555555555552</v>
      </c>
      <c r="G200" s="91">
        <v>8.3674444444444447</v>
      </c>
      <c r="H200" s="90">
        <v>33.395516286204533</v>
      </c>
      <c r="I200" s="91">
        <v>11.333372886854461</v>
      </c>
      <c r="J200" s="90">
        <v>2.9466529178564196</v>
      </c>
      <c r="K200" s="92">
        <v>-13.632555555555552</v>
      </c>
      <c r="L200" s="61">
        <v>11</v>
      </c>
    </row>
    <row r="201" spans="1:12">
      <c r="A201" s="60" t="s">
        <v>477</v>
      </c>
      <c r="B201" s="60" t="s">
        <v>170</v>
      </c>
      <c r="C201" s="60">
        <v>8375</v>
      </c>
      <c r="D201" s="60">
        <v>8704</v>
      </c>
      <c r="E201" s="61">
        <v>8539.5</v>
      </c>
      <c r="F201" s="90">
        <v>-12.029300000000001</v>
      </c>
      <c r="G201" s="91">
        <v>7.6542999999999992</v>
      </c>
      <c r="H201" s="90">
        <v>36.181609600305009</v>
      </c>
      <c r="I201" s="91">
        <v>12.717503551566148</v>
      </c>
      <c r="J201" s="90">
        <v>2.8450245328100796</v>
      </c>
      <c r="K201" s="92">
        <v>-13.529300000000001</v>
      </c>
      <c r="L201" s="61">
        <v>11</v>
      </c>
    </row>
    <row r="202" spans="1:12">
      <c r="A202" s="60" t="s">
        <v>478</v>
      </c>
      <c r="B202" s="60" t="s">
        <v>170</v>
      </c>
      <c r="C202" s="60">
        <v>8375</v>
      </c>
      <c r="D202" s="60">
        <v>8704</v>
      </c>
      <c r="E202" s="61">
        <v>8539.5</v>
      </c>
      <c r="F202" s="90">
        <v>-11.558555555555552</v>
      </c>
      <c r="G202" s="91">
        <v>7.0384444444444441</v>
      </c>
      <c r="H202" s="90">
        <v>36.114695548223523</v>
      </c>
      <c r="I202" s="91">
        <v>12.61534478488711</v>
      </c>
      <c r="J202" s="90">
        <v>2.862759295448515</v>
      </c>
      <c r="K202" s="92">
        <v>-13.058555555555552</v>
      </c>
      <c r="L202" s="61">
        <v>11</v>
      </c>
    </row>
    <row r="203" spans="1:12">
      <c r="A203" s="176" t="s">
        <v>479</v>
      </c>
      <c r="B203" s="176" t="s">
        <v>170</v>
      </c>
      <c r="C203" s="176">
        <v>8375</v>
      </c>
      <c r="D203" s="176">
        <v>8704</v>
      </c>
      <c r="E203" s="176">
        <v>8540</v>
      </c>
      <c r="F203" s="176">
        <v>-11.3</v>
      </c>
      <c r="G203" s="176">
        <v>7.7</v>
      </c>
      <c r="H203" s="176">
        <v>43.7</v>
      </c>
      <c r="I203" s="176">
        <v>15.1</v>
      </c>
      <c r="J203" s="176">
        <v>2.9</v>
      </c>
      <c r="K203" s="176">
        <v>-12.8</v>
      </c>
      <c r="L203" s="61">
        <v>11</v>
      </c>
    </row>
    <row r="204" spans="1:12">
      <c r="A204" s="176" t="s">
        <v>480</v>
      </c>
      <c r="B204" s="176" t="s">
        <v>170</v>
      </c>
      <c r="C204" s="176">
        <v>8375</v>
      </c>
      <c r="D204" s="176">
        <v>8704</v>
      </c>
      <c r="E204" s="176">
        <v>8540</v>
      </c>
      <c r="F204" s="176">
        <v>-10.7</v>
      </c>
      <c r="G204" s="176">
        <v>7.1</v>
      </c>
      <c r="H204" s="176">
        <v>32.299999999999997</v>
      </c>
      <c r="I204" s="176">
        <v>11.1</v>
      </c>
      <c r="J204" s="176">
        <v>2.9</v>
      </c>
      <c r="K204" s="176">
        <v>-12.2</v>
      </c>
      <c r="L204" s="176">
        <v>11</v>
      </c>
    </row>
    <row r="205" spans="1:12">
      <c r="A205" s="176" t="s">
        <v>481</v>
      </c>
      <c r="B205" s="176" t="s">
        <v>170</v>
      </c>
      <c r="C205" s="176">
        <v>8375</v>
      </c>
      <c r="D205" s="176">
        <v>8704</v>
      </c>
      <c r="E205" s="176">
        <v>8540</v>
      </c>
      <c r="F205" s="176">
        <v>-9.1999999999999993</v>
      </c>
      <c r="G205" s="176">
        <v>9</v>
      </c>
      <c r="H205" s="176">
        <v>43.3</v>
      </c>
      <c r="I205" s="176">
        <v>15</v>
      </c>
      <c r="J205" s="176">
        <v>2.9</v>
      </c>
      <c r="K205" s="176">
        <v>-10.7</v>
      </c>
      <c r="L205" s="176">
        <v>11</v>
      </c>
    </row>
    <row r="206" spans="1:12">
      <c r="A206" s="176" t="s">
        <v>482</v>
      </c>
      <c r="B206" s="176" t="s">
        <v>169</v>
      </c>
      <c r="C206" s="176">
        <v>8704</v>
      </c>
      <c r="D206" s="176">
        <v>9033</v>
      </c>
      <c r="E206" s="176">
        <v>8869</v>
      </c>
      <c r="F206" s="176">
        <v>-20.9</v>
      </c>
      <c r="G206" s="176">
        <v>4.9000000000000004</v>
      </c>
      <c r="H206" s="176">
        <v>38.700000000000003</v>
      </c>
      <c r="I206" s="176">
        <v>13</v>
      </c>
      <c r="J206" s="176">
        <v>3</v>
      </c>
      <c r="K206" s="176">
        <v>-22.4</v>
      </c>
      <c r="L206" s="176">
        <v>12</v>
      </c>
    </row>
    <row r="207" spans="1:12">
      <c r="A207" s="76" t="s">
        <v>483</v>
      </c>
      <c r="B207" s="60" t="s">
        <v>169</v>
      </c>
      <c r="C207" s="185">
        <v>8704</v>
      </c>
      <c r="D207" s="185">
        <v>9033</v>
      </c>
      <c r="E207" s="186">
        <v>8868.5</v>
      </c>
      <c r="F207" s="92">
        <v>-19.509466666666665</v>
      </c>
      <c r="G207" s="93">
        <v>6.3778733333333326</v>
      </c>
      <c r="H207" s="92">
        <v>32.944060932196031</v>
      </c>
      <c r="I207" s="93">
        <v>11.316295286570288</v>
      </c>
      <c r="J207" s="93">
        <v>2.9112054871255157</v>
      </c>
      <c r="K207" s="92">
        <v>-21.009466666666665</v>
      </c>
      <c r="L207" s="176">
        <v>12</v>
      </c>
    </row>
    <row r="208" spans="1:12">
      <c r="A208" s="176" t="s">
        <v>484</v>
      </c>
      <c r="B208" s="176" t="s">
        <v>169</v>
      </c>
      <c r="C208" s="176">
        <v>8704</v>
      </c>
      <c r="D208" s="176">
        <v>9033</v>
      </c>
      <c r="E208" s="176">
        <v>8869</v>
      </c>
      <c r="F208" s="176">
        <v>-17.7</v>
      </c>
      <c r="G208" s="176">
        <v>4.2</v>
      </c>
      <c r="H208" s="176">
        <v>39.5</v>
      </c>
      <c r="I208" s="176">
        <v>13.8</v>
      </c>
      <c r="J208" s="176">
        <v>2.9</v>
      </c>
      <c r="K208" s="176">
        <v>-19.2</v>
      </c>
      <c r="L208" s="176">
        <v>12</v>
      </c>
    </row>
    <row r="209" spans="1:12">
      <c r="A209" s="176" t="s">
        <v>485</v>
      </c>
      <c r="B209" s="176" t="s">
        <v>169</v>
      </c>
      <c r="C209" s="176">
        <v>8704</v>
      </c>
      <c r="D209" s="176">
        <v>9033</v>
      </c>
      <c r="E209" s="176">
        <v>8869</v>
      </c>
      <c r="F209" s="176">
        <v>-16.100000000000001</v>
      </c>
      <c r="G209" s="176">
        <v>6.9</v>
      </c>
      <c r="H209" s="176">
        <v>41</v>
      </c>
      <c r="I209" s="176">
        <v>14.2</v>
      </c>
      <c r="J209" s="176">
        <v>2.9</v>
      </c>
      <c r="K209" s="176">
        <v>-17.600000000000001</v>
      </c>
      <c r="L209" s="176">
        <v>12</v>
      </c>
    </row>
    <row r="210" spans="1:12">
      <c r="A210" s="176" t="s">
        <v>486</v>
      </c>
      <c r="B210" s="176" t="s">
        <v>169</v>
      </c>
      <c r="C210" s="176">
        <v>8704</v>
      </c>
      <c r="D210" s="176">
        <v>9033</v>
      </c>
      <c r="E210" s="176">
        <v>8869</v>
      </c>
      <c r="F210" s="176">
        <v>-15.2</v>
      </c>
      <c r="G210" s="176">
        <v>6.8</v>
      </c>
      <c r="H210" s="176">
        <v>33.1</v>
      </c>
      <c r="I210" s="176">
        <v>11.6</v>
      </c>
      <c r="J210" s="176">
        <v>2.8</v>
      </c>
      <c r="K210" s="176">
        <v>-16.7</v>
      </c>
      <c r="L210" s="176">
        <v>12</v>
      </c>
    </row>
    <row r="211" spans="1:12">
      <c r="A211" s="176" t="s">
        <v>487</v>
      </c>
      <c r="B211" s="176" t="s">
        <v>169</v>
      </c>
      <c r="C211" s="176">
        <v>8704</v>
      </c>
      <c r="D211" s="176">
        <v>9033</v>
      </c>
      <c r="E211" s="176">
        <v>8869</v>
      </c>
      <c r="F211" s="176">
        <v>-13.3</v>
      </c>
      <c r="G211" s="176">
        <v>6.5</v>
      </c>
      <c r="H211" s="176">
        <v>36.299999999999997</v>
      </c>
      <c r="I211" s="176">
        <v>12.7</v>
      </c>
      <c r="J211" s="176">
        <v>2.9</v>
      </c>
      <c r="K211" s="176">
        <v>-14.8</v>
      </c>
      <c r="L211" s="176">
        <v>12</v>
      </c>
    </row>
    <row r="212" spans="1:12">
      <c r="A212" s="176" t="s">
        <v>488</v>
      </c>
      <c r="B212" s="176" t="s">
        <v>169</v>
      </c>
      <c r="C212" s="176">
        <v>8704</v>
      </c>
      <c r="D212" s="176">
        <v>9033</v>
      </c>
      <c r="E212" s="176">
        <v>8869</v>
      </c>
      <c r="F212" s="176">
        <v>-13.1</v>
      </c>
      <c r="G212" s="176">
        <v>8.1</v>
      </c>
      <c r="H212" s="176">
        <v>35.299999999999997</v>
      </c>
      <c r="I212" s="176">
        <v>12.2</v>
      </c>
      <c r="J212" s="176">
        <v>2.9</v>
      </c>
      <c r="K212" s="176">
        <v>-14.6</v>
      </c>
      <c r="L212" s="176">
        <v>12</v>
      </c>
    </row>
    <row r="213" spans="1:12">
      <c r="A213" s="60" t="s">
        <v>489</v>
      </c>
      <c r="B213" s="60" t="s">
        <v>169</v>
      </c>
      <c r="C213" s="60">
        <v>8704</v>
      </c>
      <c r="D213" s="60">
        <v>9033</v>
      </c>
      <c r="E213" s="61">
        <v>8868.5</v>
      </c>
      <c r="F213" s="90">
        <v>-13.089555555555553</v>
      </c>
      <c r="G213" s="91">
        <v>5.8664444444444444</v>
      </c>
      <c r="H213" s="90">
        <v>36.661824924446165</v>
      </c>
      <c r="I213" s="91">
        <v>12.596863817172503</v>
      </c>
      <c r="J213" s="90">
        <v>2.9103930515202867</v>
      </c>
      <c r="K213" s="92">
        <v>-14.589555555555553</v>
      </c>
      <c r="L213" s="176">
        <v>12</v>
      </c>
    </row>
    <row r="214" spans="1:12">
      <c r="A214" s="176" t="s">
        <v>490</v>
      </c>
      <c r="B214" s="176" t="s">
        <v>169</v>
      </c>
      <c r="C214" s="176">
        <v>8704</v>
      </c>
      <c r="D214" s="176">
        <v>9033</v>
      </c>
      <c r="E214" s="176">
        <v>8869</v>
      </c>
      <c r="F214" s="176">
        <v>-11.8</v>
      </c>
      <c r="G214" s="176">
        <v>8.6</v>
      </c>
      <c r="H214" s="176">
        <v>28.9</v>
      </c>
      <c r="I214" s="176">
        <v>9.6999999999999993</v>
      </c>
      <c r="J214" s="176">
        <v>3</v>
      </c>
      <c r="K214" s="176">
        <v>-13.3</v>
      </c>
      <c r="L214" s="176">
        <v>12</v>
      </c>
    </row>
    <row r="215" spans="1:12">
      <c r="A215" s="60" t="s">
        <v>491</v>
      </c>
      <c r="B215" s="60" t="s">
        <v>169</v>
      </c>
      <c r="C215" s="60">
        <v>8704</v>
      </c>
      <c r="D215" s="60">
        <v>9033</v>
      </c>
      <c r="E215" s="61">
        <v>8868.5</v>
      </c>
      <c r="F215" s="92">
        <v>-10.815</v>
      </c>
      <c r="G215" s="93">
        <v>8.7274444444444441</v>
      </c>
      <c r="H215" s="93">
        <v>41.376956543735112</v>
      </c>
      <c r="I215" s="93">
        <v>14.223097388093651</v>
      </c>
      <c r="J215" s="92">
        <v>2.9091382428677122</v>
      </c>
      <c r="K215" s="92">
        <v>-12.315</v>
      </c>
      <c r="L215" s="176">
        <v>12</v>
      </c>
    </row>
    <row r="216" spans="1:12">
      <c r="A216" s="60" t="s">
        <v>492</v>
      </c>
      <c r="B216" s="60" t="s">
        <v>169</v>
      </c>
      <c r="C216" s="60">
        <v>8704</v>
      </c>
      <c r="D216" s="60">
        <v>9033</v>
      </c>
      <c r="E216" s="61">
        <v>8868.5</v>
      </c>
      <c r="F216" s="92">
        <v>-9.6310000000000002</v>
      </c>
      <c r="G216" s="93">
        <v>9.3824444444444453</v>
      </c>
      <c r="H216" s="93">
        <v>42.568074420656444</v>
      </c>
      <c r="I216" s="93">
        <v>14.758980699843965</v>
      </c>
      <c r="J216" s="92">
        <v>2.8842150610784714</v>
      </c>
      <c r="K216" s="92">
        <v>-11.131</v>
      </c>
      <c r="L216" s="176">
        <v>12</v>
      </c>
    </row>
    <row r="217" spans="1:12">
      <c r="A217" s="176" t="s">
        <v>493</v>
      </c>
      <c r="B217" s="176" t="s">
        <v>168</v>
      </c>
      <c r="C217" s="176">
        <v>9033</v>
      </c>
      <c r="D217" s="176">
        <v>9363</v>
      </c>
      <c r="E217" s="176">
        <v>9198</v>
      </c>
      <c r="F217" s="176">
        <v>-18.899999999999999</v>
      </c>
      <c r="G217" s="176">
        <v>6.8</v>
      </c>
      <c r="H217" s="176">
        <v>38.4</v>
      </c>
      <c r="I217" s="176">
        <v>13.1</v>
      </c>
      <c r="J217" s="176">
        <v>2.9</v>
      </c>
      <c r="K217" s="176">
        <v>-20.399999999999999</v>
      </c>
      <c r="L217" s="176">
        <v>13</v>
      </c>
    </row>
    <row r="218" spans="1:12">
      <c r="A218" s="60" t="s">
        <v>494</v>
      </c>
      <c r="B218" s="60" t="s">
        <v>168</v>
      </c>
      <c r="C218" s="60">
        <v>9033</v>
      </c>
      <c r="D218" s="60">
        <v>9363</v>
      </c>
      <c r="E218" s="61">
        <v>9198</v>
      </c>
      <c r="F218" s="92">
        <v>-18.567</v>
      </c>
      <c r="G218" s="93">
        <v>6.6694444444444443</v>
      </c>
      <c r="H218" s="93">
        <v>39.485611837717116</v>
      </c>
      <c r="I218" s="93">
        <v>13.775132531651519</v>
      </c>
      <c r="J218" s="92">
        <v>2.8664415203984346</v>
      </c>
      <c r="K218" s="92">
        <v>-20.067</v>
      </c>
      <c r="L218" s="176">
        <v>13</v>
      </c>
    </row>
    <row r="219" spans="1:12">
      <c r="A219" s="176" t="s">
        <v>495</v>
      </c>
      <c r="B219" s="176" t="s">
        <v>168</v>
      </c>
      <c r="C219" s="176">
        <v>9033</v>
      </c>
      <c r="D219" s="176">
        <v>9363</v>
      </c>
      <c r="E219" s="176">
        <v>9198</v>
      </c>
      <c r="F219" s="176">
        <v>-17.7</v>
      </c>
      <c r="G219" s="176">
        <v>6.4</v>
      </c>
      <c r="H219" s="176">
        <v>41.2</v>
      </c>
      <c r="I219" s="176">
        <v>14.3</v>
      </c>
      <c r="J219" s="176">
        <v>2.9</v>
      </c>
      <c r="K219" s="176">
        <v>-19.2</v>
      </c>
      <c r="L219" s="176">
        <v>13</v>
      </c>
    </row>
    <row r="220" spans="1:12">
      <c r="A220" s="176" t="s">
        <v>496</v>
      </c>
      <c r="B220" s="176" t="s">
        <v>168</v>
      </c>
      <c r="C220" s="176">
        <v>9033</v>
      </c>
      <c r="D220" s="176">
        <v>9363</v>
      </c>
      <c r="E220" s="176">
        <v>9198</v>
      </c>
      <c r="F220" s="176">
        <v>-17.3</v>
      </c>
      <c r="G220" s="176">
        <v>5.8</v>
      </c>
      <c r="H220" s="176">
        <v>37.1</v>
      </c>
      <c r="I220" s="176">
        <v>12.7</v>
      </c>
      <c r="J220" s="176">
        <v>2.9</v>
      </c>
      <c r="K220" s="176">
        <v>-18.8</v>
      </c>
      <c r="L220" s="176">
        <v>13</v>
      </c>
    </row>
    <row r="221" spans="1:12">
      <c r="A221" s="176" t="s">
        <v>497</v>
      </c>
      <c r="B221" s="176" t="s">
        <v>168</v>
      </c>
      <c r="C221" s="176">
        <v>9033</v>
      </c>
      <c r="D221" s="176">
        <v>9363</v>
      </c>
      <c r="E221" s="176">
        <v>9198</v>
      </c>
      <c r="F221" s="176">
        <v>-17.2</v>
      </c>
      <c r="G221" s="176">
        <v>6.1</v>
      </c>
      <c r="H221" s="176">
        <v>41.1</v>
      </c>
      <c r="I221" s="176">
        <v>14.2</v>
      </c>
      <c r="J221" s="176">
        <v>2.9</v>
      </c>
      <c r="K221" s="176">
        <v>-18.7</v>
      </c>
      <c r="L221" s="176">
        <v>13</v>
      </c>
    </row>
    <row r="222" spans="1:12">
      <c r="A222" s="176" t="s">
        <v>498</v>
      </c>
      <c r="B222" s="176" t="s">
        <v>168</v>
      </c>
      <c r="C222" s="176">
        <v>9033</v>
      </c>
      <c r="D222" s="176">
        <v>9363</v>
      </c>
      <c r="E222" s="176">
        <v>9198</v>
      </c>
      <c r="F222" s="176">
        <v>-16.3</v>
      </c>
      <c r="G222" s="176">
        <v>7.2</v>
      </c>
      <c r="H222" s="176">
        <v>34</v>
      </c>
      <c r="I222" s="176">
        <v>11.6</v>
      </c>
      <c r="J222" s="176">
        <v>2.9</v>
      </c>
      <c r="K222" s="176">
        <v>-17.8</v>
      </c>
      <c r="L222" s="176">
        <v>13</v>
      </c>
    </row>
    <row r="223" spans="1:12">
      <c r="A223" s="60" t="s">
        <v>499</v>
      </c>
      <c r="B223" s="60" t="s">
        <v>168</v>
      </c>
      <c r="C223" s="60">
        <v>9033</v>
      </c>
      <c r="D223" s="60">
        <v>9363</v>
      </c>
      <c r="E223" s="61">
        <v>9198</v>
      </c>
      <c r="F223" s="92">
        <v>-15.62</v>
      </c>
      <c r="G223" s="93">
        <v>7.2574444444444444</v>
      </c>
      <c r="H223" s="93">
        <v>40.287635471439863</v>
      </c>
      <c r="I223" s="93">
        <v>13.739363176304304</v>
      </c>
      <c r="J223" s="92">
        <v>2.9322782253053941</v>
      </c>
      <c r="K223" s="92">
        <v>-17.119999999999997</v>
      </c>
      <c r="L223" s="176">
        <v>13</v>
      </c>
    </row>
    <row r="224" spans="1:12">
      <c r="A224" s="176" t="s">
        <v>500</v>
      </c>
      <c r="B224" s="176" t="s">
        <v>168</v>
      </c>
      <c r="C224" s="176">
        <v>9033</v>
      </c>
      <c r="D224" s="176">
        <v>9363</v>
      </c>
      <c r="E224" s="176">
        <v>9198</v>
      </c>
      <c r="F224" s="176">
        <v>-14.5</v>
      </c>
      <c r="G224" s="176">
        <v>6.4</v>
      </c>
      <c r="H224" s="176">
        <v>41.2</v>
      </c>
      <c r="I224" s="176">
        <v>14.2</v>
      </c>
      <c r="J224" s="176">
        <v>2.9</v>
      </c>
      <c r="K224" s="176">
        <v>-16</v>
      </c>
      <c r="L224" s="176">
        <v>13</v>
      </c>
    </row>
    <row r="225" spans="1:12">
      <c r="A225" s="176" t="s">
        <v>501</v>
      </c>
      <c r="B225" s="176" t="s">
        <v>168</v>
      </c>
      <c r="C225" s="176">
        <v>9033</v>
      </c>
      <c r="D225" s="176">
        <v>9363</v>
      </c>
      <c r="E225" s="176">
        <v>9198</v>
      </c>
      <c r="F225" s="176">
        <v>-14</v>
      </c>
      <c r="G225" s="176">
        <v>7.2</v>
      </c>
      <c r="H225" s="176">
        <v>40.9</v>
      </c>
      <c r="I225" s="176">
        <v>13.7</v>
      </c>
      <c r="J225" s="176">
        <v>3</v>
      </c>
      <c r="K225" s="176">
        <v>-15.5</v>
      </c>
      <c r="L225" s="176">
        <v>13</v>
      </c>
    </row>
    <row r="226" spans="1:12">
      <c r="A226" s="60" t="s">
        <v>502</v>
      </c>
      <c r="B226" s="60" t="s">
        <v>168</v>
      </c>
      <c r="C226" s="60">
        <v>9033</v>
      </c>
      <c r="D226" s="60">
        <v>9363</v>
      </c>
      <c r="E226" s="61">
        <v>9198</v>
      </c>
      <c r="F226" s="90">
        <v>-13.444555555555553</v>
      </c>
      <c r="G226" s="91">
        <v>7.7584444444444438</v>
      </c>
      <c r="H226" s="90">
        <v>37.136231230612424</v>
      </c>
      <c r="I226" s="91">
        <v>12.905078359324252</v>
      </c>
      <c r="J226" s="90">
        <v>2.8776447687185516</v>
      </c>
      <c r="K226" s="92">
        <v>-14.944555555555553</v>
      </c>
      <c r="L226" s="176">
        <v>13</v>
      </c>
    </row>
    <row r="227" spans="1:12">
      <c r="A227" s="60" t="s">
        <v>503</v>
      </c>
      <c r="B227" s="60" t="s">
        <v>168</v>
      </c>
      <c r="C227" s="60">
        <v>9033</v>
      </c>
      <c r="D227" s="60">
        <v>9363</v>
      </c>
      <c r="E227" s="61">
        <v>9198</v>
      </c>
      <c r="F227" s="90">
        <v>-13.440555555555552</v>
      </c>
      <c r="G227" s="91">
        <v>5.0284444444444443</v>
      </c>
      <c r="H227" s="90">
        <v>41.995843068233157</v>
      </c>
      <c r="I227" s="91">
        <v>14.625764804451846</v>
      </c>
      <c r="J227" s="90">
        <v>2.8713604812960143</v>
      </c>
      <c r="K227" s="92">
        <v>-14.940555555555552</v>
      </c>
      <c r="L227" s="176">
        <v>13</v>
      </c>
    </row>
    <row r="228" spans="1:12">
      <c r="A228" s="176" t="s">
        <v>504</v>
      </c>
      <c r="B228" s="176" t="s">
        <v>168</v>
      </c>
      <c r="C228" s="176">
        <v>9033</v>
      </c>
      <c r="D228" s="176">
        <v>9363</v>
      </c>
      <c r="E228" s="176">
        <v>9198</v>
      </c>
      <c r="F228" s="176">
        <v>-13.3</v>
      </c>
      <c r="G228" s="176">
        <v>6</v>
      </c>
      <c r="H228" s="176">
        <v>42.4</v>
      </c>
      <c r="I228" s="176">
        <v>14.6</v>
      </c>
      <c r="J228" s="176">
        <v>2.9</v>
      </c>
      <c r="K228" s="176">
        <v>-14.8</v>
      </c>
      <c r="L228" s="176">
        <v>13</v>
      </c>
    </row>
    <row r="229" spans="1:12">
      <c r="A229" s="176" t="s">
        <v>505</v>
      </c>
      <c r="B229" s="176" t="s">
        <v>168</v>
      </c>
      <c r="C229" s="176">
        <v>9033</v>
      </c>
      <c r="D229" s="176">
        <v>9363</v>
      </c>
      <c r="E229" s="176">
        <v>9198</v>
      </c>
      <c r="F229" s="176">
        <v>-12.9</v>
      </c>
      <c r="G229" s="176">
        <v>7.1</v>
      </c>
      <c r="H229" s="176">
        <v>34.700000000000003</v>
      </c>
      <c r="I229" s="176">
        <v>11.5</v>
      </c>
      <c r="J229" s="176">
        <v>3</v>
      </c>
      <c r="K229" s="176">
        <v>-14.4</v>
      </c>
      <c r="L229" s="176">
        <v>13</v>
      </c>
    </row>
    <row r="230" spans="1:12">
      <c r="A230" s="176" t="s">
        <v>506</v>
      </c>
      <c r="B230" s="176" t="s">
        <v>168</v>
      </c>
      <c r="C230" s="176">
        <v>9033</v>
      </c>
      <c r="D230" s="176">
        <v>9363</v>
      </c>
      <c r="E230" s="176">
        <v>9198</v>
      </c>
      <c r="F230" s="176">
        <v>-11.6</v>
      </c>
      <c r="G230" s="176">
        <v>7.5</v>
      </c>
      <c r="H230" s="176">
        <v>39.799999999999997</v>
      </c>
      <c r="I230" s="176">
        <v>13.9</v>
      </c>
      <c r="J230" s="176">
        <v>2.9</v>
      </c>
      <c r="K230" s="176">
        <v>-13.1</v>
      </c>
      <c r="L230" s="176">
        <v>13</v>
      </c>
    </row>
    <row r="231" spans="1:12">
      <c r="A231" s="176" t="s">
        <v>507</v>
      </c>
      <c r="B231" s="176" t="s">
        <v>168</v>
      </c>
      <c r="C231" s="176">
        <v>9033</v>
      </c>
      <c r="D231" s="176">
        <v>9363</v>
      </c>
      <c r="E231" s="176">
        <v>9198</v>
      </c>
      <c r="F231" s="176">
        <v>-10.1</v>
      </c>
      <c r="G231" s="176">
        <v>8</v>
      </c>
      <c r="H231" s="176">
        <v>39</v>
      </c>
      <c r="I231" s="176">
        <v>13.2</v>
      </c>
      <c r="J231" s="176">
        <v>3</v>
      </c>
      <c r="K231" s="176">
        <v>-11.6</v>
      </c>
      <c r="L231" s="176">
        <v>13</v>
      </c>
    </row>
    <row r="232" spans="1:12">
      <c r="A232" s="176" t="s">
        <v>508</v>
      </c>
      <c r="B232" s="176" t="s">
        <v>167</v>
      </c>
      <c r="C232" s="176">
        <v>9363</v>
      </c>
      <c r="D232" s="176">
        <v>9692</v>
      </c>
      <c r="E232" s="176">
        <v>9528</v>
      </c>
      <c r="F232" s="176">
        <v>-20</v>
      </c>
      <c r="G232" s="176">
        <v>4.5</v>
      </c>
      <c r="H232" s="176">
        <v>41.7</v>
      </c>
      <c r="I232" s="176">
        <v>14.4</v>
      </c>
      <c r="J232" s="176">
        <v>2.9</v>
      </c>
      <c r="K232" s="176">
        <v>-21.5</v>
      </c>
      <c r="L232" s="176">
        <v>14</v>
      </c>
    </row>
    <row r="233" spans="1:12">
      <c r="A233" s="176" t="s">
        <v>509</v>
      </c>
      <c r="B233" s="176" t="s">
        <v>167</v>
      </c>
      <c r="C233" s="176">
        <v>9363</v>
      </c>
      <c r="D233" s="176">
        <v>9692</v>
      </c>
      <c r="E233" s="176">
        <v>9528</v>
      </c>
      <c r="F233" s="176">
        <v>-18.100000000000001</v>
      </c>
      <c r="G233" s="176">
        <v>4.5</v>
      </c>
      <c r="H233" s="176">
        <v>31</v>
      </c>
      <c r="I233" s="176">
        <v>10.7</v>
      </c>
      <c r="J233" s="176">
        <v>2.9</v>
      </c>
      <c r="K233" s="176">
        <v>-19.600000000000001</v>
      </c>
      <c r="L233" s="176">
        <v>14</v>
      </c>
    </row>
    <row r="234" spans="1:12">
      <c r="A234" s="176" t="s">
        <v>510</v>
      </c>
      <c r="B234" s="176" t="s">
        <v>167</v>
      </c>
      <c r="C234" s="176">
        <v>9363</v>
      </c>
      <c r="D234" s="176">
        <v>9692</v>
      </c>
      <c r="E234" s="176">
        <v>9528</v>
      </c>
      <c r="F234" s="176">
        <v>-17.899999999999999</v>
      </c>
      <c r="G234" s="176">
        <v>5.6</v>
      </c>
      <c r="H234" s="176">
        <v>28.7</v>
      </c>
      <c r="I234" s="176">
        <v>9.6</v>
      </c>
      <c r="J234" s="176">
        <v>3</v>
      </c>
      <c r="K234" s="176">
        <v>-19.399999999999999</v>
      </c>
      <c r="L234" s="176">
        <v>14</v>
      </c>
    </row>
    <row r="235" spans="1:12">
      <c r="A235" s="176" t="s">
        <v>511</v>
      </c>
      <c r="B235" s="176" t="s">
        <v>167</v>
      </c>
      <c r="C235" s="176">
        <v>9363</v>
      </c>
      <c r="D235" s="176">
        <v>9692</v>
      </c>
      <c r="E235" s="176">
        <v>9528</v>
      </c>
      <c r="F235" s="176">
        <v>-17.100000000000001</v>
      </c>
      <c r="G235" s="176">
        <v>7.4</v>
      </c>
      <c r="H235" s="176">
        <v>39.9</v>
      </c>
      <c r="I235" s="176">
        <v>13.9</v>
      </c>
      <c r="J235" s="176">
        <v>2.9</v>
      </c>
      <c r="K235" s="176">
        <v>-18.600000000000001</v>
      </c>
      <c r="L235" s="176">
        <v>14</v>
      </c>
    </row>
    <row r="236" spans="1:12">
      <c r="A236" s="60" t="s">
        <v>512</v>
      </c>
      <c r="B236" s="60" t="s">
        <v>167</v>
      </c>
      <c r="C236" s="61">
        <v>9363</v>
      </c>
      <c r="D236" s="61">
        <v>9692</v>
      </c>
      <c r="E236" s="61">
        <v>9527.5</v>
      </c>
      <c r="F236" s="92">
        <v>-17.032200000000003</v>
      </c>
      <c r="G236" s="93">
        <v>7.2526000000000002</v>
      </c>
      <c r="H236" s="92">
        <v>33.854685774142986</v>
      </c>
      <c r="I236" s="93">
        <v>11.376516888193477</v>
      </c>
      <c r="J236" s="92">
        <v>2.9758392754883793</v>
      </c>
      <c r="K236" s="92">
        <v>-18.532200000000003</v>
      </c>
      <c r="L236" s="176">
        <v>14</v>
      </c>
    </row>
    <row r="237" spans="1:12">
      <c r="A237" s="176" t="s">
        <v>513</v>
      </c>
      <c r="B237" s="176" t="s">
        <v>167</v>
      </c>
      <c r="C237" s="176">
        <v>9363</v>
      </c>
      <c r="D237" s="176">
        <v>9692</v>
      </c>
      <c r="E237" s="176">
        <v>9528</v>
      </c>
      <c r="F237" s="176">
        <v>-16.8</v>
      </c>
      <c r="G237" s="176">
        <v>6.6</v>
      </c>
      <c r="H237" s="176">
        <v>34.1</v>
      </c>
      <c r="I237" s="176">
        <v>11.4</v>
      </c>
      <c r="J237" s="176">
        <v>3</v>
      </c>
      <c r="K237" s="176">
        <v>-18.3</v>
      </c>
      <c r="L237" s="176">
        <v>14</v>
      </c>
    </row>
    <row r="238" spans="1:12">
      <c r="A238" s="176" t="s">
        <v>514</v>
      </c>
      <c r="B238" s="176" t="s">
        <v>167</v>
      </c>
      <c r="C238" s="176">
        <v>9363</v>
      </c>
      <c r="D238" s="176">
        <v>9692</v>
      </c>
      <c r="E238" s="176">
        <v>9528</v>
      </c>
      <c r="F238" s="176">
        <v>-16.399999999999999</v>
      </c>
      <c r="G238" s="176">
        <v>7.3</v>
      </c>
      <c r="H238" s="176">
        <v>20</v>
      </c>
      <c r="I238" s="176">
        <v>6.5</v>
      </c>
      <c r="J238" s="176">
        <v>3.1</v>
      </c>
      <c r="K238" s="176">
        <v>-17.899999999999999</v>
      </c>
      <c r="L238" s="176">
        <v>14</v>
      </c>
    </row>
    <row r="239" spans="1:12">
      <c r="A239" s="176" t="s">
        <v>515</v>
      </c>
      <c r="B239" s="176" t="s">
        <v>167</v>
      </c>
      <c r="C239" s="176">
        <v>9363</v>
      </c>
      <c r="D239" s="176">
        <v>9692</v>
      </c>
      <c r="E239" s="176">
        <v>9528</v>
      </c>
      <c r="F239" s="176">
        <v>-16.3</v>
      </c>
      <c r="G239" s="176">
        <v>9.3000000000000007</v>
      </c>
      <c r="H239" s="176">
        <v>40.200000000000003</v>
      </c>
      <c r="I239" s="176">
        <v>13.9</v>
      </c>
      <c r="J239" s="176">
        <v>2.9</v>
      </c>
      <c r="K239" s="176">
        <v>-17.8</v>
      </c>
      <c r="L239" s="176">
        <v>14</v>
      </c>
    </row>
    <row r="240" spans="1:12">
      <c r="A240" s="176" t="s">
        <v>516</v>
      </c>
      <c r="B240" s="176" t="s">
        <v>167</v>
      </c>
      <c r="C240" s="176">
        <v>9363</v>
      </c>
      <c r="D240" s="176">
        <v>9692</v>
      </c>
      <c r="E240" s="176">
        <v>9528</v>
      </c>
      <c r="F240" s="176">
        <v>-14.5</v>
      </c>
      <c r="G240" s="176">
        <v>6.3</v>
      </c>
      <c r="H240" s="176">
        <v>40.799999999999997</v>
      </c>
      <c r="I240" s="176">
        <v>13.7</v>
      </c>
      <c r="J240" s="176">
        <v>3</v>
      </c>
      <c r="K240" s="176">
        <v>-16</v>
      </c>
      <c r="L240" s="176">
        <v>14</v>
      </c>
    </row>
    <row r="241" spans="1:12">
      <c r="A241" s="176" t="s">
        <v>517</v>
      </c>
      <c r="B241" s="176" t="s">
        <v>167</v>
      </c>
      <c r="C241" s="176">
        <v>9363</v>
      </c>
      <c r="D241" s="176">
        <v>9692</v>
      </c>
      <c r="E241" s="176">
        <v>9528</v>
      </c>
      <c r="F241" s="176">
        <v>-14.1</v>
      </c>
      <c r="G241" s="176">
        <v>6</v>
      </c>
      <c r="H241" s="176">
        <v>42.3</v>
      </c>
      <c r="I241" s="176">
        <v>14.8</v>
      </c>
      <c r="J241" s="176">
        <v>2.9</v>
      </c>
      <c r="K241" s="176">
        <v>-15.6</v>
      </c>
      <c r="L241" s="176">
        <v>14</v>
      </c>
    </row>
    <row r="242" spans="1:12">
      <c r="A242" s="176" t="s">
        <v>518</v>
      </c>
      <c r="B242" s="176" t="s">
        <v>167</v>
      </c>
      <c r="C242" s="176">
        <v>9363</v>
      </c>
      <c r="D242" s="176">
        <v>9692</v>
      </c>
      <c r="E242" s="176">
        <v>9528</v>
      </c>
      <c r="F242" s="176">
        <v>-13.8</v>
      </c>
      <c r="G242" s="176">
        <v>8.6</v>
      </c>
      <c r="H242" s="176">
        <v>16.100000000000001</v>
      </c>
      <c r="I242" s="176">
        <v>5.4</v>
      </c>
      <c r="J242" s="176">
        <v>3</v>
      </c>
      <c r="K242" s="176">
        <v>-15.3</v>
      </c>
      <c r="L242" s="176">
        <v>14</v>
      </c>
    </row>
    <row r="243" spans="1:12">
      <c r="A243" s="176" t="s">
        <v>519</v>
      </c>
      <c r="B243" s="176" t="s">
        <v>167</v>
      </c>
      <c r="C243" s="176">
        <v>9363</v>
      </c>
      <c r="D243" s="176">
        <v>9692</v>
      </c>
      <c r="E243" s="176">
        <v>9528</v>
      </c>
      <c r="F243" s="176">
        <v>-13.4</v>
      </c>
      <c r="G243" s="176">
        <v>6.9</v>
      </c>
      <c r="H243" s="176">
        <v>41.9</v>
      </c>
      <c r="I243" s="176">
        <v>14</v>
      </c>
      <c r="J243" s="176">
        <v>3</v>
      </c>
      <c r="K243" s="176">
        <v>-14.9</v>
      </c>
      <c r="L243" s="176">
        <v>14</v>
      </c>
    </row>
    <row r="244" spans="1:12">
      <c r="A244" s="176" t="s">
        <v>520</v>
      </c>
      <c r="B244" s="176" t="s">
        <v>167</v>
      </c>
      <c r="C244" s="176">
        <v>9363</v>
      </c>
      <c r="D244" s="176">
        <v>9692</v>
      </c>
      <c r="E244" s="176">
        <v>9528</v>
      </c>
      <c r="F244" s="176">
        <v>-11.9</v>
      </c>
      <c r="G244" s="176">
        <v>8.8000000000000007</v>
      </c>
      <c r="H244" s="176">
        <v>32.200000000000003</v>
      </c>
      <c r="I244" s="176">
        <v>11.1</v>
      </c>
      <c r="J244" s="176">
        <v>2.9</v>
      </c>
      <c r="K244" s="176">
        <v>-13.4</v>
      </c>
      <c r="L244" s="176">
        <v>14</v>
      </c>
    </row>
    <row r="245" spans="1:12">
      <c r="A245" s="176" t="s">
        <v>521</v>
      </c>
      <c r="B245" s="176" t="s">
        <v>166</v>
      </c>
      <c r="C245" s="176">
        <v>9692</v>
      </c>
      <c r="D245" s="176">
        <v>10021</v>
      </c>
      <c r="E245" s="176">
        <v>9857</v>
      </c>
      <c r="F245" s="176">
        <v>-18.3</v>
      </c>
      <c r="G245" s="176">
        <v>6.3</v>
      </c>
      <c r="H245" s="176">
        <v>43.5</v>
      </c>
      <c r="I245" s="176">
        <v>15.2</v>
      </c>
      <c r="J245" s="176">
        <v>2.9</v>
      </c>
      <c r="K245" s="176">
        <v>-19.8</v>
      </c>
      <c r="L245" s="176">
        <v>15</v>
      </c>
    </row>
    <row r="246" spans="1:12">
      <c r="A246" s="60" t="s">
        <v>522</v>
      </c>
      <c r="B246" s="60" t="s">
        <v>166</v>
      </c>
      <c r="C246" s="185">
        <v>9692</v>
      </c>
      <c r="D246" s="185">
        <v>10021</v>
      </c>
      <c r="E246" s="186">
        <v>9856.5</v>
      </c>
      <c r="F246" s="90">
        <v>-15.896555555555551</v>
      </c>
      <c r="G246" s="91">
        <v>5.1354444444444436</v>
      </c>
      <c r="H246" s="90">
        <v>36.029968465893994</v>
      </c>
      <c r="I246" s="91">
        <v>12.368815399019745</v>
      </c>
      <c r="J246" s="90">
        <v>2.9129684051028399</v>
      </c>
      <c r="K246" s="92">
        <v>-17.396555555555551</v>
      </c>
      <c r="L246" s="176">
        <v>15</v>
      </c>
    </row>
    <row r="247" spans="1:12">
      <c r="A247" s="60" t="s">
        <v>523</v>
      </c>
      <c r="B247" s="60" t="s">
        <v>166</v>
      </c>
      <c r="C247" s="185">
        <v>9692</v>
      </c>
      <c r="D247" s="185">
        <v>10021</v>
      </c>
      <c r="E247" s="186">
        <v>9856.5</v>
      </c>
      <c r="F247" s="90">
        <v>-14.624555555555553</v>
      </c>
      <c r="G247" s="91">
        <v>6.4794444444444439</v>
      </c>
      <c r="H247" s="90">
        <v>34.599019620831129</v>
      </c>
      <c r="I247" s="91">
        <v>11.923857070801606</v>
      </c>
      <c r="J247" s="90">
        <v>2.9016633976228245</v>
      </c>
      <c r="K247" s="92">
        <v>-16.124555555555553</v>
      </c>
      <c r="L247" s="176">
        <v>15</v>
      </c>
    </row>
    <row r="248" spans="1:12">
      <c r="A248" s="60" t="s">
        <v>524</v>
      </c>
      <c r="B248" s="60" t="s">
        <v>166</v>
      </c>
      <c r="C248" s="185">
        <v>9692</v>
      </c>
      <c r="D248" s="185">
        <v>10021</v>
      </c>
      <c r="E248" s="186">
        <v>9856.5</v>
      </c>
      <c r="F248" s="92">
        <v>-12.205</v>
      </c>
      <c r="G248" s="93">
        <v>6.6654444444444447</v>
      </c>
      <c r="H248" s="93">
        <v>33.481904004577373</v>
      </c>
      <c r="I248" s="93">
        <v>11.265343321559573</v>
      </c>
      <c r="J248" s="92">
        <v>2.9721157224298551</v>
      </c>
      <c r="K248" s="92">
        <v>-13.705</v>
      </c>
      <c r="L248" s="176">
        <v>15</v>
      </c>
    </row>
    <row r="249" spans="1:12">
      <c r="A249" s="176" t="s">
        <v>525</v>
      </c>
      <c r="B249" s="176" t="s">
        <v>166</v>
      </c>
      <c r="C249" s="176">
        <v>9692</v>
      </c>
      <c r="D249" s="176">
        <v>10021</v>
      </c>
      <c r="E249" s="176">
        <v>9857</v>
      </c>
      <c r="F249" s="176">
        <v>-11.9</v>
      </c>
      <c r="G249" s="176">
        <v>7.9</v>
      </c>
      <c r="H249" s="176">
        <v>41.8</v>
      </c>
      <c r="I249" s="176">
        <v>14.5</v>
      </c>
      <c r="J249" s="176">
        <v>2.9</v>
      </c>
      <c r="K249" s="176">
        <v>-13.4</v>
      </c>
      <c r="L249" s="176">
        <v>15</v>
      </c>
    </row>
    <row r="250" spans="1:12">
      <c r="A250" s="60" t="s">
        <v>526</v>
      </c>
      <c r="B250" s="60" t="s">
        <v>166</v>
      </c>
      <c r="C250" s="185">
        <v>9692</v>
      </c>
      <c r="D250" s="185">
        <v>10021</v>
      </c>
      <c r="E250" s="186">
        <v>9856.5</v>
      </c>
      <c r="F250" s="92">
        <v>-11.577999999999999</v>
      </c>
      <c r="G250" s="93">
        <v>6.6344444444444441</v>
      </c>
      <c r="H250" s="93">
        <v>36.429569292027303</v>
      </c>
      <c r="I250" s="93">
        <v>12.51923876829826</v>
      </c>
      <c r="J250" s="92">
        <v>2.9098869321252807</v>
      </c>
      <c r="K250" s="92">
        <v>-13.077999999999999</v>
      </c>
      <c r="L250" s="176">
        <v>15</v>
      </c>
    </row>
    <row r="251" spans="1:12">
      <c r="A251" s="176" t="s">
        <v>527</v>
      </c>
      <c r="B251" s="176" t="s">
        <v>166</v>
      </c>
      <c r="C251" s="176">
        <v>9692</v>
      </c>
      <c r="D251" s="176">
        <v>10021</v>
      </c>
      <c r="E251" s="176">
        <v>9857</v>
      </c>
      <c r="F251" s="176">
        <v>-10.3</v>
      </c>
      <c r="G251" s="176">
        <v>7.8</v>
      </c>
      <c r="H251" s="176">
        <v>40.700000000000003</v>
      </c>
      <c r="I251" s="176">
        <v>14</v>
      </c>
      <c r="J251" s="176">
        <v>2.9</v>
      </c>
      <c r="K251" s="176">
        <v>-11.8</v>
      </c>
      <c r="L251" s="176">
        <v>15</v>
      </c>
    </row>
    <row r="252" spans="1:12">
      <c r="A252" s="176" t="s">
        <v>528</v>
      </c>
      <c r="B252" s="176" t="s">
        <v>166</v>
      </c>
      <c r="C252" s="176">
        <v>9692</v>
      </c>
      <c r="D252" s="176">
        <v>10021</v>
      </c>
      <c r="E252" s="176">
        <v>9857</v>
      </c>
      <c r="F252" s="176">
        <v>-9.3000000000000007</v>
      </c>
      <c r="G252" s="176">
        <v>8.4</v>
      </c>
      <c r="H252" s="176">
        <v>41.2</v>
      </c>
      <c r="I252" s="176">
        <v>14.4</v>
      </c>
      <c r="J252" s="176">
        <v>2.9</v>
      </c>
      <c r="K252" s="176">
        <v>-10.8</v>
      </c>
      <c r="L252" s="176">
        <v>15</v>
      </c>
    </row>
    <row r="253" spans="1:12">
      <c r="A253" s="176" t="s">
        <v>529</v>
      </c>
      <c r="B253" s="176" t="s">
        <v>165</v>
      </c>
      <c r="C253" s="176">
        <v>10021</v>
      </c>
      <c r="D253" s="176">
        <v>10351</v>
      </c>
      <c r="E253" s="176">
        <v>10186</v>
      </c>
      <c r="F253" s="176">
        <v>-18.7</v>
      </c>
      <c r="G253" s="176">
        <v>6.5</v>
      </c>
      <c r="H253" s="176">
        <v>32.6</v>
      </c>
      <c r="I253" s="176">
        <v>11.1</v>
      </c>
      <c r="J253" s="176">
        <v>2.9</v>
      </c>
      <c r="K253" s="176">
        <v>-20.2</v>
      </c>
      <c r="L253" s="176">
        <v>16</v>
      </c>
    </row>
    <row r="254" spans="1:12">
      <c r="A254" s="76" t="s">
        <v>530</v>
      </c>
      <c r="B254" s="60" t="s">
        <v>165</v>
      </c>
      <c r="C254" s="185">
        <v>10021</v>
      </c>
      <c r="D254" s="185">
        <v>10351</v>
      </c>
      <c r="E254" s="186">
        <v>10186</v>
      </c>
      <c r="F254" s="92">
        <v>-18.375466666666664</v>
      </c>
      <c r="G254" s="93">
        <v>6.7451733333333337</v>
      </c>
      <c r="H254" s="92">
        <v>20.902445046108991</v>
      </c>
      <c r="I254" s="93">
        <v>7.0753142658861243</v>
      </c>
      <c r="J254" s="93">
        <v>2.9542779671131871</v>
      </c>
      <c r="K254" s="92">
        <v>-19.875466666666664</v>
      </c>
      <c r="L254" s="176">
        <v>16</v>
      </c>
    </row>
    <row r="255" spans="1:12">
      <c r="A255" s="176" t="s">
        <v>531</v>
      </c>
      <c r="B255" s="176" t="s">
        <v>165</v>
      </c>
      <c r="C255" s="176">
        <v>10021</v>
      </c>
      <c r="D255" s="176">
        <v>10351</v>
      </c>
      <c r="E255" s="176">
        <v>10186</v>
      </c>
      <c r="F255" s="176">
        <v>-15.5</v>
      </c>
      <c r="G255" s="176">
        <v>7.1</v>
      </c>
      <c r="H255" s="176">
        <v>32.4</v>
      </c>
      <c r="I255" s="176">
        <v>10.6</v>
      </c>
      <c r="J255" s="176">
        <v>3.1</v>
      </c>
      <c r="K255" s="176">
        <v>-17</v>
      </c>
      <c r="L255" s="176">
        <v>16</v>
      </c>
    </row>
    <row r="256" spans="1:12">
      <c r="A256" s="176" t="s">
        <v>532</v>
      </c>
      <c r="B256" s="176" t="s">
        <v>165</v>
      </c>
      <c r="C256" s="176">
        <v>10021</v>
      </c>
      <c r="D256" s="176">
        <v>10351</v>
      </c>
      <c r="E256" s="176">
        <v>10186</v>
      </c>
      <c r="F256" s="176">
        <v>-13.6</v>
      </c>
      <c r="G256" s="176">
        <v>7.6</v>
      </c>
      <c r="H256" s="176">
        <v>27.7</v>
      </c>
      <c r="I256" s="176">
        <v>9</v>
      </c>
      <c r="J256" s="176">
        <v>3.1</v>
      </c>
      <c r="K256" s="176">
        <v>-15.1</v>
      </c>
      <c r="L256" s="176">
        <v>16</v>
      </c>
    </row>
    <row r="257" spans="1:12">
      <c r="A257" s="176" t="s">
        <v>533</v>
      </c>
      <c r="B257" s="176" t="s">
        <v>165</v>
      </c>
      <c r="C257" s="176">
        <v>10021</v>
      </c>
      <c r="D257" s="176">
        <v>10351</v>
      </c>
      <c r="E257" s="176">
        <v>10186</v>
      </c>
      <c r="F257" s="176">
        <v>-13.4</v>
      </c>
      <c r="G257" s="176">
        <v>6.4</v>
      </c>
      <c r="H257" s="176">
        <v>40.5</v>
      </c>
      <c r="I257" s="176">
        <v>14.2</v>
      </c>
      <c r="J257" s="176">
        <v>2.9</v>
      </c>
      <c r="K257" s="176">
        <v>-14.9</v>
      </c>
      <c r="L257" s="176">
        <v>16</v>
      </c>
    </row>
    <row r="258" spans="1:12">
      <c r="A258" s="76" t="s">
        <v>534</v>
      </c>
      <c r="B258" s="60" t="s">
        <v>165</v>
      </c>
      <c r="C258" s="185">
        <v>10021</v>
      </c>
      <c r="D258" s="185">
        <v>10351</v>
      </c>
      <c r="E258" s="186">
        <v>10186</v>
      </c>
      <c r="F258" s="92">
        <v>-12.665466666666665</v>
      </c>
      <c r="G258" s="93">
        <v>7.1700733333333329</v>
      </c>
      <c r="H258" s="92">
        <v>40.607676126919067</v>
      </c>
      <c r="I258" s="93">
        <v>14.397456223935626</v>
      </c>
      <c r="J258" s="93">
        <v>2.8204757490013561</v>
      </c>
      <c r="K258" s="92">
        <v>-14.165466666666665</v>
      </c>
      <c r="L258" s="176">
        <v>16</v>
      </c>
    </row>
    <row r="259" spans="1:12">
      <c r="A259" s="176" t="s">
        <v>535</v>
      </c>
      <c r="B259" s="176" t="s">
        <v>165</v>
      </c>
      <c r="C259" s="176">
        <v>10021</v>
      </c>
      <c r="D259" s="176">
        <v>10351</v>
      </c>
      <c r="E259" s="176">
        <v>10186</v>
      </c>
      <c r="F259" s="176">
        <v>-12.5</v>
      </c>
      <c r="G259" s="176">
        <v>7.5</v>
      </c>
      <c r="H259" s="176">
        <v>34.299999999999997</v>
      </c>
      <c r="I259" s="176">
        <v>11.8</v>
      </c>
      <c r="J259" s="176">
        <v>2.9</v>
      </c>
      <c r="K259" s="176">
        <v>-14</v>
      </c>
      <c r="L259" s="176">
        <v>16</v>
      </c>
    </row>
    <row r="260" spans="1:12">
      <c r="A260" s="176" t="s">
        <v>536</v>
      </c>
      <c r="B260" s="176" t="s">
        <v>165</v>
      </c>
      <c r="C260" s="176">
        <v>10021</v>
      </c>
      <c r="D260" s="176">
        <v>10351</v>
      </c>
      <c r="E260" s="176">
        <v>10186</v>
      </c>
      <c r="F260" s="176">
        <v>-11</v>
      </c>
      <c r="G260" s="176">
        <v>6.5</v>
      </c>
      <c r="H260" s="176">
        <v>32.799999999999997</v>
      </c>
      <c r="I260" s="176">
        <v>11</v>
      </c>
      <c r="J260" s="176">
        <v>3</v>
      </c>
      <c r="K260" s="176">
        <v>-12.5</v>
      </c>
      <c r="L260" s="176">
        <v>16</v>
      </c>
    </row>
    <row r="261" spans="1:12">
      <c r="A261" s="76" t="s">
        <v>537</v>
      </c>
      <c r="B261" s="60" t="s">
        <v>165</v>
      </c>
      <c r="C261" s="185">
        <v>10021</v>
      </c>
      <c r="D261" s="185">
        <v>10351</v>
      </c>
      <c r="E261" s="186">
        <v>10186</v>
      </c>
      <c r="F261" s="92">
        <v>-10.712466666666666</v>
      </c>
      <c r="G261" s="93">
        <v>8.3677733333333322</v>
      </c>
      <c r="H261" s="92">
        <v>25.191005168206736</v>
      </c>
      <c r="I261" s="93">
        <v>8.4365818632370146</v>
      </c>
      <c r="J261" s="93">
        <v>2.9859255296245357</v>
      </c>
      <c r="K261" s="92">
        <v>-12.212466666666666</v>
      </c>
      <c r="L261" s="176">
        <v>16</v>
      </c>
    </row>
    <row r="262" spans="1:12">
      <c r="A262" s="176" t="s">
        <v>538</v>
      </c>
      <c r="B262" s="176" t="s">
        <v>165</v>
      </c>
      <c r="C262" s="176">
        <v>10021</v>
      </c>
      <c r="D262" s="176">
        <v>10351</v>
      </c>
      <c r="E262" s="176">
        <v>10186</v>
      </c>
      <c r="F262" s="176">
        <v>-9.8000000000000007</v>
      </c>
      <c r="G262" s="176">
        <v>7.3</v>
      </c>
      <c r="H262" s="176">
        <v>43</v>
      </c>
      <c r="I262" s="176">
        <v>15.1</v>
      </c>
      <c r="J262" s="176">
        <v>2.8</v>
      </c>
      <c r="K262" s="176">
        <v>-11.3</v>
      </c>
      <c r="L262" s="176">
        <v>16</v>
      </c>
    </row>
    <row r="263" spans="1:12">
      <c r="A263" s="60" t="s">
        <v>539</v>
      </c>
      <c r="B263" s="60" t="s">
        <v>540</v>
      </c>
      <c r="C263" s="185">
        <v>10351</v>
      </c>
      <c r="D263" s="185">
        <v>10680</v>
      </c>
      <c r="E263" s="186">
        <v>10515.5</v>
      </c>
      <c r="F263" s="92">
        <v>-22.059000000000001</v>
      </c>
      <c r="G263" s="93">
        <v>5.7434444444444441</v>
      </c>
      <c r="H263" s="93">
        <v>43.144880673647137</v>
      </c>
      <c r="I263" s="93">
        <v>14.440314207152756</v>
      </c>
      <c r="J263" s="92">
        <v>2.9878076096347042</v>
      </c>
      <c r="K263" s="92">
        <v>-23.559000000000001</v>
      </c>
      <c r="L263" s="176">
        <v>17</v>
      </c>
    </row>
    <row r="264" spans="1:12">
      <c r="A264" s="176" t="s">
        <v>541</v>
      </c>
      <c r="B264" s="176" t="s">
        <v>540</v>
      </c>
      <c r="C264" s="176">
        <v>10351</v>
      </c>
      <c r="D264" s="176">
        <v>10680</v>
      </c>
      <c r="E264" s="176">
        <v>10516</v>
      </c>
      <c r="F264" s="176">
        <v>-21.7</v>
      </c>
      <c r="G264" s="176">
        <v>5</v>
      </c>
      <c r="H264" s="176">
        <v>28.8</v>
      </c>
      <c r="I264" s="176">
        <v>9.6</v>
      </c>
      <c r="J264" s="176">
        <v>3</v>
      </c>
      <c r="K264" s="176">
        <v>-23.2</v>
      </c>
      <c r="L264" s="176">
        <v>17</v>
      </c>
    </row>
    <row r="265" spans="1:12">
      <c r="A265" s="176" t="s">
        <v>544</v>
      </c>
      <c r="B265" s="176" t="s">
        <v>540</v>
      </c>
      <c r="C265" s="176">
        <v>10351</v>
      </c>
      <c r="D265" s="176">
        <v>10680</v>
      </c>
      <c r="E265" s="176">
        <v>10516</v>
      </c>
      <c r="F265" s="176">
        <v>-18.8</v>
      </c>
      <c r="G265" s="176">
        <v>6.8</v>
      </c>
      <c r="H265" s="176">
        <v>35.700000000000003</v>
      </c>
      <c r="I265" s="176">
        <v>11.7</v>
      </c>
      <c r="J265" s="176">
        <v>3.1</v>
      </c>
      <c r="K265" s="176">
        <v>-20.3</v>
      </c>
      <c r="L265" s="176">
        <v>17</v>
      </c>
    </row>
    <row r="266" spans="1:12">
      <c r="A266" s="176" t="s">
        <v>543</v>
      </c>
      <c r="B266" s="176" t="s">
        <v>540</v>
      </c>
      <c r="C266" s="176">
        <v>10351</v>
      </c>
      <c r="D266" s="176">
        <v>10680</v>
      </c>
      <c r="E266" s="176">
        <v>10516</v>
      </c>
      <c r="F266" s="176">
        <v>-18.8</v>
      </c>
      <c r="G266" s="176">
        <v>7.9</v>
      </c>
      <c r="H266" s="176">
        <v>38.4</v>
      </c>
      <c r="I266" s="176">
        <v>13.1</v>
      </c>
      <c r="J266" s="176">
        <v>2.9</v>
      </c>
      <c r="K266" s="176">
        <v>-20.3</v>
      </c>
      <c r="L266" s="176">
        <v>17</v>
      </c>
    </row>
    <row r="267" spans="1:12">
      <c r="A267" s="176" t="s">
        <v>545</v>
      </c>
      <c r="B267" s="176" t="s">
        <v>540</v>
      </c>
      <c r="C267" s="176">
        <v>10351</v>
      </c>
      <c r="D267" s="176">
        <v>10680</v>
      </c>
      <c r="E267" s="176">
        <v>10516</v>
      </c>
      <c r="F267" s="176">
        <v>-16.5</v>
      </c>
      <c r="G267" s="176">
        <v>6.6</v>
      </c>
      <c r="H267" s="176">
        <v>41.4</v>
      </c>
      <c r="I267" s="176">
        <v>14.4</v>
      </c>
      <c r="J267" s="176">
        <v>2.9</v>
      </c>
      <c r="K267" s="176">
        <v>-18</v>
      </c>
      <c r="L267" s="176">
        <v>17</v>
      </c>
    </row>
    <row r="268" spans="1:12">
      <c r="A268" s="176" t="s">
        <v>546</v>
      </c>
      <c r="B268" s="176" t="s">
        <v>540</v>
      </c>
      <c r="C268" s="176">
        <v>10351</v>
      </c>
      <c r="D268" s="176">
        <v>10680</v>
      </c>
      <c r="E268" s="176">
        <v>10516</v>
      </c>
      <c r="F268" s="176">
        <v>-15.9</v>
      </c>
      <c r="G268" s="176">
        <v>5.4</v>
      </c>
      <c r="H268" s="176">
        <v>39.6</v>
      </c>
      <c r="I268" s="176">
        <v>13.7</v>
      </c>
      <c r="J268" s="176">
        <v>2.9</v>
      </c>
      <c r="K268" s="176">
        <v>-17.399999999999999</v>
      </c>
      <c r="L268" s="176">
        <v>17</v>
      </c>
    </row>
    <row r="269" spans="1:12">
      <c r="A269" s="176" t="s">
        <v>547</v>
      </c>
      <c r="B269" s="176" t="s">
        <v>540</v>
      </c>
      <c r="C269" s="176">
        <v>10351</v>
      </c>
      <c r="D269" s="176">
        <v>10680</v>
      </c>
      <c r="E269" s="176">
        <v>10516</v>
      </c>
      <c r="F269" s="176">
        <v>-15.7</v>
      </c>
      <c r="G269" s="176">
        <v>7.2</v>
      </c>
      <c r="H269" s="176">
        <v>40.5</v>
      </c>
      <c r="I269" s="176">
        <v>14.1</v>
      </c>
      <c r="J269" s="176">
        <v>2.9</v>
      </c>
      <c r="K269" s="176">
        <v>-17.2</v>
      </c>
      <c r="L269" s="176">
        <v>17</v>
      </c>
    </row>
    <row r="270" spans="1:12">
      <c r="A270" s="176" t="s">
        <v>548</v>
      </c>
      <c r="B270" s="176" t="s">
        <v>540</v>
      </c>
      <c r="C270" s="176">
        <v>10351</v>
      </c>
      <c r="D270" s="176">
        <v>10680</v>
      </c>
      <c r="E270" s="176">
        <v>10516</v>
      </c>
      <c r="F270" s="176">
        <v>-15.3</v>
      </c>
      <c r="G270" s="176">
        <v>6.8</v>
      </c>
      <c r="H270" s="176">
        <v>33.9</v>
      </c>
      <c r="I270" s="176">
        <v>11.5</v>
      </c>
      <c r="J270" s="176">
        <v>2.9</v>
      </c>
      <c r="K270" s="176">
        <v>-16.8</v>
      </c>
      <c r="L270" s="176">
        <v>17</v>
      </c>
    </row>
    <row r="271" spans="1:12">
      <c r="A271" s="176" t="s">
        <v>549</v>
      </c>
      <c r="B271" s="176" t="s">
        <v>540</v>
      </c>
      <c r="C271" s="176">
        <v>10351</v>
      </c>
      <c r="D271" s="176">
        <v>10680</v>
      </c>
      <c r="E271" s="176">
        <v>10516</v>
      </c>
      <c r="F271" s="176">
        <v>-14.7</v>
      </c>
      <c r="G271" s="176">
        <v>6.6</v>
      </c>
      <c r="H271" s="176">
        <v>41.3</v>
      </c>
      <c r="I271" s="176">
        <v>14.3</v>
      </c>
      <c r="J271" s="176">
        <v>2.9</v>
      </c>
      <c r="K271" s="176">
        <v>-16.2</v>
      </c>
      <c r="L271" s="176">
        <v>17</v>
      </c>
    </row>
    <row r="272" spans="1:12">
      <c r="A272" s="176" t="s">
        <v>550</v>
      </c>
      <c r="B272" s="176" t="s">
        <v>540</v>
      </c>
      <c r="C272" s="176">
        <v>10351</v>
      </c>
      <c r="D272" s="176">
        <v>10680</v>
      </c>
      <c r="E272" s="176">
        <v>10516</v>
      </c>
      <c r="F272" s="176">
        <v>-14.5</v>
      </c>
      <c r="G272" s="176">
        <v>6.5</v>
      </c>
      <c r="H272" s="176">
        <v>33.9</v>
      </c>
      <c r="I272" s="176">
        <v>11.5</v>
      </c>
      <c r="J272" s="176">
        <v>3</v>
      </c>
      <c r="K272" s="176">
        <v>-16</v>
      </c>
      <c r="L272" s="176">
        <v>17</v>
      </c>
    </row>
    <row r="273" spans="1:12">
      <c r="A273" s="176" t="s">
        <v>551</v>
      </c>
      <c r="B273" s="176" t="s">
        <v>540</v>
      </c>
      <c r="C273" s="176">
        <v>10351</v>
      </c>
      <c r="D273" s="176">
        <v>10680</v>
      </c>
      <c r="E273" s="176">
        <v>10516</v>
      </c>
      <c r="F273" s="176">
        <v>-14.3</v>
      </c>
      <c r="G273" s="176">
        <v>6.8</v>
      </c>
      <c r="H273" s="176">
        <v>33.9</v>
      </c>
      <c r="I273" s="176">
        <v>11.1</v>
      </c>
      <c r="J273" s="176">
        <v>3</v>
      </c>
      <c r="K273" s="176">
        <v>-15.8</v>
      </c>
      <c r="L273" s="176">
        <v>17</v>
      </c>
    </row>
    <row r="274" spans="1:12">
      <c r="A274" s="176" t="s">
        <v>552</v>
      </c>
      <c r="B274" s="176" t="s">
        <v>540</v>
      </c>
      <c r="C274" s="176">
        <v>10351</v>
      </c>
      <c r="D274" s="176">
        <v>10680</v>
      </c>
      <c r="E274" s="176">
        <v>10516</v>
      </c>
      <c r="F274" s="176">
        <v>-9.9</v>
      </c>
      <c r="G274" s="176">
        <v>8.3000000000000007</v>
      </c>
      <c r="H274" s="176">
        <v>40.299999999999997</v>
      </c>
      <c r="I274" s="176">
        <v>13.7</v>
      </c>
      <c r="J274" s="176">
        <v>2.9</v>
      </c>
      <c r="K274" s="176">
        <v>-11.4</v>
      </c>
      <c r="L274" s="176">
        <v>17</v>
      </c>
    </row>
    <row r="275" spans="1:12">
      <c r="A275" s="60" t="s">
        <v>553</v>
      </c>
      <c r="B275" s="60" t="s">
        <v>554</v>
      </c>
      <c r="C275" s="185">
        <v>10351</v>
      </c>
      <c r="D275" s="185">
        <v>11010</v>
      </c>
      <c r="E275" s="186">
        <v>10680.5</v>
      </c>
      <c r="F275" s="92">
        <v>-19.205466666666666</v>
      </c>
      <c r="G275" s="93">
        <v>6.5312266666666661</v>
      </c>
      <c r="H275" s="92">
        <v>40.443472919904643</v>
      </c>
      <c r="I275" s="93">
        <v>13.963365716245875</v>
      </c>
      <c r="J275" s="92">
        <v>2.8963986005788072</v>
      </c>
      <c r="K275" s="92">
        <v>-20.705466666666666</v>
      </c>
      <c r="L275" s="176">
        <v>17</v>
      </c>
    </row>
    <row r="276" spans="1:12">
      <c r="A276" s="176" t="s">
        <v>555</v>
      </c>
      <c r="B276" s="176" t="s">
        <v>556</v>
      </c>
      <c r="C276" s="176">
        <v>10680</v>
      </c>
      <c r="D276" s="176">
        <v>11010</v>
      </c>
      <c r="E276" s="176">
        <v>10845</v>
      </c>
      <c r="F276" s="176">
        <v>-19.600000000000001</v>
      </c>
      <c r="G276" s="176">
        <v>4.5999999999999996</v>
      </c>
      <c r="H276" s="176">
        <v>40.700000000000003</v>
      </c>
      <c r="I276" s="176">
        <v>14.2</v>
      </c>
      <c r="J276" s="176">
        <v>2.9</v>
      </c>
      <c r="K276" s="176">
        <v>-21.1</v>
      </c>
      <c r="L276" s="176">
        <v>17</v>
      </c>
    </row>
    <row r="277" spans="1:12">
      <c r="A277" s="176" t="s">
        <v>557</v>
      </c>
      <c r="B277" s="176" t="s">
        <v>556</v>
      </c>
      <c r="C277" s="176">
        <v>10680</v>
      </c>
      <c r="D277" s="176">
        <v>11010</v>
      </c>
      <c r="E277" s="176">
        <v>10845</v>
      </c>
      <c r="F277" s="176">
        <v>-18.2</v>
      </c>
      <c r="G277" s="176">
        <v>6.9</v>
      </c>
      <c r="H277" s="176">
        <v>41.6</v>
      </c>
      <c r="I277" s="176">
        <v>14.1</v>
      </c>
      <c r="J277" s="176">
        <v>3</v>
      </c>
      <c r="K277" s="176">
        <v>-19.7</v>
      </c>
      <c r="L277" s="176">
        <v>17</v>
      </c>
    </row>
    <row r="278" spans="1:12">
      <c r="A278" s="76" t="s">
        <v>558</v>
      </c>
      <c r="B278" s="60" t="s">
        <v>556</v>
      </c>
      <c r="C278" s="185">
        <v>10680</v>
      </c>
      <c r="D278" s="185">
        <v>11010</v>
      </c>
      <c r="E278" s="186">
        <v>10845</v>
      </c>
      <c r="F278" s="92">
        <v>-16.085466666666665</v>
      </c>
      <c r="G278" s="93">
        <v>7.4420266666666661</v>
      </c>
      <c r="H278" s="92">
        <v>32.67238270198537</v>
      </c>
      <c r="I278" s="93">
        <v>10.923714315755442</v>
      </c>
      <c r="J278" s="92">
        <v>2.9909590966564816</v>
      </c>
      <c r="K278" s="92">
        <v>-17.585466666666665</v>
      </c>
      <c r="L278" s="176">
        <v>17</v>
      </c>
    </row>
    <row r="279" spans="1:12">
      <c r="A279" s="176" t="s">
        <v>559</v>
      </c>
      <c r="B279" s="176" t="s">
        <v>556</v>
      </c>
      <c r="C279" s="176">
        <v>10680</v>
      </c>
      <c r="D279" s="176">
        <v>11010</v>
      </c>
      <c r="E279" s="176">
        <v>10845</v>
      </c>
      <c r="F279" s="176">
        <v>-13.5</v>
      </c>
      <c r="G279" s="176">
        <v>7.1</v>
      </c>
      <c r="H279" s="176">
        <v>38.799999999999997</v>
      </c>
      <c r="I279" s="176">
        <v>13</v>
      </c>
      <c r="J279" s="176">
        <v>3</v>
      </c>
      <c r="K279" s="176">
        <v>-15</v>
      </c>
      <c r="L279" s="176">
        <v>17</v>
      </c>
    </row>
    <row r="280" spans="1:12">
      <c r="A280" s="176" t="s">
        <v>560</v>
      </c>
      <c r="B280" s="176" t="s">
        <v>556</v>
      </c>
      <c r="C280" s="176">
        <v>10680</v>
      </c>
      <c r="D280" s="176">
        <v>11010</v>
      </c>
      <c r="E280" s="176">
        <v>10845</v>
      </c>
      <c r="F280" s="176">
        <v>-11.9</v>
      </c>
      <c r="G280" s="176">
        <v>8.5</v>
      </c>
      <c r="H280" s="176">
        <v>30.5</v>
      </c>
      <c r="I280" s="176">
        <v>10.199999999999999</v>
      </c>
      <c r="J280" s="176">
        <v>3</v>
      </c>
      <c r="K280" s="176">
        <v>-13.4</v>
      </c>
      <c r="L280" s="176">
        <v>17</v>
      </c>
    </row>
    <row r="281" spans="1:12">
      <c r="A281" s="176" t="s">
        <v>561</v>
      </c>
      <c r="B281" s="176" t="s">
        <v>556</v>
      </c>
      <c r="C281" s="176">
        <v>10680</v>
      </c>
      <c r="D281" s="176">
        <v>11010</v>
      </c>
      <c r="E281" s="176">
        <v>10845</v>
      </c>
      <c r="F281" s="176">
        <v>-11.1</v>
      </c>
      <c r="G281" s="176">
        <v>9.3000000000000007</v>
      </c>
      <c r="H281" s="176">
        <v>38.799999999999997</v>
      </c>
      <c r="I281" s="176">
        <v>13.1</v>
      </c>
      <c r="J281" s="176">
        <v>3</v>
      </c>
      <c r="K281" s="176">
        <v>-12.6</v>
      </c>
      <c r="L281" s="176">
        <v>17</v>
      </c>
    </row>
    <row r="282" spans="1:12">
      <c r="A282" s="176" t="s">
        <v>562</v>
      </c>
      <c r="B282" s="176" t="s">
        <v>556</v>
      </c>
      <c r="C282" s="176">
        <v>10680</v>
      </c>
      <c r="D282" s="176">
        <v>11010</v>
      </c>
      <c r="E282" s="176">
        <v>10845</v>
      </c>
      <c r="F282" s="176">
        <v>-9.8000000000000007</v>
      </c>
      <c r="G282" s="176">
        <v>7.6</v>
      </c>
      <c r="H282" s="176">
        <v>43.6</v>
      </c>
      <c r="I282" s="176">
        <v>14.7</v>
      </c>
      <c r="J282" s="176">
        <v>3</v>
      </c>
      <c r="K282" s="176">
        <v>-11.3</v>
      </c>
      <c r="L282" s="176">
        <v>17</v>
      </c>
    </row>
    <row r="283" spans="1:12">
      <c r="A283" s="176" t="s">
        <v>563</v>
      </c>
      <c r="B283" s="176" t="s">
        <v>564</v>
      </c>
      <c r="C283" s="176">
        <v>11010</v>
      </c>
      <c r="D283" s="176">
        <v>11339</v>
      </c>
      <c r="E283" s="176">
        <v>11175</v>
      </c>
      <c r="F283" s="176">
        <v>-21.1</v>
      </c>
      <c r="G283" s="176">
        <v>6.8</v>
      </c>
      <c r="H283" s="176">
        <v>42.9</v>
      </c>
      <c r="I283" s="176">
        <v>14.8</v>
      </c>
      <c r="J283" s="176">
        <v>2.9</v>
      </c>
      <c r="K283" s="176">
        <v>-22.6</v>
      </c>
      <c r="L283" s="176">
        <v>18</v>
      </c>
    </row>
    <row r="284" spans="1:12">
      <c r="A284" s="176" t="s">
        <v>565</v>
      </c>
      <c r="B284" s="176" t="s">
        <v>164</v>
      </c>
      <c r="C284" s="176">
        <v>11668</v>
      </c>
      <c r="D284" s="176">
        <v>12656</v>
      </c>
      <c r="E284" s="176">
        <v>12162</v>
      </c>
      <c r="F284" s="176">
        <v>-17.2</v>
      </c>
      <c r="G284" s="176">
        <v>7.7</v>
      </c>
      <c r="H284" s="176">
        <v>40.5</v>
      </c>
      <c r="I284" s="176">
        <v>14</v>
      </c>
      <c r="J284" s="176">
        <v>2.9</v>
      </c>
      <c r="K284" s="176">
        <v>-18.399999999999999</v>
      </c>
      <c r="L284" s="176">
        <v>18</v>
      </c>
    </row>
    <row r="285" spans="1:12">
      <c r="A285" s="176" t="s">
        <v>566</v>
      </c>
      <c r="B285" s="176" t="s">
        <v>164</v>
      </c>
      <c r="C285" s="176">
        <v>11668</v>
      </c>
      <c r="D285" s="176">
        <v>12656</v>
      </c>
      <c r="E285" s="176">
        <v>12162</v>
      </c>
      <c r="F285" s="176">
        <v>-13.9</v>
      </c>
      <c r="G285" s="176">
        <v>6.1</v>
      </c>
      <c r="H285" s="176">
        <v>42.5</v>
      </c>
      <c r="I285" s="176">
        <v>14.8</v>
      </c>
      <c r="J285" s="176">
        <v>2.9</v>
      </c>
      <c r="K285" s="176">
        <v>-15.1</v>
      </c>
      <c r="L285" s="176">
        <v>18</v>
      </c>
    </row>
    <row r="286" spans="1:12">
      <c r="A286" s="176" t="s">
        <v>567</v>
      </c>
      <c r="B286" s="176" t="s">
        <v>164</v>
      </c>
      <c r="C286" s="176">
        <v>11668</v>
      </c>
      <c r="D286" s="176">
        <v>12656</v>
      </c>
      <c r="E286" s="176">
        <v>12162</v>
      </c>
      <c r="F286" s="176">
        <v>-13.1</v>
      </c>
      <c r="G286" s="176">
        <v>7.2</v>
      </c>
      <c r="H286" s="176">
        <v>41.1</v>
      </c>
      <c r="I286" s="176">
        <v>14.2</v>
      </c>
      <c r="J286" s="176">
        <v>2.9</v>
      </c>
      <c r="K286" s="176">
        <v>-14.3</v>
      </c>
      <c r="L286" s="176">
        <v>18</v>
      </c>
    </row>
    <row r="287" spans="1:12">
      <c r="A287" s="176" t="s">
        <v>568</v>
      </c>
      <c r="B287" s="176" t="s">
        <v>164</v>
      </c>
      <c r="C287" s="176">
        <v>11668</v>
      </c>
      <c r="D287" s="176">
        <v>12656</v>
      </c>
      <c r="E287" s="176">
        <v>12162</v>
      </c>
      <c r="F287" s="176">
        <v>-12.7</v>
      </c>
      <c r="G287" s="176">
        <v>8.3000000000000007</v>
      </c>
      <c r="H287" s="176">
        <v>39.700000000000003</v>
      </c>
      <c r="I287" s="176">
        <v>13.6</v>
      </c>
      <c r="J287" s="176">
        <v>2.9</v>
      </c>
      <c r="K287" s="176">
        <v>-13.9</v>
      </c>
      <c r="L287" s="176">
        <v>18</v>
      </c>
    </row>
    <row r="288" spans="1:12">
      <c r="A288" s="176" t="s">
        <v>569</v>
      </c>
      <c r="B288" s="176" t="s">
        <v>164</v>
      </c>
      <c r="C288" s="176">
        <v>11668</v>
      </c>
      <c r="D288" s="176">
        <v>12656</v>
      </c>
      <c r="E288" s="176">
        <v>12162</v>
      </c>
      <c r="F288" s="176">
        <v>-11.9</v>
      </c>
      <c r="G288" s="176">
        <v>6.3</v>
      </c>
      <c r="H288" s="176">
        <v>43.2</v>
      </c>
      <c r="I288" s="176">
        <v>14.6</v>
      </c>
      <c r="J288" s="176">
        <v>3</v>
      </c>
      <c r="K288" s="176">
        <v>-13.1</v>
      </c>
      <c r="L288" s="176">
        <v>18</v>
      </c>
    </row>
    <row r="289" spans="1:12">
      <c r="A289" s="176" t="s">
        <v>570</v>
      </c>
      <c r="B289" s="176" t="s">
        <v>164</v>
      </c>
      <c r="C289" s="176">
        <v>11668</v>
      </c>
      <c r="D289" s="176">
        <v>12656</v>
      </c>
      <c r="E289" s="176">
        <v>12162</v>
      </c>
      <c r="F289" s="176">
        <v>-10.6</v>
      </c>
      <c r="G289" s="176">
        <v>8</v>
      </c>
      <c r="H289" s="176">
        <v>15.5</v>
      </c>
      <c r="I289" s="176">
        <v>5.0999999999999996</v>
      </c>
      <c r="J289" s="176">
        <v>3</v>
      </c>
      <c r="K289" s="176">
        <v>-11.8</v>
      </c>
      <c r="L289" s="176">
        <v>18</v>
      </c>
    </row>
    <row r="290" spans="1:12">
      <c r="A290" s="176" t="s">
        <v>571</v>
      </c>
      <c r="B290" s="176" t="s">
        <v>164</v>
      </c>
      <c r="C290" s="176">
        <v>11668</v>
      </c>
      <c r="D290" s="176">
        <v>12656</v>
      </c>
      <c r="E290" s="176">
        <v>12162</v>
      </c>
      <c r="F290" s="176">
        <v>-9.9</v>
      </c>
      <c r="G290" s="176">
        <v>7.1</v>
      </c>
      <c r="H290" s="176">
        <v>28.4</v>
      </c>
      <c r="I290" s="176">
        <v>9.5</v>
      </c>
      <c r="J290" s="176">
        <v>3</v>
      </c>
      <c r="K290" s="176">
        <v>-11.1</v>
      </c>
      <c r="L290" s="176">
        <v>18</v>
      </c>
    </row>
    <row r="291" spans="1:12">
      <c r="A291" s="76" t="s">
        <v>578</v>
      </c>
      <c r="B291" s="76" t="s">
        <v>579</v>
      </c>
      <c r="C291" s="185">
        <v>12656</v>
      </c>
      <c r="D291" s="185">
        <v>14152</v>
      </c>
      <c r="E291" s="186">
        <v>13404</v>
      </c>
      <c r="F291" s="92">
        <v>-16.413466666666665</v>
      </c>
      <c r="G291" s="93">
        <v>6.4983733333333333</v>
      </c>
      <c r="H291" s="92">
        <v>40.912099864562585</v>
      </c>
      <c r="I291" s="93">
        <v>14.189652201616399</v>
      </c>
      <c r="J291" s="93">
        <v>2.8832348589842201</v>
      </c>
      <c r="K291" s="181">
        <v>-17.613466666666664</v>
      </c>
      <c r="L291" s="183">
        <v>19</v>
      </c>
    </row>
    <row r="292" spans="1:12">
      <c r="A292" s="76" t="s">
        <v>580</v>
      </c>
      <c r="B292" s="76" t="s">
        <v>579</v>
      </c>
      <c r="C292" s="185">
        <v>12656</v>
      </c>
      <c r="D292" s="185">
        <v>14152</v>
      </c>
      <c r="E292" s="186">
        <v>13404</v>
      </c>
      <c r="F292" s="92">
        <v>-14.727466666666665</v>
      </c>
      <c r="G292" s="93">
        <v>8.2889733333333329</v>
      </c>
      <c r="H292" s="92">
        <v>40.965462181995605</v>
      </c>
      <c r="I292" s="93">
        <v>14.233474874058855</v>
      </c>
      <c r="J292" s="93">
        <v>2.8781068955028681</v>
      </c>
      <c r="K292" s="181">
        <v>-15.927466666666664</v>
      </c>
      <c r="L292" s="183">
        <v>19</v>
      </c>
    </row>
    <row r="293" spans="1:12">
      <c r="A293" s="176" t="s">
        <v>583</v>
      </c>
      <c r="B293" s="176" t="s">
        <v>584</v>
      </c>
      <c r="C293" s="176">
        <v>13916</v>
      </c>
      <c r="D293" s="176">
        <v>14152</v>
      </c>
      <c r="E293" s="176">
        <v>14034</v>
      </c>
      <c r="F293" s="176">
        <v>-16.100000000000001</v>
      </c>
      <c r="G293" s="176">
        <v>6.5</v>
      </c>
      <c r="H293" s="176">
        <v>40.700000000000003</v>
      </c>
      <c r="I293" s="176">
        <v>14</v>
      </c>
      <c r="J293" s="176">
        <v>2.9</v>
      </c>
      <c r="K293" s="176">
        <v>-17.3</v>
      </c>
      <c r="L293" s="176">
        <v>19</v>
      </c>
    </row>
    <row r="294" spans="1:12">
      <c r="A294" s="176" t="s">
        <v>585</v>
      </c>
      <c r="B294" s="176" t="s">
        <v>586</v>
      </c>
      <c r="C294" s="176">
        <v>13916</v>
      </c>
      <c r="D294" s="176">
        <v>15095</v>
      </c>
      <c r="E294" s="176">
        <v>14506</v>
      </c>
      <c r="F294" s="176">
        <v>-20.3</v>
      </c>
      <c r="G294" s="176">
        <v>5.9</v>
      </c>
      <c r="H294" s="176">
        <v>41.9</v>
      </c>
      <c r="I294" s="176">
        <v>14.5</v>
      </c>
      <c r="J294" s="176">
        <v>2.9</v>
      </c>
      <c r="K294" s="176">
        <v>-21.5</v>
      </c>
      <c r="L294" s="176">
        <v>19</v>
      </c>
    </row>
    <row r="295" spans="1:12">
      <c r="A295" s="176" t="s">
        <v>542</v>
      </c>
      <c r="B295" s="176" t="s">
        <v>586</v>
      </c>
      <c r="C295" s="176">
        <v>10351</v>
      </c>
      <c r="D295" s="176">
        <v>10680</v>
      </c>
      <c r="E295" s="176">
        <v>10515.5</v>
      </c>
      <c r="F295" s="176">
        <v>-19.399999999999999</v>
      </c>
      <c r="G295" s="176">
        <v>4.4000000000000004</v>
      </c>
      <c r="H295" s="176">
        <v>37.6</v>
      </c>
      <c r="I295" s="176">
        <v>13</v>
      </c>
      <c r="J295" s="176">
        <v>2.9</v>
      </c>
      <c r="K295" s="176">
        <v>-20.9</v>
      </c>
      <c r="L295" s="176">
        <v>19</v>
      </c>
    </row>
    <row r="296" spans="1:12">
      <c r="A296" s="176" t="s">
        <v>587</v>
      </c>
      <c r="B296" s="176" t="s">
        <v>586</v>
      </c>
      <c r="C296" s="176">
        <v>13916</v>
      </c>
      <c r="D296" s="176">
        <v>15095</v>
      </c>
      <c r="E296" s="176">
        <v>14506</v>
      </c>
      <c r="F296" s="176">
        <v>-15.7</v>
      </c>
      <c r="G296" s="176">
        <v>7.2</v>
      </c>
      <c r="H296" s="176">
        <v>31.9</v>
      </c>
      <c r="I296" s="176">
        <v>11</v>
      </c>
      <c r="J296" s="176">
        <v>2.9</v>
      </c>
      <c r="K296" s="176">
        <v>-16.899999999999999</v>
      </c>
      <c r="L296" s="176">
        <v>19</v>
      </c>
    </row>
    <row r="297" spans="1:12">
      <c r="A297" s="176" t="s">
        <v>588</v>
      </c>
      <c r="B297" s="176" t="s">
        <v>586</v>
      </c>
      <c r="C297" s="176">
        <v>13916</v>
      </c>
      <c r="D297" s="176">
        <v>15095</v>
      </c>
      <c r="E297" s="176">
        <v>14506</v>
      </c>
      <c r="F297" s="176">
        <v>-14.7</v>
      </c>
      <c r="G297" s="176">
        <v>5.2</v>
      </c>
      <c r="H297" s="176">
        <v>32.700000000000003</v>
      </c>
      <c r="I297" s="176">
        <v>11.2</v>
      </c>
      <c r="J297" s="176">
        <v>2.9</v>
      </c>
      <c r="K297" s="176">
        <v>-15.9</v>
      </c>
      <c r="L297" s="176">
        <v>19</v>
      </c>
    </row>
    <row r="298" spans="1:12">
      <c r="A298" s="76" t="s">
        <v>589</v>
      </c>
      <c r="B298" s="60" t="s">
        <v>586</v>
      </c>
      <c r="C298" s="185">
        <v>13916</v>
      </c>
      <c r="D298" s="185">
        <v>15095</v>
      </c>
      <c r="E298" s="186">
        <v>14505.5</v>
      </c>
      <c r="F298" s="92">
        <v>-13.801466666666666</v>
      </c>
      <c r="G298" s="93">
        <v>7.0347733333333329</v>
      </c>
      <c r="H298" s="92">
        <v>41.833429625303253</v>
      </c>
      <c r="I298" s="93">
        <v>15.020852948418396</v>
      </c>
      <c r="J298" s="93">
        <v>2.7850235781522685</v>
      </c>
      <c r="K298" s="181">
        <v>-15.001466666666666</v>
      </c>
      <c r="L298" s="183">
        <v>19</v>
      </c>
    </row>
    <row r="299" spans="1:12">
      <c r="A299" s="176" t="s">
        <v>739</v>
      </c>
      <c r="B299" s="176" t="s">
        <v>586</v>
      </c>
      <c r="C299" s="176">
        <v>13916</v>
      </c>
      <c r="D299" s="176">
        <v>15095</v>
      </c>
      <c r="E299" s="176">
        <v>14506</v>
      </c>
      <c r="F299" s="176">
        <v>-12.6</v>
      </c>
      <c r="G299" s="176">
        <v>7.8</v>
      </c>
      <c r="H299" s="176">
        <v>44.3</v>
      </c>
      <c r="I299" s="176">
        <v>15.7</v>
      </c>
      <c r="J299" s="176">
        <v>2.8</v>
      </c>
      <c r="K299" s="176">
        <v>-13.8</v>
      </c>
      <c r="L299" s="176">
        <v>19</v>
      </c>
    </row>
    <row r="300" spans="1:12">
      <c r="A300" s="176" t="s">
        <v>590</v>
      </c>
      <c r="B300" s="176" t="s">
        <v>586</v>
      </c>
      <c r="C300" s="176">
        <v>13916</v>
      </c>
      <c r="D300" s="176">
        <v>15095</v>
      </c>
      <c r="E300" s="176">
        <v>14506</v>
      </c>
      <c r="F300" s="176">
        <v>-10.1</v>
      </c>
      <c r="G300" s="176">
        <v>7.4</v>
      </c>
      <c r="H300" s="176">
        <v>41.3</v>
      </c>
      <c r="I300" s="176">
        <v>14.6</v>
      </c>
      <c r="J300" s="176">
        <v>2.8</v>
      </c>
      <c r="K300" s="176">
        <v>-11.3</v>
      </c>
      <c r="L300" s="176">
        <v>19</v>
      </c>
    </row>
    <row r="301" spans="1:12">
      <c r="A301" s="176" t="s">
        <v>591</v>
      </c>
      <c r="B301" s="176" t="s">
        <v>592</v>
      </c>
      <c r="C301" s="176">
        <v>14152</v>
      </c>
      <c r="D301" s="176">
        <v>14387</v>
      </c>
      <c r="E301" s="176">
        <v>14270</v>
      </c>
      <c r="F301" s="176">
        <v>-18.3</v>
      </c>
      <c r="G301" s="176">
        <v>6.2</v>
      </c>
      <c r="H301" s="176">
        <v>39.299999999999997</v>
      </c>
      <c r="I301" s="176">
        <v>13.9</v>
      </c>
      <c r="J301" s="176">
        <v>2.8</v>
      </c>
      <c r="K301" s="176">
        <v>-19.5</v>
      </c>
      <c r="L301" s="176">
        <v>19</v>
      </c>
    </row>
    <row r="302" spans="1:12">
      <c r="A302" s="176" t="s">
        <v>593</v>
      </c>
      <c r="B302" s="176" t="s">
        <v>592</v>
      </c>
      <c r="C302" s="176">
        <v>14152</v>
      </c>
      <c r="D302" s="176">
        <v>14387</v>
      </c>
      <c r="E302" s="176">
        <v>14270</v>
      </c>
      <c r="F302" s="176">
        <v>-14.5</v>
      </c>
      <c r="G302" s="176">
        <v>7.2</v>
      </c>
      <c r="H302" s="176">
        <v>40.799999999999997</v>
      </c>
      <c r="I302" s="176">
        <v>14.4</v>
      </c>
      <c r="J302" s="176">
        <v>2.8</v>
      </c>
      <c r="K302" s="176">
        <v>-15.7</v>
      </c>
      <c r="L302" s="176">
        <v>19</v>
      </c>
    </row>
    <row r="303" spans="1:12">
      <c r="A303" s="176" t="s">
        <v>594</v>
      </c>
      <c r="B303" s="176" t="s">
        <v>592</v>
      </c>
      <c r="C303" s="176">
        <v>14152</v>
      </c>
      <c r="D303" s="176">
        <v>14387</v>
      </c>
      <c r="E303" s="176">
        <v>14270</v>
      </c>
      <c r="F303" s="176">
        <v>-12.9</v>
      </c>
      <c r="G303" s="176">
        <v>7.4</v>
      </c>
      <c r="H303" s="176">
        <v>36.1</v>
      </c>
      <c r="I303" s="176">
        <v>12.5</v>
      </c>
      <c r="J303" s="176">
        <v>2.9</v>
      </c>
      <c r="K303" s="176">
        <v>-14.1</v>
      </c>
      <c r="L303" s="176">
        <v>19</v>
      </c>
    </row>
    <row r="304" spans="1:12">
      <c r="A304" s="176" t="s">
        <v>595</v>
      </c>
      <c r="B304" s="176" t="s">
        <v>592</v>
      </c>
      <c r="C304" s="176">
        <v>14152</v>
      </c>
      <c r="D304" s="176">
        <v>14387</v>
      </c>
      <c r="E304" s="176">
        <v>14270</v>
      </c>
      <c r="F304" s="176">
        <v>-12.7</v>
      </c>
      <c r="G304" s="176">
        <v>7.1</v>
      </c>
      <c r="H304" s="176">
        <v>41.8</v>
      </c>
      <c r="I304" s="176">
        <v>14.6</v>
      </c>
      <c r="J304" s="176">
        <v>2.9</v>
      </c>
      <c r="K304" s="176">
        <v>-13.9</v>
      </c>
      <c r="L304" s="176">
        <v>19</v>
      </c>
    </row>
    <row r="305" spans="1:12">
      <c r="A305" s="60" t="s">
        <v>757</v>
      </c>
      <c r="B305" s="60" t="s">
        <v>597</v>
      </c>
      <c r="C305" s="60">
        <v>15330</v>
      </c>
      <c r="D305" s="179">
        <v>15802</v>
      </c>
      <c r="E305" s="61">
        <v>15566</v>
      </c>
      <c r="F305" s="181">
        <v>-17.262</v>
      </c>
      <c r="G305" s="182">
        <v>4.9848333333333343</v>
      </c>
      <c r="H305" s="181">
        <v>35.584469113770744</v>
      </c>
      <c r="I305" s="182">
        <v>12.660326015432423</v>
      </c>
      <c r="J305" s="181">
        <v>2.8107071706048266</v>
      </c>
      <c r="K305" s="181">
        <v>-18.462</v>
      </c>
      <c r="L305" s="61">
        <v>19</v>
      </c>
    </row>
    <row r="306" spans="1:12">
      <c r="A306" s="60" t="s">
        <v>596</v>
      </c>
      <c r="B306" s="60" t="s">
        <v>597</v>
      </c>
      <c r="C306" s="60">
        <v>15330</v>
      </c>
      <c r="D306" s="179">
        <v>15802</v>
      </c>
      <c r="E306" s="61">
        <v>15566</v>
      </c>
      <c r="F306" s="90">
        <v>-17.097300000000001</v>
      </c>
      <c r="G306" s="91">
        <v>4.7882999999999996</v>
      </c>
      <c r="H306" s="90">
        <v>35.788867942656907</v>
      </c>
      <c r="I306" s="91">
        <v>12.600341524296494</v>
      </c>
      <c r="J306" s="90">
        <v>2.8403093577779099</v>
      </c>
      <c r="K306" s="181">
        <v>-18.2973</v>
      </c>
      <c r="L306" s="183">
        <v>19</v>
      </c>
    </row>
    <row r="307" spans="1:12">
      <c r="A307" s="176" t="s">
        <v>732</v>
      </c>
      <c r="B307" s="176" t="s">
        <v>220</v>
      </c>
      <c r="C307" s="176">
        <v>11668</v>
      </c>
      <c r="D307" s="176">
        <v>15095</v>
      </c>
      <c r="E307" s="176">
        <v>13382</v>
      </c>
      <c r="F307" s="176">
        <v>-18.2</v>
      </c>
      <c r="G307" s="176">
        <v>6.4</v>
      </c>
      <c r="H307" s="176">
        <v>36</v>
      </c>
      <c r="I307" s="176">
        <v>12.8</v>
      </c>
      <c r="J307" s="176">
        <v>2.8</v>
      </c>
      <c r="K307" s="176">
        <v>-19.399999999999999</v>
      </c>
      <c r="L307" s="176"/>
    </row>
    <row r="308" spans="1:12">
      <c r="A308" s="176" t="s">
        <v>729</v>
      </c>
      <c r="B308" s="176" t="s">
        <v>220</v>
      </c>
      <c r="C308" s="176">
        <v>11668</v>
      </c>
      <c r="D308" s="176">
        <v>15095</v>
      </c>
      <c r="E308" s="176">
        <v>13382</v>
      </c>
      <c r="F308" s="176">
        <v>-16.399999999999999</v>
      </c>
      <c r="G308" s="176">
        <v>6</v>
      </c>
      <c r="H308" s="176">
        <v>43.8</v>
      </c>
      <c r="I308" s="176">
        <v>15.2</v>
      </c>
      <c r="J308" s="176">
        <v>2.9</v>
      </c>
      <c r="K308" s="176">
        <v>-17.600000000000001</v>
      </c>
      <c r="L308" s="176"/>
    </row>
    <row r="309" spans="1:12">
      <c r="A309" s="176" t="s">
        <v>572</v>
      </c>
      <c r="B309" s="176" t="s">
        <v>220</v>
      </c>
      <c r="C309" s="176">
        <v>11668</v>
      </c>
      <c r="D309" s="176">
        <v>15095</v>
      </c>
      <c r="E309" s="176">
        <v>13382</v>
      </c>
      <c r="F309" s="176">
        <v>-16</v>
      </c>
      <c r="G309" s="176">
        <v>5.8</v>
      </c>
      <c r="H309" s="176">
        <v>39.4</v>
      </c>
      <c r="I309" s="176">
        <v>13.7</v>
      </c>
      <c r="J309" s="176">
        <v>2.9</v>
      </c>
      <c r="K309" s="176">
        <v>-17.2</v>
      </c>
      <c r="L309" s="176"/>
    </row>
    <row r="310" spans="1:12">
      <c r="A310" s="179" t="s">
        <v>759</v>
      </c>
      <c r="B310" s="60" t="s">
        <v>220</v>
      </c>
      <c r="C310" s="60">
        <v>11668</v>
      </c>
      <c r="D310" s="60">
        <v>15330</v>
      </c>
      <c r="E310" s="61">
        <v>13499</v>
      </c>
      <c r="F310" s="181">
        <v>-14.953999999999999</v>
      </c>
      <c r="G310" s="182">
        <v>6.5198333333333345</v>
      </c>
      <c r="H310" s="181">
        <v>41.827410855222276</v>
      </c>
      <c r="I310" s="182">
        <v>14.691919151341615</v>
      </c>
      <c r="J310" s="181">
        <v>2.8469671269190684</v>
      </c>
      <c r="K310" s="181">
        <v>-16.154</v>
      </c>
      <c r="L310" s="183"/>
    </row>
    <row r="311" spans="1:12">
      <c r="A311" s="179" t="s">
        <v>750</v>
      </c>
      <c r="B311" s="60" t="s">
        <v>220</v>
      </c>
      <c r="C311" s="60">
        <v>11668</v>
      </c>
      <c r="D311" s="60">
        <v>15330</v>
      </c>
      <c r="E311" s="61">
        <v>13499</v>
      </c>
      <c r="F311" s="181">
        <v>-11.417999999999999</v>
      </c>
      <c r="G311" s="182">
        <v>5.8228333333333344</v>
      </c>
      <c r="H311" s="181">
        <v>42.436004218702088</v>
      </c>
      <c r="I311" s="182">
        <v>15.291098039670379</v>
      </c>
      <c r="J311" s="181">
        <v>2.7752097402428828</v>
      </c>
      <c r="K311" s="181">
        <v>-12.617999999999999</v>
      </c>
      <c r="L311" s="183"/>
    </row>
    <row r="312" spans="1:12">
      <c r="A312" s="176" t="s">
        <v>734</v>
      </c>
      <c r="B312" s="176" t="s">
        <v>220</v>
      </c>
      <c r="C312" s="176">
        <v>11668</v>
      </c>
      <c r="D312" s="176">
        <v>15095</v>
      </c>
      <c r="E312" s="176">
        <v>13382</v>
      </c>
      <c r="F312" s="176">
        <v>-11.4</v>
      </c>
      <c r="G312" s="176">
        <v>6.9</v>
      </c>
      <c r="H312" s="176">
        <v>44.8</v>
      </c>
      <c r="I312" s="176">
        <v>15.5</v>
      </c>
      <c r="J312" s="176">
        <v>2.9</v>
      </c>
      <c r="K312" s="176">
        <v>-12.6</v>
      </c>
      <c r="L312" s="176"/>
    </row>
    <row r="313" spans="1:12">
      <c r="A313" s="176" t="s">
        <v>733</v>
      </c>
      <c r="B313" s="176" t="s">
        <v>220</v>
      </c>
      <c r="C313" s="176">
        <v>11668</v>
      </c>
      <c r="D313" s="176">
        <v>15095</v>
      </c>
      <c r="E313" s="176">
        <v>13382</v>
      </c>
      <c r="F313" s="176">
        <v>-11.2</v>
      </c>
      <c r="G313" s="176">
        <v>8.1999999999999993</v>
      </c>
      <c r="H313" s="176">
        <v>42</v>
      </c>
      <c r="I313" s="176">
        <v>14.8</v>
      </c>
      <c r="J313" s="176">
        <v>2.8</v>
      </c>
      <c r="K313" s="176">
        <v>-12.4</v>
      </c>
      <c r="L313" s="176"/>
    </row>
    <row r="314" spans="1:12">
      <c r="A314" s="176" t="s">
        <v>731</v>
      </c>
      <c r="B314" s="176" t="s">
        <v>220</v>
      </c>
      <c r="C314" s="176">
        <v>11668</v>
      </c>
      <c r="D314" s="176">
        <v>15095</v>
      </c>
      <c r="E314" s="176">
        <v>13382</v>
      </c>
      <c r="F314" s="176">
        <v>-10.9</v>
      </c>
      <c r="G314" s="176">
        <v>5.8</v>
      </c>
      <c r="H314" s="176">
        <v>43.7</v>
      </c>
      <c r="I314" s="176">
        <v>15.9</v>
      </c>
      <c r="J314" s="176">
        <v>2.8</v>
      </c>
      <c r="K314" s="176">
        <v>-12.1</v>
      </c>
      <c r="L314" s="176"/>
    </row>
    <row r="315" spans="1:12">
      <c r="A315" s="176" t="s">
        <v>730</v>
      </c>
      <c r="B315" s="176" t="s">
        <v>220</v>
      </c>
      <c r="C315" s="176">
        <v>11668</v>
      </c>
      <c r="D315" s="176">
        <v>15095</v>
      </c>
      <c r="E315" s="176">
        <v>13382</v>
      </c>
      <c r="F315" s="176">
        <v>-10.1</v>
      </c>
      <c r="G315" s="176">
        <v>6.4</v>
      </c>
      <c r="H315" s="176">
        <v>41.2</v>
      </c>
      <c r="I315" s="176">
        <v>14.9</v>
      </c>
      <c r="J315" s="176">
        <v>2.8</v>
      </c>
      <c r="K315" s="176">
        <v>-11.3</v>
      </c>
      <c r="L315" s="176"/>
    </row>
    <row r="316" spans="1:12">
      <c r="A316" s="176" t="s">
        <v>573</v>
      </c>
      <c r="B316" s="176" t="s">
        <v>574</v>
      </c>
      <c r="C316" s="176">
        <v>11998</v>
      </c>
      <c r="D316" s="176">
        <v>15330</v>
      </c>
      <c r="E316" s="176">
        <v>13664</v>
      </c>
      <c r="F316" s="176">
        <v>-17.399999999999999</v>
      </c>
      <c r="G316" s="176">
        <v>5.8</v>
      </c>
      <c r="H316" s="176">
        <v>39</v>
      </c>
      <c r="I316" s="176">
        <v>13.5</v>
      </c>
      <c r="J316" s="176">
        <v>2.9</v>
      </c>
      <c r="K316" s="176">
        <v>-18.600000000000001</v>
      </c>
      <c r="L316" s="176"/>
    </row>
    <row r="317" spans="1:12">
      <c r="A317" s="176" t="s">
        <v>735</v>
      </c>
      <c r="B317" s="176" t="s">
        <v>574</v>
      </c>
      <c r="C317" s="176">
        <v>11998</v>
      </c>
      <c r="D317" s="176">
        <v>15330</v>
      </c>
      <c r="E317" s="176">
        <v>13664</v>
      </c>
      <c r="F317" s="176">
        <v>-13.7</v>
      </c>
      <c r="G317" s="176">
        <v>6.6</v>
      </c>
      <c r="H317" s="176">
        <v>41.3</v>
      </c>
      <c r="I317" s="176">
        <v>14</v>
      </c>
      <c r="J317" s="176">
        <v>3</v>
      </c>
      <c r="K317" s="176">
        <v>-14.9</v>
      </c>
      <c r="L317" s="176"/>
    </row>
    <row r="318" spans="1:12">
      <c r="A318" s="176" t="s">
        <v>575</v>
      </c>
      <c r="B318" s="176" t="s">
        <v>574</v>
      </c>
      <c r="C318" s="176">
        <v>11998</v>
      </c>
      <c r="D318" s="176">
        <v>15330</v>
      </c>
      <c r="E318" s="176">
        <v>13664</v>
      </c>
      <c r="F318" s="176">
        <v>-13.3</v>
      </c>
      <c r="G318" s="176">
        <v>7.2</v>
      </c>
      <c r="H318" s="176">
        <v>40.4</v>
      </c>
      <c r="I318" s="176">
        <v>14.3</v>
      </c>
      <c r="J318" s="176">
        <v>2.8</v>
      </c>
      <c r="K318" s="176">
        <v>-14.5</v>
      </c>
      <c r="L318" s="176"/>
    </row>
    <row r="319" spans="1:12">
      <c r="A319" s="60" t="s">
        <v>576</v>
      </c>
      <c r="B319" s="60" t="s">
        <v>574</v>
      </c>
      <c r="C319" s="185">
        <v>11998</v>
      </c>
      <c r="D319" s="185">
        <v>15330</v>
      </c>
      <c r="E319" s="186">
        <v>13664</v>
      </c>
      <c r="F319" s="92">
        <v>-12.630466666666665</v>
      </c>
      <c r="G319" s="93">
        <v>9.2722266666666648</v>
      </c>
      <c r="H319" s="92">
        <v>40.192381746957061</v>
      </c>
      <c r="I319" s="93">
        <v>13.943805330504931</v>
      </c>
      <c r="J319" s="92">
        <v>2.8824543081527385</v>
      </c>
      <c r="K319" s="181">
        <v>-13.830466666666664</v>
      </c>
      <c r="L319" s="183"/>
    </row>
    <row r="320" spans="1:12">
      <c r="A320" s="176" t="s">
        <v>762</v>
      </c>
      <c r="B320" s="176" t="s">
        <v>574</v>
      </c>
      <c r="C320" s="176">
        <v>11998</v>
      </c>
      <c r="D320" s="176">
        <v>15330</v>
      </c>
      <c r="E320" s="176">
        <v>13664</v>
      </c>
      <c r="F320" s="176">
        <v>-12.2</v>
      </c>
      <c r="G320" s="176">
        <v>7</v>
      </c>
      <c r="H320" s="176">
        <v>41.3</v>
      </c>
      <c r="I320" s="176">
        <v>14.1</v>
      </c>
      <c r="J320" s="176">
        <v>2.9</v>
      </c>
      <c r="K320" s="176">
        <v>-13.4</v>
      </c>
      <c r="L320" s="176"/>
    </row>
    <row r="321" spans="1:12">
      <c r="A321" s="176" t="s">
        <v>577</v>
      </c>
      <c r="B321" s="176" t="s">
        <v>574</v>
      </c>
      <c r="C321" s="176">
        <v>11998</v>
      </c>
      <c r="D321" s="176">
        <v>15330</v>
      </c>
      <c r="E321" s="176">
        <v>13664</v>
      </c>
      <c r="F321" s="176">
        <v>-11.6</v>
      </c>
      <c r="G321" s="176">
        <v>7.3</v>
      </c>
      <c r="H321" s="176">
        <v>42.3</v>
      </c>
      <c r="I321" s="176">
        <v>15</v>
      </c>
      <c r="J321" s="176">
        <v>2.8</v>
      </c>
      <c r="K321" s="176">
        <v>-12.8</v>
      </c>
      <c r="L321" s="176"/>
    </row>
    <row r="322" spans="1:12">
      <c r="A322" s="176" t="s">
        <v>581</v>
      </c>
      <c r="B322" s="176" t="s">
        <v>582</v>
      </c>
      <c r="C322" s="176">
        <v>12656</v>
      </c>
      <c r="D322" s="176">
        <v>15095</v>
      </c>
      <c r="E322" s="176">
        <v>13876</v>
      </c>
      <c r="F322" s="176">
        <v>-21.9</v>
      </c>
      <c r="G322" s="176">
        <v>7.1</v>
      </c>
      <c r="H322" s="176">
        <v>46.3</v>
      </c>
      <c r="I322" s="176">
        <v>15.8</v>
      </c>
      <c r="J322" s="176">
        <v>2.9</v>
      </c>
      <c r="K322" s="176">
        <v>-23.1</v>
      </c>
      <c r="L322" s="176"/>
    </row>
  </sheetData>
  <sortState ref="A2:L322">
    <sortCondition ref="L2:L322"/>
  </sortState>
  <conditionalFormatting sqref="A27">
    <cfRule type="duplicateValues" dxfId="32" priority="12"/>
  </conditionalFormatting>
  <conditionalFormatting sqref="A33">
    <cfRule type="duplicateValues" dxfId="31" priority="11"/>
  </conditionalFormatting>
  <conditionalFormatting sqref="A34">
    <cfRule type="duplicateValues" dxfId="30" priority="10"/>
  </conditionalFormatting>
  <conditionalFormatting sqref="A82">
    <cfRule type="duplicateValues" dxfId="29" priority="9"/>
  </conditionalFormatting>
  <conditionalFormatting sqref="A139">
    <cfRule type="duplicateValues" dxfId="28" priority="8"/>
  </conditionalFormatting>
  <conditionalFormatting sqref="A159">
    <cfRule type="duplicateValues" dxfId="27" priority="7"/>
  </conditionalFormatting>
  <conditionalFormatting sqref="A221">
    <cfRule type="duplicateValues" dxfId="26" priority="6"/>
  </conditionalFormatting>
  <conditionalFormatting sqref="A224">
    <cfRule type="duplicateValues" dxfId="25" priority="5"/>
  </conditionalFormatting>
  <conditionalFormatting sqref="A282">
    <cfRule type="duplicateValues" dxfId="24" priority="4"/>
  </conditionalFormatting>
  <conditionalFormatting sqref="A2:A10 A322 A310:A320 A308 A306 A302:A304 A266:A281 A258:A261 A263 A253:A254 A240 A225 A228 A218:A220 A203:A204 A191 A193:A195 A178:A184 A156:A158 A61:A81 A58 A56 A53:A54 A51 A42:A48 A35:A40 A26 A24 A21 A14:A19 A28:A30 A83:A109 A111:A138 A140:A152 A160:A175 A283:A299">
    <cfRule type="duplicateValues" dxfId="23" priority="16"/>
  </conditionalFormatting>
  <conditionalFormatting sqref="A2:A322">
    <cfRule type="duplicateValues" dxfId="22" priority="52"/>
  </conditionalFormatting>
  <conditionalFormatting sqref="A283:A322 A35:A81 A2:A26 A28:A32 A83:A138 A140:A158 A160:A220 A222:A223 A225:A281">
    <cfRule type="duplicateValues" dxfId="21" priority="5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52" workbookViewId="0">
      <selection activeCell="B56" sqref="B56"/>
    </sheetView>
  </sheetViews>
  <sheetFormatPr defaultRowHeight="15.5"/>
  <cols>
    <col min="1" max="1" width="15.08203125" customWidth="1"/>
    <col min="2" max="2" width="9.75" customWidth="1"/>
    <col min="3" max="3" width="10.25" customWidth="1"/>
    <col min="4" max="4" width="10.58203125" customWidth="1"/>
    <col min="6" max="6" width="10.75" customWidth="1"/>
    <col min="7" max="7" width="7.58203125" customWidth="1"/>
    <col min="9" max="9" width="10" customWidth="1"/>
    <col min="10" max="10" width="12" customWidth="1"/>
  </cols>
  <sheetData>
    <row r="1" spans="1:11" ht="31">
      <c r="A1" s="189" t="s">
        <v>293</v>
      </c>
      <c r="B1" s="189" t="s">
        <v>299</v>
      </c>
      <c r="C1" s="189" t="s">
        <v>886</v>
      </c>
      <c r="D1" s="189" t="s">
        <v>889</v>
      </c>
      <c r="E1" s="190" t="s">
        <v>888</v>
      </c>
      <c r="F1" s="196" t="s">
        <v>890</v>
      </c>
      <c r="G1" s="189" t="s">
        <v>851</v>
      </c>
      <c r="H1" s="189" t="s">
        <v>852</v>
      </c>
      <c r="I1" s="189" t="s">
        <v>850</v>
      </c>
      <c r="J1" s="189" t="s">
        <v>849</v>
      </c>
      <c r="K1" s="189" t="s">
        <v>303</v>
      </c>
    </row>
    <row r="2" spans="1:11">
      <c r="A2" s="176" t="s">
        <v>598</v>
      </c>
      <c r="B2" s="176" t="s">
        <v>305</v>
      </c>
      <c r="C2" s="176">
        <v>0</v>
      </c>
      <c r="D2" s="176">
        <v>1128</v>
      </c>
      <c r="E2" s="176">
        <v>564</v>
      </c>
      <c r="F2" s="60" t="s">
        <v>892</v>
      </c>
      <c r="G2" s="177">
        <v>2.65</v>
      </c>
      <c r="H2" s="177">
        <v>0.02</v>
      </c>
      <c r="I2" s="181">
        <v>103.2</v>
      </c>
      <c r="J2" s="178">
        <v>103.2</v>
      </c>
      <c r="K2" s="176">
        <v>1</v>
      </c>
    </row>
    <row r="3" spans="1:11">
      <c r="A3" s="176" t="s">
        <v>304</v>
      </c>
      <c r="B3" s="176" t="s">
        <v>305</v>
      </c>
      <c r="C3" s="176">
        <v>0</v>
      </c>
      <c r="D3" s="176">
        <v>1128</v>
      </c>
      <c r="E3" s="176">
        <v>564</v>
      </c>
      <c r="F3" s="60" t="s">
        <v>893</v>
      </c>
      <c r="G3" s="177">
        <v>2.75</v>
      </c>
      <c r="H3" s="177">
        <v>0.06</v>
      </c>
      <c r="I3" s="181">
        <v>115.5</v>
      </c>
      <c r="J3" s="178">
        <v>115.5</v>
      </c>
      <c r="K3" s="176">
        <v>1</v>
      </c>
    </row>
    <row r="4" spans="1:11">
      <c r="A4" s="176" t="s">
        <v>599</v>
      </c>
      <c r="B4" s="176" t="s">
        <v>305</v>
      </c>
      <c r="C4" s="176">
        <v>0</v>
      </c>
      <c r="D4" s="176">
        <v>1128</v>
      </c>
      <c r="E4" s="176">
        <v>564</v>
      </c>
      <c r="F4" s="60" t="s">
        <v>894</v>
      </c>
      <c r="G4" s="177">
        <v>2.29</v>
      </c>
      <c r="H4" s="177">
        <v>0.03</v>
      </c>
      <c r="I4" s="181">
        <v>63.4</v>
      </c>
      <c r="J4" s="178">
        <v>70.722699999999989</v>
      </c>
      <c r="K4" s="176">
        <v>1</v>
      </c>
    </row>
    <row r="5" spans="1:11">
      <c r="A5" s="176" t="s">
        <v>794</v>
      </c>
      <c r="B5" s="176" t="s">
        <v>305</v>
      </c>
      <c r="C5" s="176">
        <v>0</v>
      </c>
      <c r="D5" s="176">
        <v>1128</v>
      </c>
      <c r="E5" s="176">
        <v>564</v>
      </c>
      <c r="F5" s="60" t="s">
        <v>892</v>
      </c>
      <c r="G5" s="177">
        <v>2.44</v>
      </c>
      <c r="H5" s="177">
        <v>0.04</v>
      </c>
      <c r="I5" s="181">
        <v>77.7</v>
      </c>
      <c r="J5" s="178">
        <v>77.7</v>
      </c>
      <c r="K5" s="176">
        <v>1</v>
      </c>
    </row>
    <row r="6" spans="1:11">
      <c r="A6" s="176" t="s">
        <v>795</v>
      </c>
      <c r="B6" s="176" t="s">
        <v>305</v>
      </c>
      <c r="C6" s="176">
        <v>0</v>
      </c>
      <c r="D6" s="176">
        <v>1128</v>
      </c>
      <c r="E6" s="176">
        <v>564</v>
      </c>
      <c r="F6" s="60" t="s">
        <v>892</v>
      </c>
      <c r="G6" s="177">
        <v>2.12</v>
      </c>
      <c r="H6" s="177">
        <v>0.02</v>
      </c>
      <c r="I6" s="181">
        <v>48.7</v>
      </c>
      <c r="J6" s="178">
        <v>48.7</v>
      </c>
      <c r="K6" s="176">
        <v>1</v>
      </c>
    </row>
    <row r="7" spans="1:11">
      <c r="A7" s="176" t="s">
        <v>600</v>
      </c>
      <c r="B7" s="176" t="s">
        <v>305</v>
      </c>
      <c r="C7" s="176">
        <v>0</v>
      </c>
      <c r="D7" s="176">
        <v>1128</v>
      </c>
      <c r="E7" s="176">
        <v>564</v>
      </c>
      <c r="F7" s="60" t="s">
        <v>893</v>
      </c>
      <c r="G7" s="177">
        <v>2.77</v>
      </c>
      <c r="H7" s="177">
        <v>0.02</v>
      </c>
      <c r="I7" s="181">
        <v>119.5</v>
      </c>
      <c r="J7" s="178">
        <v>119.5</v>
      </c>
      <c r="K7" s="176">
        <v>1</v>
      </c>
    </row>
    <row r="8" spans="1:11">
      <c r="A8" s="176" t="s">
        <v>601</v>
      </c>
      <c r="B8" s="176" t="s">
        <v>305</v>
      </c>
      <c r="C8" s="176">
        <v>0</v>
      </c>
      <c r="D8" s="176">
        <v>1128</v>
      </c>
      <c r="E8" s="176">
        <v>564</v>
      </c>
      <c r="F8" s="60" t="s">
        <v>892</v>
      </c>
      <c r="G8" s="177">
        <v>2.5099999999999998</v>
      </c>
      <c r="H8" s="177">
        <v>7.0000000000000007E-2</v>
      </c>
      <c r="I8" s="181">
        <v>85.9</v>
      </c>
      <c r="J8" s="178">
        <v>85.9</v>
      </c>
      <c r="K8" s="176">
        <v>1</v>
      </c>
    </row>
    <row r="9" spans="1:11">
      <c r="A9" s="176" t="s">
        <v>602</v>
      </c>
      <c r="B9" s="176" t="s">
        <v>306</v>
      </c>
      <c r="C9" s="176">
        <v>0</v>
      </c>
      <c r="D9" s="176">
        <v>1787</v>
      </c>
      <c r="E9" s="176">
        <v>894</v>
      </c>
      <c r="F9" s="60" t="s">
        <v>894</v>
      </c>
      <c r="G9" s="177">
        <v>2.7</v>
      </c>
      <c r="H9" s="177">
        <v>0.03</v>
      </c>
      <c r="I9" s="181">
        <v>109.34880955246427</v>
      </c>
      <c r="J9" s="178">
        <v>121.97859705577389</v>
      </c>
      <c r="K9" s="176">
        <v>1</v>
      </c>
    </row>
    <row r="10" spans="1:11">
      <c r="A10" s="176" t="s">
        <v>307</v>
      </c>
      <c r="B10" s="176" t="s">
        <v>308</v>
      </c>
      <c r="C10" s="176">
        <v>1128</v>
      </c>
      <c r="D10" s="176">
        <v>1458</v>
      </c>
      <c r="E10" s="176">
        <v>1293</v>
      </c>
      <c r="F10" s="60" t="s">
        <v>892</v>
      </c>
      <c r="G10" s="177">
        <v>2.67</v>
      </c>
      <c r="H10" s="177">
        <v>0.02</v>
      </c>
      <c r="I10" s="181">
        <v>104.7</v>
      </c>
      <c r="J10" s="178">
        <v>104.7</v>
      </c>
      <c r="K10" s="176">
        <v>1</v>
      </c>
    </row>
    <row r="11" spans="1:11">
      <c r="A11" s="176" t="s">
        <v>603</v>
      </c>
      <c r="B11" s="176" t="s">
        <v>308</v>
      </c>
      <c r="C11" s="176">
        <v>1128</v>
      </c>
      <c r="D11" s="176">
        <v>1458</v>
      </c>
      <c r="E11" s="176">
        <v>1293</v>
      </c>
      <c r="F11" s="60" t="s">
        <v>894</v>
      </c>
      <c r="G11" s="177">
        <v>2.2599999999999998</v>
      </c>
      <c r="H11" s="177">
        <v>0.04</v>
      </c>
      <c r="I11" s="181">
        <v>60.7</v>
      </c>
      <c r="J11" s="178">
        <v>67.710849999999994</v>
      </c>
      <c r="K11" s="176">
        <v>1</v>
      </c>
    </row>
    <row r="12" spans="1:11">
      <c r="A12" s="176" t="s">
        <v>604</v>
      </c>
      <c r="B12" s="176" t="s">
        <v>308</v>
      </c>
      <c r="C12" s="176">
        <v>1128</v>
      </c>
      <c r="D12" s="176">
        <v>1458</v>
      </c>
      <c r="E12" s="176">
        <v>1293</v>
      </c>
      <c r="F12" s="60" t="s">
        <v>892</v>
      </c>
      <c r="G12" s="177">
        <v>2.35</v>
      </c>
      <c r="H12" s="177">
        <v>0.03</v>
      </c>
      <c r="I12" s="181">
        <v>69.400000000000006</v>
      </c>
      <c r="J12" s="178">
        <v>69.400000000000006</v>
      </c>
      <c r="K12" s="176">
        <v>1</v>
      </c>
    </row>
    <row r="13" spans="1:11">
      <c r="A13" s="176" t="s">
        <v>605</v>
      </c>
      <c r="B13" s="176" t="s">
        <v>308</v>
      </c>
      <c r="C13" s="176">
        <v>1128</v>
      </c>
      <c r="D13" s="176">
        <v>1458</v>
      </c>
      <c r="E13" s="176">
        <v>1293</v>
      </c>
      <c r="F13" s="60" t="s">
        <v>892</v>
      </c>
      <c r="G13" s="177">
        <v>2.41</v>
      </c>
      <c r="H13" s="177">
        <v>0.04</v>
      </c>
      <c r="I13" s="181">
        <v>75.099999999999994</v>
      </c>
      <c r="J13" s="178">
        <v>75.099999999999994</v>
      </c>
      <c r="K13" s="176">
        <v>1</v>
      </c>
    </row>
    <row r="14" spans="1:11">
      <c r="A14" s="176" t="s">
        <v>792</v>
      </c>
      <c r="B14" s="176" t="s">
        <v>308</v>
      </c>
      <c r="C14" s="176">
        <v>1128</v>
      </c>
      <c r="D14" s="176">
        <v>1458</v>
      </c>
      <c r="E14" s="176">
        <v>1293</v>
      </c>
      <c r="F14" s="60" t="s">
        <v>894</v>
      </c>
      <c r="G14" s="177">
        <v>2.44</v>
      </c>
      <c r="H14" s="177">
        <v>0.04</v>
      </c>
      <c r="I14" s="181">
        <v>77.900000000000006</v>
      </c>
      <c r="J14" s="178">
        <v>86.897450000000006</v>
      </c>
      <c r="K14" s="176">
        <v>1</v>
      </c>
    </row>
    <row r="15" spans="1:11">
      <c r="A15" s="176" t="s">
        <v>793</v>
      </c>
      <c r="B15" s="176" t="s">
        <v>308</v>
      </c>
      <c r="C15" s="176">
        <v>1128</v>
      </c>
      <c r="D15" s="176">
        <v>1458</v>
      </c>
      <c r="E15" s="176">
        <v>1293</v>
      </c>
      <c r="F15" s="60" t="s">
        <v>891</v>
      </c>
      <c r="G15" s="177">
        <v>2.15</v>
      </c>
      <c r="H15" s="177">
        <v>0.04</v>
      </c>
      <c r="I15" s="181">
        <v>51.1</v>
      </c>
      <c r="J15" s="178">
        <v>57.002049999999997</v>
      </c>
      <c r="K15" s="176">
        <v>1</v>
      </c>
    </row>
    <row r="16" spans="1:11">
      <c r="A16" s="179" t="s">
        <v>608</v>
      </c>
      <c r="B16" s="184" t="s">
        <v>308</v>
      </c>
      <c r="C16" s="183">
        <v>1128.129117259552</v>
      </c>
      <c r="D16" s="185">
        <v>1458</v>
      </c>
      <c r="E16" s="186">
        <f>AVERAGE(C16:D16)</f>
        <v>1293.064558629776</v>
      </c>
      <c r="F16" s="60" t="s">
        <v>892</v>
      </c>
      <c r="G16" s="180">
        <v>2.58</v>
      </c>
      <c r="H16" s="180">
        <v>2.8284271247461926E-2</v>
      </c>
      <c r="I16" s="178">
        <v>94.072183983207808</v>
      </c>
      <c r="J16" s="178">
        <v>94.072183983207808</v>
      </c>
      <c r="K16" s="176">
        <v>1</v>
      </c>
    </row>
    <row r="17" spans="1:11">
      <c r="A17" s="176" t="s">
        <v>606</v>
      </c>
      <c r="B17" s="176" t="s">
        <v>308</v>
      </c>
      <c r="C17" s="176">
        <v>1128</v>
      </c>
      <c r="D17" s="176">
        <v>1458</v>
      </c>
      <c r="E17" s="176">
        <v>1293</v>
      </c>
      <c r="F17" s="60" t="s">
        <v>894</v>
      </c>
      <c r="G17" s="177">
        <v>2.46</v>
      </c>
      <c r="H17" s="177">
        <v>0.05</v>
      </c>
      <c r="I17" s="181">
        <v>80.7</v>
      </c>
      <c r="J17" s="178">
        <v>90.020849999999996</v>
      </c>
      <c r="K17" s="176">
        <v>1</v>
      </c>
    </row>
    <row r="18" spans="1:11">
      <c r="A18" s="176" t="s">
        <v>607</v>
      </c>
      <c r="B18" s="176" t="s">
        <v>308</v>
      </c>
      <c r="C18" s="176">
        <v>1128</v>
      </c>
      <c r="D18" s="176">
        <v>1458</v>
      </c>
      <c r="E18" s="176">
        <v>1293</v>
      </c>
      <c r="F18" s="60" t="s">
        <v>891</v>
      </c>
      <c r="G18" s="177">
        <v>2.46</v>
      </c>
      <c r="H18" s="177">
        <v>0.02</v>
      </c>
      <c r="I18" s="181">
        <v>80.400000000000006</v>
      </c>
      <c r="J18" s="178">
        <v>89.686199999999999</v>
      </c>
      <c r="K18" s="176">
        <v>1</v>
      </c>
    </row>
    <row r="19" spans="1:11">
      <c r="A19" s="176" t="s">
        <v>609</v>
      </c>
      <c r="B19" s="176" t="s">
        <v>310</v>
      </c>
      <c r="C19" s="176">
        <v>1458</v>
      </c>
      <c r="D19" s="176">
        <v>1787</v>
      </c>
      <c r="E19" s="176">
        <v>1623</v>
      </c>
      <c r="F19" s="60" t="s">
        <v>892</v>
      </c>
      <c r="G19" s="177">
        <v>2.57</v>
      </c>
      <c r="H19" s="177">
        <v>0</v>
      </c>
      <c r="I19" s="181">
        <v>92.9</v>
      </c>
      <c r="J19" s="178">
        <v>92.9</v>
      </c>
      <c r="K19" s="176">
        <v>2</v>
      </c>
    </row>
    <row r="20" spans="1:11">
      <c r="A20" s="176" t="s">
        <v>309</v>
      </c>
      <c r="B20" s="176" t="s">
        <v>310</v>
      </c>
      <c r="C20" s="176">
        <v>1458</v>
      </c>
      <c r="D20" s="176">
        <v>1787</v>
      </c>
      <c r="E20" s="176">
        <v>1623</v>
      </c>
      <c r="F20" s="60" t="s">
        <v>894</v>
      </c>
      <c r="G20" s="177">
        <v>2.67</v>
      </c>
      <c r="H20" s="177">
        <v>0.03</v>
      </c>
      <c r="I20" s="181">
        <v>104.9</v>
      </c>
      <c r="J20" s="178">
        <v>117.01595</v>
      </c>
      <c r="K20" s="176">
        <v>2</v>
      </c>
    </row>
    <row r="21" spans="1:11">
      <c r="A21" s="176" t="s">
        <v>610</v>
      </c>
      <c r="B21" s="176" t="s">
        <v>310</v>
      </c>
      <c r="C21" s="176">
        <v>1458</v>
      </c>
      <c r="D21" s="176">
        <v>1787</v>
      </c>
      <c r="E21" s="176">
        <v>1623</v>
      </c>
      <c r="F21" s="60" t="s">
        <v>894</v>
      </c>
      <c r="G21" s="177">
        <v>2.54</v>
      </c>
      <c r="H21" s="177">
        <v>0.03</v>
      </c>
      <c r="I21" s="181">
        <v>89.3</v>
      </c>
      <c r="J21" s="178">
        <v>99.614149999999995</v>
      </c>
      <c r="K21" s="176">
        <v>2</v>
      </c>
    </row>
    <row r="22" spans="1:11">
      <c r="A22" s="176" t="s">
        <v>315</v>
      </c>
      <c r="B22" s="176" t="s">
        <v>310</v>
      </c>
      <c r="C22" s="176">
        <v>1458</v>
      </c>
      <c r="D22" s="176">
        <v>1787</v>
      </c>
      <c r="E22" s="176">
        <v>1623</v>
      </c>
      <c r="F22" s="60" t="s">
        <v>891</v>
      </c>
      <c r="G22" s="177">
        <v>2.5499999999999998</v>
      </c>
      <c r="H22" s="177">
        <v>0.06</v>
      </c>
      <c r="I22" s="181">
        <v>90.5</v>
      </c>
      <c r="J22" s="178">
        <v>100.95274999999999</v>
      </c>
      <c r="K22" s="176">
        <v>2</v>
      </c>
    </row>
    <row r="23" spans="1:11">
      <c r="A23" s="176" t="s">
        <v>611</v>
      </c>
      <c r="B23" s="176" t="s">
        <v>310</v>
      </c>
      <c r="C23" s="176">
        <v>1458</v>
      </c>
      <c r="D23" s="176">
        <v>1787</v>
      </c>
      <c r="E23" s="176">
        <v>1623</v>
      </c>
      <c r="F23" s="60" t="s">
        <v>894</v>
      </c>
      <c r="G23" s="177">
        <v>2.59</v>
      </c>
      <c r="H23" s="177">
        <v>0.06</v>
      </c>
      <c r="I23" s="181">
        <v>95.3</v>
      </c>
      <c r="J23" s="178">
        <v>106.30714999999999</v>
      </c>
      <c r="K23" s="176">
        <v>2</v>
      </c>
    </row>
    <row r="24" spans="1:11">
      <c r="A24" s="176" t="s">
        <v>319</v>
      </c>
      <c r="B24" s="176" t="s">
        <v>310</v>
      </c>
      <c r="C24" s="176">
        <v>1458</v>
      </c>
      <c r="D24" s="176">
        <v>1787</v>
      </c>
      <c r="E24" s="176">
        <v>1623</v>
      </c>
      <c r="F24" s="60" t="s">
        <v>894</v>
      </c>
      <c r="G24" s="177">
        <v>2.37</v>
      </c>
      <c r="H24" s="177">
        <v>0.02</v>
      </c>
      <c r="I24" s="181">
        <v>70.7</v>
      </c>
      <c r="J24" s="178">
        <v>78.865849999999995</v>
      </c>
      <c r="K24" s="176">
        <v>2</v>
      </c>
    </row>
    <row r="25" spans="1:11">
      <c r="A25" s="176" t="s">
        <v>317</v>
      </c>
      <c r="B25" s="176" t="s">
        <v>310</v>
      </c>
      <c r="C25" s="176">
        <v>1458</v>
      </c>
      <c r="D25" s="176">
        <v>1787</v>
      </c>
      <c r="E25" s="176">
        <v>1623</v>
      </c>
      <c r="F25" s="60" t="s">
        <v>894</v>
      </c>
      <c r="G25" s="177">
        <v>2.64</v>
      </c>
      <c r="H25" s="177">
        <v>0.01</v>
      </c>
      <c r="I25" s="181">
        <v>100.9</v>
      </c>
      <c r="J25" s="178">
        <v>112.55395</v>
      </c>
      <c r="K25" s="176">
        <v>2</v>
      </c>
    </row>
    <row r="26" spans="1:11">
      <c r="A26" s="176" t="s">
        <v>318</v>
      </c>
      <c r="B26" s="176" t="s">
        <v>310</v>
      </c>
      <c r="C26" s="176">
        <v>1458</v>
      </c>
      <c r="D26" s="176">
        <v>1787</v>
      </c>
      <c r="E26" s="176">
        <v>1623</v>
      </c>
      <c r="F26" s="60" t="s">
        <v>892</v>
      </c>
      <c r="G26" s="177">
        <v>2.17</v>
      </c>
      <c r="H26" s="177">
        <v>0</v>
      </c>
      <c r="I26" s="181">
        <v>53</v>
      </c>
      <c r="J26" s="178">
        <v>53</v>
      </c>
      <c r="K26" s="176">
        <v>2</v>
      </c>
    </row>
    <row r="27" spans="1:11">
      <c r="A27" s="176" t="s">
        <v>612</v>
      </c>
      <c r="B27" s="176" t="s">
        <v>310</v>
      </c>
      <c r="C27" s="176">
        <v>1458</v>
      </c>
      <c r="D27" s="176">
        <v>1787</v>
      </c>
      <c r="E27" s="176">
        <v>1623</v>
      </c>
      <c r="F27" s="60" t="s">
        <v>893</v>
      </c>
      <c r="G27" s="177">
        <v>2.59</v>
      </c>
      <c r="H27" s="177">
        <v>0.03</v>
      </c>
      <c r="I27" s="181">
        <v>95.7</v>
      </c>
      <c r="J27" s="178">
        <v>95.7</v>
      </c>
      <c r="K27" s="176">
        <v>2</v>
      </c>
    </row>
    <row r="28" spans="1:11">
      <c r="A28" s="176" t="s">
        <v>312</v>
      </c>
      <c r="B28" s="176" t="s">
        <v>310</v>
      </c>
      <c r="C28" s="176">
        <v>1458</v>
      </c>
      <c r="D28" s="176">
        <v>1787</v>
      </c>
      <c r="E28" s="176">
        <v>1623</v>
      </c>
      <c r="F28" s="60" t="s">
        <v>893</v>
      </c>
      <c r="G28" s="177">
        <v>2.56</v>
      </c>
      <c r="H28" s="177">
        <v>0.06</v>
      </c>
      <c r="I28" s="181">
        <v>92.1</v>
      </c>
      <c r="J28" s="178">
        <v>92.1</v>
      </c>
      <c r="K28" s="176">
        <v>2</v>
      </c>
    </row>
    <row r="29" spans="1:11">
      <c r="A29" s="176" t="s">
        <v>613</v>
      </c>
      <c r="B29" s="176" t="s">
        <v>310</v>
      </c>
      <c r="C29" s="176">
        <v>1458</v>
      </c>
      <c r="D29" s="176">
        <v>1787</v>
      </c>
      <c r="E29" s="176">
        <v>1623</v>
      </c>
      <c r="F29" s="60" t="s">
        <v>891</v>
      </c>
      <c r="G29" s="177">
        <v>2.77</v>
      </c>
      <c r="H29" s="177">
        <v>0.02</v>
      </c>
      <c r="I29" s="181">
        <v>119.5</v>
      </c>
      <c r="J29" s="178">
        <v>133.30224999999999</v>
      </c>
      <c r="K29" s="176">
        <v>2</v>
      </c>
    </row>
    <row r="30" spans="1:11">
      <c r="A30" s="176" t="s">
        <v>614</v>
      </c>
      <c r="B30" s="176" t="s">
        <v>310</v>
      </c>
      <c r="C30" s="176">
        <v>1458</v>
      </c>
      <c r="D30" s="176">
        <v>1787</v>
      </c>
      <c r="E30" s="176">
        <v>1623</v>
      </c>
      <c r="F30" s="60" t="s">
        <v>893</v>
      </c>
      <c r="G30" s="177">
        <v>2.41</v>
      </c>
      <c r="H30" s="177">
        <v>0.04</v>
      </c>
      <c r="I30" s="181">
        <v>75.099999999999994</v>
      </c>
      <c r="J30" s="178">
        <v>75.099999999999994</v>
      </c>
      <c r="K30" s="176">
        <v>2</v>
      </c>
    </row>
    <row r="31" spans="1:11">
      <c r="A31" s="176" t="s">
        <v>615</v>
      </c>
      <c r="B31" s="176" t="s">
        <v>310</v>
      </c>
      <c r="C31" s="176">
        <v>1458</v>
      </c>
      <c r="D31" s="176">
        <v>1787</v>
      </c>
      <c r="E31" s="176">
        <v>1623</v>
      </c>
      <c r="F31" s="60" t="s">
        <v>892</v>
      </c>
      <c r="G31" s="177">
        <v>2.31</v>
      </c>
      <c r="H31" s="177">
        <v>0</v>
      </c>
      <c r="I31" s="181">
        <v>65.2</v>
      </c>
      <c r="J31" s="178">
        <v>65.2</v>
      </c>
      <c r="K31" s="176">
        <v>2</v>
      </c>
    </row>
    <row r="32" spans="1:11">
      <c r="A32" s="176" t="s">
        <v>616</v>
      </c>
      <c r="B32" s="176" t="s">
        <v>310</v>
      </c>
      <c r="C32" s="176">
        <v>1458</v>
      </c>
      <c r="D32" s="176">
        <v>1787</v>
      </c>
      <c r="E32" s="176">
        <v>1623</v>
      </c>
      <c r="F32" s="60" t="s">
        <v>892</v>
      </c>
      <c r="G32" s="177">
        <v>2.4300000000000002</v>
      </c>
      <c r="H32" s="177">
        <v>0.04</v>
      </c>
      <c r="I32" s="181">
        <v>76.599999999999994</v>
      </c>
      <c r="J32" s="178">
        <v>76.599999999999994</v>
      </c>
      <c r="K32" s="176">
        <v>2</v>
      </c>
    </row>
    <row r="33" spans="1:11">
      <c r="A33" s="176" t="s">
        <v>617</v>
      </c>
      <c r="B33" s="176" t="s">
        <v>310</v>
      </c>
      <c r="C33" s="176">
        <v>1458</v>
      </c>
      <c r="D33" s="176">
        <v>1787</v>
      </c>
      <c r="E33" s="176">
        <v>1623</v>
      </c>
      <c r="F33" s="60" t="s">
        <v>891</v>
      </c>
      <c r="G33" s="177">
        <v>2.39</v>
      </c>
      <c r="H33" s="177">
        <v>0.01</v>
      </c>
      <c r="I33" s="181">
        <v>73</v>
      </c>
      <c r="J33" s="178">
        <v>81.4315</v>
      </c>
      <c r="K33" s="176">
        <v>2</v>
      </c>
    </row>
    <row r="34" spans="1:11">
      <c r="A34" s="176" t="s">
        <v>618</v>
      </c>
      <c r="B34" s="176" t="s">
        <v>321</v>
      </c>
      <c r="C34" s="176">
        <v>1787</v>
      </c>
      <c r="D34" s="176">
        <v>2116</v>
      </c>
      <c r="E34" s="176">
        <v>1952</v>
      </c>
      <c r="F34" s="60" t="s">
        <v>892</v>
      </c>
      <c r="G34" s="177">
        <v>2.2799999999999998</v>
      </c>
      <c r="H34" s="177">
        <v>0.02</v>
      </c>
      <c r="I34" s="181">
        <v>62.2</v>
      </c>
      <c r="J34" s="178">
        <v>62.2</v>
      </c>
      <c r="K34" s="176">
        <v>2</v>
      </c>
    </row>
    <row r="35" spans="1:11">
      <c r="A35" s="176" t="s">
        <v>619</v>
      </c>
      <c r="B35" s="176" t="s">
        <v>321</v>
      </c>
      <c r="C35" s="176">
        <v>1787</v>
      </c>
      <c r="D35" s="176">
        <v>2116</v>
      </c>
      <c r="E35" s="176">
        <v>1952</v>
      </c>
      <c r="F35" s="60" t="s">
        <v>891</v>
      </c>
      <c r="G35" s="177">
        <v>2.36</v>
      </c>
      <c r="H35" s="177">
        <v>0.05</v>
      </c>
      <c r="I35" s="181">
        <v>69.5</v>
      </c>
      <c r="J35" s="178">
        <v>77.527249999999995</v>
      </c>
      <c r="K35" s="176">
        <v>2</v>
      </c>
    </row>
    <row r="36" spans="1:11">
      <c r="A36" s="176" t="s">
        <v>620</v>
      </c>
      <c r="B36" s="176" t="s">
        <v>321</v>
      </c>
      <c r="C36" s="176">
        <v>1787</v>
      </c>
      <c r="D36" s="176">
        <v>2116</v>
      </c>
      <c r="E36" s="176">
        <v>1952</v>
      </c>
      <c r="F36" s="60" t="s">
        <v>891</v>
      </c>
      <c r="G36" s="177">
        <v>2.41</v>
      </c>
      <c r="H36" s="177">
        <v>0.03</v>
      </c>
      <c r="I36" s="181">
        <v>75.099999999999994</v>
      </c>
      <c r="J36" s="178">
        <v>83.774049999999988</v>
      </c>
      <c r="K36" s="176">
        <v>2</v>
      </c>
    </row>
    <row r="37" spans="1:11">
      <c r="A37" s="176" t="s">
        <v>324</v>
      </c>
      <c r="B37" s="176" t="s">
        <v>321</v>
      </c>
      <c r="C37" s="176">
        <v>1787</v>
      </c>
      <c r="D37" s="176">
        <v>2116</v>
      </c>
      <c r="E37" s="176">
        <v>1952</v>
      </c>
      <c r="F37" s="60" t="s">
        <v>891</v>
      </c>
      <c r="G37" s="177">
        <v>2.39</v>
      </c>
      <c r="H37" s="177">
        <v>0</v>
      </c>
      <c r="I37" s="181">
        <v>73</v>
      </c>
      <c r="J37" s="178">
        <v>81.4315</v>
      </c>
      <c r="K37" s="176">
        <v>2</v>
      </c>
    </row>
    <row r="38" spans="1:11">
      <c r="A38" s="176" t="s">
        <v>322</v>
      </c>
      <c r="B38" s="176" t="s">
        <v>321</v>
      </c>
      <c r="C38" s="176">
        <v>1787</v>
      </c>
      <c r="D38" s="176">
        <v>2116</v>
      </c>
      <c r="E38" s="176">
        <v>1952</v>
      </c>
      <c r="F38" s="60" t="s">
        <v>893</v>
      </c>
      <c r="G38" s="177">
        <v>2.56</v>
      </c>
      <c r="H38" s="177">
        <v>0.04</v>
      </c>
      <c r="I38" s="181">
        <v>91.1</v>
      </c>
      <c r="J38" s="178">
        <v>91.1</v>
      </c>
      <c r="K38" s="176">
        <v>2</v>
      </c>
    </row>
    <row r="39" spans="1:11">
      <c r="A39" s="176" t="s">
        <v>325</v>
      </c>
      <c r="B39" s="176" t="s">
        <v>326</v>
      </c>
      <c r="C39" s="176">
        <v>2116</v>
      </c>
      <c r="D39" s="176">
        <v>2446</v>
      </c>
      <c r="E39" s="176">
        <v>2281</v>
      </c>
      <c r="F39" s="60" t="s">
        <v>893</v>
      </c>
      <c r="G39" s="177">
        <v>2.29</v>
      </c>
      <c r="H39" s="177">
        <v>0.04</v>
      </c>
      <c r="I39" s="181">
        <v>63.4</v>
      </c>
      <c r="J39" s="178">
        <v>63.4</v>
      </c>
      <c r="K39" s="176">
        <v>2</v>
      </c>
    </row>
    <row r="40" spans="1:11">
      <c r="A40" s="176" t="s">
        <v>327</v>
      </c>
      <c r="B40" s="176" t="s">
        <v>328</v>
      </c>
      <c r="C40" s="176">
        <v>2446</v>
      </c>
      <c r="D40" s="176">
        <v>2775</v>
      </c>
      <c r="E40" s="176">
        <v>2611</v>
      </c>
      <c r="F40" s="60" t="s">
        <v>894</v>
      </c>
      <c r="G40" s="177">
        <v>2.54</v>
      </c>
      <c r="H40" s="177">
        <v>0.06</v>
      </c>
      <c r="I40" s="181">
        <v>89.3</v>
      </c>
      <c r="J40" s="178">
        <v>99.614149999999995</v>
      </c>
      <c r="K40" s="176">
        <v>2</v>
      </c>
    </row>
    <row r="41" spans="1:11">
      <c r="A41" s="176" t="s">
        <v>621</v>
      </c>
      <c r="B41" s="176" t="s">
        <v>330</v>
      </c>
      <c r="C41" s="176">
        <v>2775</v>
      </c>
      <c r="D41" s="176">
        <v>3104</v>
      </c>
      <c r="E41" s="176">
        <v>2940</v>
      </c>
      <c r="F41" s="60" t="s">
        <v>891</v>
      </c>
      <c r="G41" s="177">
        <v>2.61</v>
      </c>
      <c r="H41" s="177">
        <v>0.03</v>
      </c>
      <c r="I41" s="181">
        <v>97.3</v>
      </c>
      <c r="J41" s="178">
        <v>108.53814999999999</v>
      </c>
      <c r="K41" s="176">
        <v>3</v>
      </c>
    </row>
    <row r="42" spans="1:11">
      <c r="A42" s="176" t="s">
        <v>329</v>
      </c>
      <c r="B42" s="176" t="s">
        <v>330</v>
      </c>
      <c r="C42" s="176">
        <v>2775</v>
      </c>
      <c r="D42" s="176">
        <v>3104</v>
      </c>
      <c r="E42" s="176">
        <v>2940</v>
      </c>
      <c r="F42" s="60" t="s">
        <v>893</v>
      </c>
      <c r="G42" s="177">
        <v>2.44</v>
      </c>
      <c r="H42" s="177">
        <v>0.03</v>
      </c>
      <c r="I42" s="181">
        <v>78.2</v>
      </c>
      <c r="J42" s="178">
        <v>78.2</v>
      </c>
      <c r="K42" s="176">
        <v>3</v>
      </c>
    </row>
    <row r="43" spans="1:11">
      <c r="A43" s="176" t="s">
        <v>331</v>
      </c>
      <c r="B43" s="176" t="s">
        <v>330</v>
      </c>
      <c r="C43" s="176">
        <v>2775</v>
      </c>
      <c r="D43" s="176">
        <v>3104</v>
      </c>
      <c r="E43" s="176">
        <v>2940</v>
      </c>
      <c r="F43" s="60" t="s">
        <v>891</v>
      </c>
      <c r="G43" s="177">
        <v>2.58</v>
      </c>
      <c r="H43" s="177">
        <v>0.01</v>
      </c>
      <c r="I43" s="181">
        <v>93.7</v>
      </c>
      <c r="J43" s="178">
        <v>104.52235</v>
      </c>
      <c r="K43" s="176">
        <v>3</v>
      </c>
    </row>
    <row r="44" spans="1:11">
      <c r="A44" s="176" t="s">
        <v>622</v>
      </c>
      <c r="B44" s="176" t="s">
        <v>623</v>
      </c>
      <c r="C44" s="176">
        <v>3434</v>
      </c>
      <c r="D44" s="176">
        <v>3763</v>
      </c>
      <c r="E44" s="176">
        <v>3599</v>
      </c>
      <c r="F44" s="60" t="s">
        <v>893</v>
      </c>
      <c r="G44" s="177">
        <v>2.5099999999999998</v>
      </c>
      <c r="H44" s="177">
        <v>0.04</v>
      </c>
      <c r="I44" s="181">
        <v>85.9</v>
      </c>
      <c r="J44" s="178">
        <v>85.9</v>
      </c>
      <c r="K44" s="176">
        <v>3</v>
      </c>
    </row>
    <row r="45" spans="1:11">
      <c r="A45" s="176" t="s">
        <v>332</v>
      </c>
      <c r="B45" s="176" t="s">
        <v>333</v>
      </c>
      <c r="C45" s="176">
        <v>4422</v>
      </c>
      <c r="D45" s="176">
        <v>4751</v>
      </c>
      <c r="E45" s="176">
        <v>4587</v>
      </c>
      <c r="F45" s="60" t="s">
        <v>894</v>
      </c>
      <c r="G45" s="177">
        <v>2.46</v>
      </c>
      <c r="H45" s="177">
        <v>0.06</v>
      </c>
      <c r="I45" s="181">
        <v>80.400000000000006</v>
      </c>
      <c r="J45" s="178">
        <v>89.686199999999999</v>
      </c>
      <c r="K45" s="176">
        <v>3</v>
      </c>
    </row>
    <row r="46" spans="1:11">
      <c r="A46" s="176" t="s">
        <v>624</v>
      </c>
      <c r="B46" s="176" t="s">
        <v>333</v>
      </c>
      <c r="C46" s="176">
        <v>4422</v>
      </c>
      <c r="D46" s="176">
        <v>4751</v>
      </c>
      <c r="E46" s="176">
        <v>4587</v>
      </c>
      <c r="F46" s="60" t="s">
        <v>893</v>
      </c>
      <c r="G46" s="177">
        <v>2.52</v>
      </c>
      <c r="H46" s="177">
        <v>0.02</v>
      </c>
      <c r="I46" s="181">
        <v>86.5</v>
      </c>
      <c r="J46" s="178">
        <v>86.5</v>
      </c>
      <c r="K46" s="176">
        <v>3</v>
      </c>
    </row>
    <row r="47" spans="1:11">
      <c r="A47" s="176" t="s">
        <v>336</v>
      </c>
      <c r="B47" s="176" t="s">
        <v>335</v>
      </c>
      <c r="C47" s="176">
        <v>4751</v>
      </c>
      <c r="D47" s="176">
        <v>5081</v>
      </c>
      <c r="E47" s="176">
        <v>4916</v>
      </c>
      <c r="F47" s="60" t="s">
        <v>892</v>
      </c>
      <c r="G47" s="177">
        <v>2.76</v>
      </c>
      <c r="H47" s="177">
        <v>0.03</v>
      </c>
      <c r="I47" s="181">
        <v>117.6</v>
      </c>
      <c r="J47" s="178">
        <v>117.6</v>
      </c>
      <c r="K47" s="176">
        <v>4</v>
      </c>
    </row>
    <row r="48" spans="1:11">
      <c r="A48" s="176" t="s">
        <v>339</v>
      </c>
      <c r="B48" s="176" t="s">
        <v>335</v>
      </c>
      <c r="C48" s="176">
        <v>4751</v>
      </c>
      <c r="D48" s="176">
        <v>5081</v>
      </c>
      <c r="E48" s="176">
        <v>4916</v>
      </c>
      <c r="F48" s="60" t="s">
        <v>892</v>
      </c>
      <c r="G48" s="177">
        <v>1.89</v>
      </c>
      <c r="H48" s="177">
        <v>0.11</v>
      </c>
      <c r="I48" s="181">
        <v>33.6</v>
      </c>
      <c r="J48" s="178">
        <v>33.6</v>
      </c>
      <c r="K48" s="176">
        <v>4</v>
      </c>
    </row>
    <row r="49" spans="1:11">
      <c r="A49" s="176" t="s">
        <v>337</v>
      </c>
      <c r="B49" s="176" t="s">
        <v>335</v>
      </c>
      <c r="C49" s="176">
        <v>4751</v>
      </c>
      <c r="D49" s="176">
        <v>5081</v>
      </c>
      <c r="E49" s="176">
        <v>4916</v>
      </c>
      <c r="F49" s="60" t="s">
        <v>892</v>
      </c>
      <c r="G49" s="177">
        <v>2.48</v>
      </c>
      <c r="H49" s="177"/>
      <c r="I49" s="181">
        <v>82.5</v>
      </c>
      <c r="J49" s="178">
        <v>82.5</v>
      </c>
      <c r="K49" s="176">
        <v>4</v>
      </c>
    </row>
    <row r="50" spans="1:11">
      <c r="A50" s="176" t="s">
        <v>625</v>
      </c>
      <c r="B50" s="176" t="s">
        <v>335</v>
      </c>
      <c r="C50" s="176">
        <v>4751</v>
      </c>
      <c r="D50" s="176">
        <v>5081</v>
      </c>
      <c r="E50" s="176">
        <v>4916</v>
      </c>
      <c r="F50" s="60" t="s">
        <v>893</v>
      </c>
      <c r="G50" s="177">
        <v>2.38</v>
      </c>
      <c r="H50" s="177">
        <v>0.01</v>
      </c>
      <c r="I50" s="181">
        <v>72</v>
      </c>
      <c r="J50" s="178">
        <v>72</v>
      </c>
      <c r="K50" s="176">
        <v>4</v>
      </c>
    </row>
    <row r="51" spans="1:11">
      <c r="A51" s="176" t="s">
        <v>342</v>
      </c>
      <c r="B51" s="176" t="s">
        <v>335</v>
      </c>
      <c r="C51" s="176">
        <v>4751</v>
      </c>
      <c r="D51" s="176">
        <v>5081</v>
      </c>
      <c r="E51" s="176">
        <v>4916</v>
      </c>
      <c r="F51" s="60" t="s">
        <v>893</v>
      </c>
      <c r="G51" s="177">
        <v>2.52</v>
      </c>
      <c r="H51" s="177">
        <v>0.04</v>
      </c>
      <c r="I51" s="181">
        <v>87.4</v>
      </c>
      <c r="J51" s="178">
        <v>87.4</v>
      </c>
      <c r="K51" s="176">
        <v>4</v>
      </c>
    </row>
    <row r="52" spans="1:11">
      <c r="A52" s="176" t="s">
        <v>341</v>
      </c>
      <c r="B52" s="176" t="s">
        <v>335</v>
      </c>
      <c r="C52" s="176">
        <v>4751</v>
      </c>
      <c r="D52" s="176">
        <v>5081</v>
      </c>
      <c r="E52" s="176">
        <v>4916</v>
      </c>
      <c r="F52" s="60" t="s">
        <v>894</v>
      </c>
      <c r="G52" s="177">
        <v>2.39</v>
      </c>
      <c r="H52" s="177">
        <v>0.01</v>
      </c>
      <c r="I52" s="181">
        <v>72.5</v>
      </c>
      <c r="J52" s="178">
        <v>80.873750000000001</v>
      </c>
      <c r="K52" s="176">
        <v>4</v>
      </c>
    </row>
    <row r="53" spans="1:11">
      <c r="A53" s="176" t="s">
        <v>340</v>
      </c>
      <c r="B53" s="176" t="s">
        <v>335</v>
      </c>
      <c r="C53" s="176">
        <v>4751</v>
      </c>
      <c r="D53" s="176">
        <v>5081</v>
      </c>
      <c r="E53" s="176">
        <v>4916</v>
      </c>
      <c r="F53" s="60" t="s">
        <v>894</v>
      </c>
      <c r="G53" s="177">
        <v>2.59</v>
      </c>
      <c r="H53" s="177">
        <v>0.04</v>
      </c>
      <c r="I53" s="181">
        <v>94.9</v>
      </c>
      <c r="J53" s="178">
        <v>105.86095</v>
      </c>
      <c r="K53" s="176">
        <v>4</v>
      </c>
    </row>
    <row r="54" spans="1:11">
      <c r="A54" s="176" t="s">
        <v>338</v>
      </c>
      <c r="B54" s="176" t="s">
        <v>335</v>
      </c>
      <c r="C54" s="176">
        <v>4751</v>
      </c>
      <c r="D54" s="176">
        <v>5081</v>
      </c>
      <c r="E54" s="176">
        <v>4916</v>
      </c>
      <c r="F54" s="60" t="s">
        <v>894</v>
      </c>
      <c r="G54" s="177">
        <v>2.31</v>
      </c>
      <c r="H54" s="177">
        <v>0.05</v>
      </c>
      <c r="I54" s="181">
        <v>65.599999999999994</v>
      </c>
      <c r="J54" s="178">
        <v>73.176799999999986</v>
      </c>
      <c r="K54" s="176">
        <v>4</v>
      </c>
    </row>
    <row r="55" spans="1:11">
      <c r="A55" s="176" t="s">
        <v>895</v>
      </c>
      <c r="B55" s="176" t="s">
        <v>335</v>
      </c>
      <c r="C55" s="176">
        <v>4751</v>
      </c>
      <c r="D55" s="176">
        <v>5081</v>
      </c>
      <c r="E55" s="176">
        <v>4916</v>
      </c>
      <c r="F55" s="60" t="s">
        <v>891</v>
      </c>
      <c r="G55" s="177">
        <v>2.29</v>
      </c>
      <c r="H55" s="177">
        <v>0.01</v>
      </c>
      <c r="I55" s="181">
        <v>63.4</v>
      </c>
      <c r="J55" s="178">
        <v>70.722699999999989</v>
      </c>
      <c r="K55" s="183">
        <v>4</v>
      </c>
    </row>
    <row r="56" spans="1:11">
      <c r="A56" s="176" t="s">
        <v>896</v>
      </c>
      <c r="B56" s="176" t="s">
        <v>335</v>
      </c>
      <c r="C56" s="176">
        <v>4751</v>
      </c>
      <c r="D56" s="176">
        <v>5081</v>
      </c>
      <c r="E56" s="176">
        <v>4916</v>
      </c>
      <c r="F56" s="60" t="s">
        <v>891</v>
      </c>
      <c r="G56" s="177">
        <v>2.4500000000000002</v>
      </c>
      <c r="H56" s="177">
        <v>0.02</v>
      </c>
      <c r="I56" s="181">
        <v>78.7</v>
      </c>
      <c r="J56" s="178">
        <v>87.789850000000001</v>
      </c>
      <c r="K56" s="183">
        <v>4</v>
      </c>
    </row>
    <row r="57" spans="1:11">
      <c r="A57" s="176" t="s">
        <v>343</v>
      </c>
      <c r="B57" s="176" t="s">
        <v>344</v>
      </c>
      <c r="C57" s="176">
        <v>4751</v>
      </c>
      <c r="D57" s="176">
        <v>5081</v>
      </c>
      <c r="E57" s="176">
        <v>4916</v>
      </c>
      <c r="F57" s="60" t="s">
        <v>893</v>
      </c>
      <c r="G57" s="177">
        <v>2.6</v>
      </c>
      <c r="H57" s="177">
        <v>0.01</v>
      </c>
      <c r="I57" s="181">
        <v>96.5</v>
      </c>
      <c r="J57" s="178">
        <v>96.5</v>
      </c>
      <c r="K57" s="176">
        <v>4</v>
      </c>
    </row>
    <row r="58" spans="1:11">
      <c r="A58" s="176" t="s">
        <v>628</v>
      </c>
      <c r="B58" s="176" t="s">
        <v>346</v>
      </c>
      <c r="C58" s="176">
        <v>5081</v>
      </c>
      <c r="D58" s="176">
        <v>5410</v>
      </c>
      <c r="E58" s="176">
        <v>5246</v>
      </c>
      <c r="F58" s="60" t="s">
        <v>891</v>
      </c>
      <c r="G58" s="177">
        <v>2.29</v>
      </c>
      <c r="H58" s="177">
        <v>0.04</v>
      </c>
      <c r="I58" s="181">
        <v>63.4</v>
      </c>
      <c r="J58" s="178">
        <v>70.722699999999989</v>
      </c>
      <c r="K58" s="176">
        <v>4</v>
      </c>
    </row>
    <row r="59" spans="1:11">
      <c r="A59" s="176" t="s">
        <v>345</v>
      </c>
      <c r="B59" s="176" t="s">
        <v>346</v>
      </c>
      <c r="C59" s="176">
        <v>5081</v>
      </c>
      <c r="D59" s="176">
        <v>5410</v>
      </c>
      <c r="E59" s="176">
        <v>5246</v>
      </c>
      <c r="F59" s="60" t="s">
        <v>894</v>
      </c>
      <c r="G59" s="177">
        <v>2.42</v>
      </c>
      <c r="H59" s="177">
        <v>0.04</v>
      </c>
      <c r="I59" s="181">
        <v>75.8</v>
      </c>
      <c r="J59" s="178">
        <v>84.554899999999989</v>
      </c>
      <c r="K59" s="176">
        <v>4</v>
      </c>
    </row>
    <row r="60" spans="1:11">
      <c r="A60" s="176" t="s">
        <v>808</v>
      </c>
      <c r="B60" s="176" t="s">
        <v>346</v>
      </c>
      <c r="C60" s="176">
        <v>5081</v>
      </c>
      <c r="D60" s="176">
        <v>5410</v>
      </c>
      <c r="E60" s="176">
        <v>5246</v>
      </c>
      <c r="F60" s="60" t="s">
        <v>893</v>
      </c>
      <c r="G60" s="177">
        <v>2.4900000000000002</v>
      </c>
      <c r="H60" s="177">
        <v>0.02</v>
      </c>
      <c r="I60" s="181">
        <v>84</v>
      </c>
      <c r="J60" s="178">
        <v>84</v>
      </c>
      <c r="K60" s="176">
        <v>4</v>
      </c>
    </row>
    <row r="61" spans="1:11">
      <c r="A61" s="176" t="s">
        <v>349</v>
      </c>
      <c r="B61" s="176" t="s">
        <v>348</v>
      </c>
      <c r="C61" s="176">
        <v>5410</v>
      </c>
      <c r="D61" s="176">
        <v>5739</v>
      </c>
      <c r="E61" s="176">
        <v>5575</v>
      </c>
      <c r="F61" s="60" t="s">
        <v>893</v>
      </c>
      <c r="G61" s="177">
        <v>2.65</v>
      </c>
      <c r="H61" s="177">
        <v>7.0000000000000007E-2</v>
      </c>
      <c r="I61" s="181">
        <v>103.2</v>
      </c>
      <c r="J61" s="178">
        <v>103.2</v>
      </c>
      <c r="K61" s="176">
        <v>5</v>
      </c>
    </row>
    <row r="62" spans="1:11">
      <c r="A62" s="176" t="s">
        <v>347</v>
      </c>
      <c r="B62" s="176" t="s">
        <v>348</v>
      </c>
      <c r="C62" s="176">
        <v>5410</v>
      </c>
      <c r="D62" s="176">
        <v>5739</v>
      </c>
      <c r="E62" s="176">
        <v>5575</v>
      </c>
      <c r="F62" s="60" t="s">
        <v>891</v>
      </c>
      <c r="G62" s="177">
        <v>2.67</v>
      </c>
      <c r="H62" s="177">
        <v>0.03</v>
      </c>
      <c r="I62" s="181">
        <v>105.4</v>
      </c>
      <c r="J62" s="178">
        <v>117.5737</v>
      </c>
      <c r="K62" s="176">
        <v>5</v>
      </c>
    </row>
    <row r="63" spans="1:11">
      <c r="A63" s="176" t="s">
        <v>355</v>
      </c>
      <c r="B63" s="176" t="s">
        <v>352</v>
      </c>
      <c r="C63" s="176">
        <v>5739</v>
      </c>
      <c r="D63" s="176">
        <v>6069</v>
      </c>
      <c r="E63" s="176">
        <v>5904</v>
      </c>
      <c r="F63" s="60" t="s">
        <v>892</v>
      </c>
      <c r="G63" s="177">
        <v>2.52</v>
      </c>
      <c r="H63" s="177">
        <v>0.01</v>
      </c>
      <c r="I63" s="181">
        <v>86.5</v>
      </c>
      <c r="J63" s="178">
        <v>86.5</v>
      </c>
      <c r="K63" s="176">
        <v>5</v>
      </c>
    </row>
    <row r="64" spans="1:11">
      <c r="A64" s="176" t="s">
        <v>365</v>
      </c>
      <c r="B64" s="176" t="s">
        <v>352</v>
      </c>
      <c r="C64" s="176">
        <v>5739</v>
      </c>
      <c r="D64" s="176">
        <v>6069</v>
      </c>
      <c r="E64" s="176">
        <v>5904</v>
      </c>
      <c r="F64" s="60" t="s">
        <v>894</v>
      </c>
      <c r="G64" s="177">
        <v>2.4300000000000002</v>
      </c>
      <c r="H64" s="177">
        <v>0.04</v>
      </c>
      <c r="I64" s="181">
        <v>76.8</v>
      </c>
      <c r="J64" s="178">
        <v>85.670399999999987</v>
      </c>
      <c r="K64" s="176">
        <v>5</v>
      </c>
    </row>
    <row r="65" spans="1:11">
      <c r="A65" s="176" t="s">
        <v>361</v>
      </c>
      <c r="B65" s="176" t="s">
        <v>352</v>
      </c>
      <c r="C65" s="176">
        <v>5739</v>
      </c>
      <c r="D65" s="176">
        <v>6069</v>
      </c>
      <c r="E65" s="176">
        <v>5904</v>
      </c>
      <c r="F65" s="60" t="s">
        <v>894</v>
      </c>
      <c r="G65" s="177">
        <v>2.5</v>
      </c>
      <c r="H65" s="177">
        <v>0.03</v>
      </c>
      <c r="I65" s="181">
        <v>84.8</v>
      </c>
      <c r="J65" s="178">
        <v>94.594399999999993</v>
      </c>
      <c r="K65" s="176">
        <v>5</v>
      </c>
    </row>
    <row r="66" spans="1:11">
      <c r="A66" s="176" t="s">
        <v>351</v>
      </c>
      <c r="B66" s="176" t="s">
        <v>352</v>
      </c>
      <c r="C66" s="176">
        <v>5739</v>
      </c>
      <c r="D66" s="176">
        <v>6069</v>
      </c>
      <c r="E66" s="176">
        <v>5904</v>
      </c>
      <c r="F66" s="60" t="s">
        <v>893</v>
      </c>
      <c r="G66" s="177">
        <v>2.4300000000000002</v>
      </c>
      <c r="H66" s="177">
        <v>0.04</v>
      </c>
      <c r="I66" s="181">
        <v>76.599999999999994</v>
      </c>
      <c r="J66" s="178">
        <v>76.599999999999994</v>
      </c>
      <c r="K66" s="176">
        <v>5</v>
      </c>
    </row>
    <row r="67" spans="1:11">
      <c r="A67" s="176" t="s">
        <v>375</v>
      </c>
      <c r="B67" s="176" t="s">
        <v>352</v>
      </c>
      <c r="C67" s="176">
        <v>5739</v>
      </c>
      <c r="D67" s="176">
        <v>6069</v>
      </c>
      <c r="E67" s="176">
        <v>5904</v>
      </c>
      <c r="F67" s="60" t="s">
        <v>891</v>
      </c>
      <c r="G67" s="177">
        <v>2.4</v>
      </c>
      <c r="H67" s="177">
        <v>0.02</v>
      </c>
      <c r="I67" s="181">
        <v>73.5</v>
      </c>
      <c r="J67" s="178">
        <v>81.989249999999998</v>
      </c>
      <c r="K67" s="176">
        <v>5</v>
      </c>
    </row>
    <row r="68" spans="1:11">
      <c r="A68" s="176" t="s">
        <v>360</v>
      </c>
      <c r="B68" s="176" t="s">
        <v>352</v>
      </c>
      <c r="C68" s="176">
        <v>5739</v>
      </c>
      <c r="D68" s="176">
        <v>6069</v>
      </c>
      <c r="E68" s="176">
        <v>5904</v>
      </c>
      <c r="F68" s="60" t="s">
        <v>891</v>
      </c>
      <c r="G68" s="177">
        <v>2.5</v>
      </c>
      <c r="H68" s="177">
        <v>0.03</v>
      </c>
      <c r="I68" s="181">
        <v>85.1</v>
      </c>
      <c r="J68" s="178">
        <v>94.929049999999989</v>
      </c>
      <c r="K68" s="176">
        <v>5</v>
      </c>
    </row>
    <row r="69" spans="1:11">
      <c r="A69" s="176" t="s">
        <v>366</v>
      </c>
      <c r="B69" s="176" t="s">
        <v>352</v>
      </c>
      <c r="C69" s="176">
        <v>5739</v>
      </c>
      <c r="D69" s="176">
        <v>6069</v>
      </c>
      <c r="E69" s="176">
        <v>5904</v>
      </c>
      <c r="F69" s="60" t="s">
        <v>893</v>
      </c>
      <c r="G69" s="177">
        <v>2.63</v>
      </c>
      <c r="H69" s="177">
        <v>0.04</v>
      </c>
      <c r="I69" s="181">
        <v>100.7</v>
      </c>
      <c r="J69" s="178">
        <v>100.7</v>
      </c>
      <c r="K69" s="176">
        <v>5</v>
      </c>
    </row>
    <row r="70" spans="1:11">
      <c r="A70" s="176" t="s">
        <v>353</v>
      </c>
      <c r="B70" s="176" t="s">
        <v>352</v>
      </c>
      <c r="C70" s="176">
        <v>5739</v>
      </c>
      <c r="D70" s="176">
        <v>6069</v>
      </c>
      <c r="E70" s="176">
        <v>5904</v>
      </c>
      <c r="F70" s="60" t="s">
        <v>893</v>
      </c>
      <c r="G70" s="177">
        <v>2.44</v>
      </c>
      <c r="H70" s="177">
        <v>0.02</v>
      </c>
      <c r="I70" s="181">
        <v>77.7</v>
      </c>
      <c r="J70" s="178">
        <v>77.7</v>
      </c>
      <c r="K70" s="176">
        <v>5</v>
      </c>
    </row>
    <row r="71" spans="1:11">
      <c r="A71" s="176" t="s">
        <v>358</v>
      </c>
      <c r="B71" s="176" t="s">
        <v>352</v>
      </c>
      <c r="C71" s="176">
        <v>5739</v>
      </c>
      <c r="D71" s="176">
        <v>6069</v>
      </c>
      <c r="E71" s="176">
        <v>5904</v>
      </c>
      <c r="F71" s="60" t="s">
        <v>892</v>
      </c>
      <c r="G71" s="177">
        <v>2.63</v>
      </c>
      <c r="H71" s="177">
        <v>0.02</v>
      </c>
      <c r="I71" s="181">
        <v>99.8</v>
      </c>
      <c r="J71" s="178">
        <v>99.8</v>
      </c>
      <c r="K71" s="176">
        <v>5</v>
      </c>
    </row>
    <row r="72" spans="1:11">
      <c r="A72" s="176" t="s">
        <v>356</v>
      </c>
      <c r="B72" s="176" t="s">
        <v>352</v>
      </c>
      <c r="C72" s="176">
        <v>5739</v>
      </c>
      <c r="D72" s="176">
        <v>6069</v>
      </c>
      <c r="E72" s="176">
        <v>5904</v>
      </c>
      <c r="F72" s="60" t="s">
        <v>892</v>
      </c>
      <c r="G72" s="177">
        <v>2.62</v>
      </c>
      <c r="H72" s="177">
        <v>0.05</v>
      </c>
      <c r="I72" s="181">
        <v>99</v>
      </c>
      <c r="J72" s="178">
        <v>99</v>
      </c>
      <c r="K72" s="176">
        <v>5</v>
      </c>
    </row>
    <row r="73" spans="1:11">
      <c r="A73" s="176" t="s">
        <v>354</v>
      </c>
      <c r="B73" s="176" t="s">
        <v>352</v>
      </c>
      <c r="C73" s="176">
        <v>5739</v>
      </c>
      <c r="D73" s="176">
        <v>6069</v>
      </c>
      <c r="E73" s="176">
        <v>5904</v>
      </c>
      <c r="F73" s="60" t="s">
        <v>892</v>
      </c>
      <c r="G73" s="177">
        <v>2.66</v>
      </c>
      <c r="H73" s="177">
        <v>0.05</v>
      </c>
      <c r="I73" s="181">
        <v>103.4</v>
      </c>
      <c r="J73" s="178">
        <v>103.4</v>
      </c>
      <c r="K73" s="176">
        <v>5</v>
      </c>
    </row>
    <row r="74" spans="1:11">
      <c r="A74" s="176" t="s">
        <v>369</v>
      </c>
      <c r="B74" s="176" t="s">
        <v>352</v>
      </c>
      <c r="C74" s="176">
        <v>5739</v>
      </c>
      <c r="D74" s="176">
        <v>6069</v>
      </c>
      <c r="E74" s="176">
        <v>5904</v>
      </c>
      <c r="F74" s="60" t="s">
        <v>892</v>
      </c>
      <c r="G74" s="177">
        <v>2.36</v>
      </c>
      <c r="H74" s="177">
        <v>0.02</v>
      </c>
      <c r="I74" s="181">
        <v>69.5</v>
      </c>
      <c r="J74" s="178">
        <v>69.5</v>
      </c>
      <c r="K74" s="176">
        <v>5</v>
      </c>
    </row>
    <row r="75" spans="1:11">
      <c r="A75" s="176" t="s">
        <v>374</v>
      </c>
      <c r="B75" s="176" t="s">
        <v>352</v>
      </c>
      <c r="C75" s="176">
        <v>5739</v>
      </c>
      <c r="D75" s="176">
        <v>6069</v>
      </c>
      <c r="E75" s="176">
        <v>5904</v>
      </c>
      <c r="F75" s="60" t="s">
        <v>892</v>
      </c>
      <c r="G75" s="177">
        <v>2.4700000000000002</v>
      </c>
      <c r="H75" s="177">
        <v>0.03</v>
      </c>
      <c r="I75" s="181">
        <v>81.400000000000006</v>
      </c>
      <c r="J75" s="178">
        <v>81.400000000000006</v>
      </c>
      <c r="K75" s="176">
        <v>5</v>
      </c>
    </row>
    <row r="76" spans="1:11">
      <c r="A76" s="176" t="s">
        <v>376</v>
      </c>
      <c r="B76" s="176" t="s">
        <v>352</v>
      </c>
      <c r="C76" s="176">
        <v>5739</v>
      </c>
      <c r="D76" s="176">
        <v>6069</v>
      </c>
      <c r="E76" s="176">
        <v>5904</v>
      </c>
      <c r="F76" s="60" t="s">
        <v>892</v>
      </c>
      <c r="G76" s="177">
        <v>2.5</v>
      </c>
      <c r="H76" s="177">
        <v>0.02</v>
      </c>
      <c r="I76" s="181">
        <v>85.1</v>
      </c>
      <c r="J76" s="178">
        <v>85.1</v>
      </c>
      <c r="K76" s="176">
        <v>5</v>
      </c>
    </row>
    <row r="77" spans="1:11">
      <c r="A77" s="176" t="s">
        <v>359</v>
      </c>
      <c r="B77" s="176" t="s">
        <v>352</v>
      </c>
      <c r="C77" s="176">
        <v>5739</v>
      </c>
      <c r="D77" s="176">
        <v>6069</v>
      </c>
      <c r="E77" s="176">
        <v>5904</v>
      </c>
      <c r="F77" s="60" t="s">
        <v>892</v>
      </c>
      <c r="G77" s="177">
        <v>2.4300000000000002</v>
      </c>
      <c r="H77" s="177">
        <v>0.01</v>
      </c>
      <c r="I77" s="181">
        <v>76.599999999999994</v>
      </c>
      <c r="J77" s="178">
        <v>76.599999999999994</v>
      </c>
      <c r="K77" s="176">
        <v>5</v>
      </c>
    </row>
    <row r="78" spans="1:11">
      <c r="A78" s="176" t="s">
        <v>373</v>
      </c>
      <c r="B78" s="176" t="s">
        <v>352</v>
      </c>
      <c r="C78" s="176">
        <v>5739</v>
      </c>
      <c r="D78" s="176">
        <v>6069</v>
      </c>
      <c r="E78" s="176">
        <v>5904</v>
      </c>
      <c r="F78" s="60" t="s">
        <v>894</v>
      </c>
      <c r="G78" s="177">
        <v>2.35</v>
      </c>
      <c r="H78" s="177">
        <v>0.04</v>
      </c>
      <c r="I78" s="181">
        <v>68.599999999999994</v>
      </c>
      <c r="J78" s="178">
        <v>76.523299999999992</v>
      </c>
      <c r="K78" s="176">
        <v>5</v>
      </c>
    </row>
    <row r="79" spans="1:11">
      <c r="A79" s="176" t="s">
        <v>357</v>
      </c>
      <c r="B79" s="176" t="s">
        <v>352</v>
      </c>
      <c r="C79" s="176">
        <v>5739</v>
      </c>
      <c r="D79" s="176">
        <v>6069</v>
      </c>
      <c r="E79" s="176">
        <v>5904</v>
      </c>
      <c r="F79" s="60" t="s">
        <v>894</v>
      </c>
      <c r="G79" s="177">
        <v>2.4500000000000002</v>
      </c>
      <c r="H79" s="177">
        <v>0.03</v>
      </c>
      <c r="I79" s="181">
        <v>79.599999999999994</v>
      </c>
      <c r="J79" s="178">
        <v>88.79379999999999</v>
      </c>
      <c r="K79" s="176">
        <v>5</v>
      </c>
    </row>
    <row r="80" spans="1:11">
      <c r="A80" s="176" t="s">
        <v>367</v>
      </c>
      <c r="B80" s="176" t="s">
        <v>352</v>
      </c>
      <c r="C80" s="176">
        <v>5739</v>
      </c>
      <c r="D80" s="176">
        <v>6069</v>
      </c>
      <c r="E80" s="176">
        <v>5904</v>
      </c>
      <c r="F80" s="60" t="s">
        <v>894</v>
      </c>
      <c r="G80" s="177">
        <v>2.31</v>
      </c>
      <c r="H80" s="177">
        <v>0.01</v>
      </c>
      <c r="I80" s="181">
        <v>65.2</v>
      </c>
      <c r="J80" s="178">
        <v>72.730599999999995</v>
      </c>
      <c r="K80" s="176">
        <v>5</v>
      </c>
    </row>
    <row r="81" spans="1:11">
      <c r="A81" s="176" t="s">
        <v>406</v>
      </c>
      <c r="B81" s="176" t="s">
        <v>378</v>
      </c>
      <c r="C81" s="176">
        <v>6069</v>
      </c>
      <c r="D81" s="176">
        <v>6398</v>
      </c>
      <c r="E81" s="176">
        <v>6234</v>
      </c>
      <c r="F81" s="60" t="s">
        <v>892</v>
      </c>
      <c r="G81" s="177">
        <v>2.77</v>
      </c>
      <c r="H81" s="177">
        <v>0.03</v>
      </c>
      <c r="I81" s="181">
        <v>119</v>
      </c>
      <c r="J81" s="178">
        <v>119</v>
      </c>
      <c r="K81" s="176">
        <v>6</v>
      </c>
    </row>
    <row r="82" spans="1:11">
      <c r="A82" s="176" t="s">
        <v>629</v>
      </c>
      <c r="B82" s="176" t="s">
        <v>378</v>
      </c>
      <c r="C82" s="176">
        <v>6069</v>
      </c>
      <c r="D82" s="176">
        <v>6398</v>
      </c>
      <c r="E82" s="176">
        <v>6234</v>
      </c>
      <c r="F82" s="60" t="s">
        <v>891</v>
      </c>
      <c r="G82" s="177">
        <v>2.38</v>
      </c>
      <c r="H82" s="177">
        <v>0</v>
      </c>
      <c r="I82" s="181">
        <v>72</v>
      </c>
      <c r="J82" s="178">
        <v>80.316000000000003</v>
      </c>
      <c r="K82" s="176">
        <v>6</v>
      </c>
    </row>
    <row r="83" spans="1:11">
      <c r="A83" s="176" t="s">
        <v>630</v>
      </c>
      <c r="B83" s="176" t="s">
        <v>378</v>
      </c>
      <c r="C83" s="176">
        <v>6069</v>
      </c>
      <c r="D83" s="176">
        <v>6398</v>
      </c>
      <c r="E83" s="176">
        <v>6234</v>
      </c>
      <c r="F83" s="60" t="s">
        <v>891</v>
      </c>
      <c r="G83" s="177">
        <v>2.68</v>
      </c>
      <c r="H83" s="177">
        <v>0.03</v>
      </c>
      <c r="I83" s="181">
        <v>106.3</v>
      </c>
      <c r="J83" s="178">
        <v>118.57764999999999</v>
      </c>
      <c r="K83" s="176">
        <v>6</v>
      </c>
    </row>
    <row r="84" spans="1:11">
      <c r="A84" s="176" t="s">
        <v>403</v>
      </c>
      <c r="B84" s="176" t="s">
        <v>378</v>
      </c>
      <c r="C84" s="176">
        <v>6069</v>
      </c>
      <c r="D84" s="176">
        <v>6398</v>
      </c>
      <c r="E84" s="176">
        <v>6234</v>
      </c>
      <c r="F84" s="60" t="s">
        <v>893</v>
      </c>
      <c r="G84" s="177">
        <v>2.57</v>
      </c>
      <c r="H84" s="177">
        <v>0.01</v>
      </c>
      <c r="I84" s="181">
        <v>92.3</v>
      </c>
      <c r="J84" s="178">
        <v>92.3</v>
      </c>
      <c r="K84" s="176">
        <v>6</v>
      </c>
    </row>
    <row r="85" spans="1:11">
      <c r="A85" s="176" t="s">
        <v>631</v>
      </c>
      <c r="B85" s="176" t="s">
        <v>378</v>
      </c>
      <c r="C85" s="176">
        <v>6069</v>
      </c>
      <c r="D85" s="176">
        <v>6398</v>
      </c>
      <c r="E85" s="176">
        <v>6234</v>
      </c>
      <c r="F85" s="60" t="s">
        <v>891</v>
      </c>
      <c r="G85" s="177">
        <v>2.34</v>
      </c>
      <c r="H85" s="177">
        <v>0.01</v>
      </c>
      <c r="I85" s="181">
        <v>67.599999999999994</v>
      </c>
      <c r="J85" s="178">
        <v>75.407799999999995</v>
      </c>
      <c r="K85" s="176">
        <v>6</v>
      </c>
    </row>
    <row r="86" spans="1:11">
      <c r="A86" s="176" t="s">
        <v>402</v>
      </c>
      <c r="B86" s="176" t="s">
        <v>378</v>
      </c>
      <c r="C86" s="176">
        <v>6069</v>
      </c>
      <c r="D86" s="176">
        <v>6398</v>
      </c>
      <c r="E86" s="176">
        <v>6234</v>
      </c>
      <c r="F86" s="60" t="s">
        <v>891</v>
      </c>
      <c r="G86" s="177">
        <v>2.33</v>
      </c>
      <c r="H86" s="177">
        <v>0.02</v>
      </c>
      <c r="I86" s="181">
        <v>67.099999999999994</v>
      </c>
      <c r="J86" s="178">
        <v>74.850049999999996</v>
      </c>
      <c r="K86" s="176">
        <v>6</v>
      </c>
    </row>
    <row r="87" spans="1:11">
      <c r="A87" s="176" t="s">
        <v>632</v>
      </c>
      <c r="B87" s="176" t="s">
        <v>378</v>
      </c>
      <c r="C87" s="176">
        <v>6069</v>
      </c>
      <c r="D87" s="176">
        <v>6398</v>
      </c>
      <c r="E87" s="176">
        <v>6234</v>
      </c>
      <c r="F87" s="60" t="s">
        <v>891</v>
      </c>
      <c r="G87" s="177">
        <v>2.5299999999999998</v>
      </c>
      <c r="H87" s="177">
        <v>0.02</v>
      </c>
      <c r="I87" s="181">
        <v>88.2</v>
      </c>
      <c r="J87" s="178">
        <v>98.387100000000004</v>
      </c>
      <c r="K87" s="176">
        <v>6</v>
      </c>
    </row>
    <row r="88" spans="1:11">
      <c r="A88" s="176" t="s">
        <v>633</v>
      </c>
      <c r="B88" s="176" t="s">
        <v>378</v>
      </c>
      <c r="C88" s="176">
        <v>6069</v>
      </c>
      <c r="D88" s="176">
        <v>6398</v>
      </c>
      <c r="E88" s="176">
        <v>6234</v>
      </c>
      <c r="F88" s="60" t="s">
        <v>891</v>
      </c>
      <c r="G88" s="177">
        <v>2.17</v>
      </c>
      <c r="H88" s="177">
        <v>7.0000000000000007E-2</v>
      </c>
      <c r="I88" s="181">
        <v>53</v>
      </c>
      <c r="J88" s="178">
        <v>59.121499999999997</v>
      </c>
      <c r="K88" s="176">
        <v>6</v>
      </c>
    </row>
    <row r="89" spans="1:11">
      <c r="A89" s="176" t="s">
        <v>400</v>
      </c>
      <c r="B89" s="176" t="s">
        <v>378</v>
      </c>
      <c r="C89" s="176">
        <v>6069</v>
      </c>
      <c r="D89" s="176">
        <v>6398</v>
      </c>
      <c r="E89" s="176">
        <v>6234</v>
      </c>
      <c r="F89" s="60" t="s">
        <v>894</v>
      </c>
      <c r="G89" s="177">
        <v>2.5299999999999998</v>
      </c>
      <c r="H89" s="177">
        <v>7.0000000000000007E-2</v>
      </c>
      <c r="I89" s="181">
        <v>88.2</v>
      </c>
      <c r="J89" s="178">
        <v>98.387100000000004</v>
      </c>
      <c r="K89" s="176">
        <v>6</v>
      </c>
    </row>
    <row r="90" spans="1:11">
      <c r="A90" s="176" t="s">
        <v>634</v>
      </c>
      <c r="B90" s="176" t="s">
        <v>378</v>
      </c>
      <c r="C90" s="176">
        <v>6069</v>
      </c>
      <c r="D90" s="176">
        <v>6398</v>
      </c>
      <c r="E90" s="176">
        <v>6234</v>
      </c>
      <c r="F90" s="60" t="s">
        <v>894</v>
      </c>
      <c r="G90" s="177">
        <v>2.2000000000000002</v>
      </c>
      <c r="H90" s="177">
        <v>0.01</v>
      </c>
      <c r="I90" s="181">
        <v>55.1</v>
      </c>
      <c r="J90" s="178">
        <v>61.46405</v>
      </c>
      <c r="K90" s="176">
        <v>6</v>
      </c>
    </row>
    <row r="91" spans="1:11">
      <c r="A91" s="176" t="s">
        <v>382</v>
      </c>
      <c r="B91" s="176" t="s">
        <v>378</v>
      </c>
      <c r="C91" s="176">
        <v>6069</v>
      </c>
      <c r="D91" s="176">
        <v>6398</v>
      </c>
      <c r="E91" s="176">
        <v>6234</v>
      </c>
      <c r="F91" s="60" t="s">
        <v>892</v>
      </c>
      <c r="G91" s="177">
        <v>2.46</v>
      </c>
      <c r="H91" s="177">
        <v>0.01</v>
      </c>
      <c r="I91" s="181">
        <v>80.400000000000006</v>
      </c>
      <c r="J91" s="178">
        <v>80.400000000000006</v>
      </c>
      <c r="K91" s="176">
        <v>6</v>
      </c>
    </row>
    <row r="92" spans="1:11">
      <c r="A92" s="176" t="s">
        <v>381</v>
      </c>
      <c r="B92" s="176" t="s">
        <v>378</v>
      </c>
      <c r="C92" s="176">
        <v>6069</v>
      </c>
      <c r="D92" s="176">
        <v>6398</v>
      </c>
      <c r="E92" s="176">
        <v>6234</v>
      </c>
      <c r="F92" s="60" t="s">
        <v>893</v>
      </c>
      <c r="G92" s="177">
        <v>2.44</v>
      </c>
      <c r="H92" s="177">
        <v>0</v>
      </c>
      <c r="I92" s="181">
        <v>78.2</v>
      </c>
      <c r="J92" s="178">
        <v>78.2</v>
      </c>
      <c r="K92" s="176">
        <v>6</v>
      </c>
    </row>
    <row r="93" spans="1:11">
      <c r="A93" s="176" t="s">
        <v>384</v>
      </c>
      <c r="B93" s="176" t="s">
        <v>378</v>
      </c>
      <c r="C93" s="176">
        <v>6069</v>
      </c>
      <c r="D93" s="176">
        <v>6398</v>
      </c>
      <c r="E93" s="176">
        <v>6234</v>
      </c>
      <c r="F93" s="60" t="s">
        <v>892</v>
      </c>
      <c r="G93" s="177">
        <v>2.4500000000000002</v>
      </c>
      <c r="H93" s="177">
        <v>0.01</v>
      </c>
      <c r="I93" s="181">
        <v>79.3</v>
      </c>
      <c r="J93" s="178">
        <v>79.3</v>
      </c>
      <c r="K93" s="176">
        <v>6</v>
      </c>
    </row>
    <row r="94" spans="1:11">
      <c r="A94" s="176" t="s">
        <v>394</v>
      </c>
      <c r="B94" s="176" t="s">
        <v>378</v>
      </c>
      <c r="C94" s="176">
        <v>6069</v>
      </c>
      <c r="D94" s="176">
        <v>6398</v>
      </c>
      <c r="E94" s="176">
        <v>6234</v>
      </c>
      <c r="F94" s="60" t="s">
        <v>893</v>
      </c>
      <c r="G94" s="177">
        <v>2.52</v>
      </c>
      <c r="H94" s="177">
        <v>0</v>
      </c>
      <c r="I94" s="181">
        <v>87</v>
      </c>
      <c r="J94" s="178">
        <v>87</v>
      </c>
      <c r="K94" s="176">
        <v>6</v>
      </c>
    </row>
    <row r="95" spans="1:11">
      <c r="A95" s="176" t="s">
        <v>388</v>
      </c>
      <c r="B95" s="176" t="s">
        <v>378</v>
      </c>
      <c r="C95" s="176">
        <v>6069</v>
      </c>
      <c r="D95" s="176">
        <v>6398</v>
      </c>
      <c r="E95" s="176">
        <v>6234</v>
      </c>
      <c r="F95" s="60" t="s">
        <v>892</v>
      </c>
      <c r="G95" s="177">
        <v>2.46</v>
      </c>
      <c r="H95" s="177">
        <v>0.04</v>
      </c>
      <c r="I95" s="181">
        <v>80.400000000000006</v>
      </c>
      <c r="J95" s="178">
        <v>80.400000000000006</v>
      </c>
      <c r="K95" s="176">
        <v>6</v>
      </c>
    </row>
    <row r="96" spans="1:11">
      <c r="A96" s="176" t="s">
        <v>389</v>
      </c>
      <c r="B96" s="176" t="s">
        <v>378</v>
      </c>
      <c r="C96" s="176">
        <v>6069</v>
      </c>
      <c r="D96" s="176">
        <v>6398</v>
      </c>
      <c r="E96" s="176">
        <v>6234</v>
      </c>
      <c r="F96" s="60" t="s">
        <v>893</v>
      </c>
      <c r="G96" s="177">
        <v>2.67</v>
      </c>
      <c r="H96" s="177">
        <v>0.04</v>
      </c>
      <c r="I96" s="181">
        <v>104.7</v>
      </c>
      <c r="J96" s="178">
        <v>104.7</v>
      </c>
      <c r="K96" s="176">
        <v>6</v>
      </c>
    </row>
    <row r="97" spans="1:11">
      <c r="A97" s="176" t="s">
        <v>379</v>
      </c>
      <c r="B97" s="176" t="s">
        <v>378</v>
      </c>
      <c r="C97" s="176">
        <v>6069</v>
      </c>
      <c r="D97" s="176">
        <v>6398</v>
      </c>
      <c r="E97" s="176">
        <v>6234</v>
      </c>
      <c r="F97" s="60" t="s">
        <v>893</v>
      </c>
      <c r="G97" s="177">
        <v>2.5</v>
      </c>
      <c r="H97" s="177">
        <v>0.03</v>
      </c>
      <c r="I97" s="181">
        <v>85.1</v>
      </c>
      <c r="J97" s="178">
        <v>85.1</v>
      </c>
      <c r="K97" s="176">
        <v>6</v>
      </c>
    </row>
    <row r="98" spans="1:11">
      <c r="A98" s="176" t="s">
        <v>393</v>
      </c>
      <c r="B98" s="176" t="s">
        <v>378</v>
      </c>
      <c r="C98" s="176">
        <v>6069</v>
      </c>
      <c r="D98" s="176">
        <v>6398</v>
      </c>
      <c r="E98" s="176">
        <v>6234</v>
      </c>
      <c r="F98" s="60" t="s">
        <v>893</v>
      </c>
      <c r="G98" s="177">
        <v>2.57</v>
      </c>
      <c r="H98" s="177">
        <v>0.01</v>
      </c>
      <c r="I98" s="181">
        <v>92.3</v>
      </c>
      <c r="J98" s="178">
        <v>92.3</v>
      </c>
      <c r="K98" s="176">
        <v>6</v>
      </c>
    </row>
    <row r="99" spans="1:11">
      <c r="A99" s="176" t="s">
        <v>401</v>
      </c>
      <c r="B99" s="176" t="s">
        <v>378</v>
      </c>
      <c r="C99" s="176">
        <v>6069</v>
      </c>
      <c r="D99" s="176">
        <v>6398</v>
      </c>
      <c r="E99" s="176">
        <v>6234</v>
      </c>
      <c r="F99" s="60" t="s">
        <v>892</v>
      </c>
      <c r="G99" s="177">
        <v>2.46</v>
      </c>
      <c r="H99" s="177">
        <v>0.03</v>
      </c>
      <c r="I99" s="181">
        <v>80.400000000000006</v>
      </c>
      <c r="J99" s="178">
        <v>80.400000000000006</v>
      </c>
      <c r="K99" s="176">
        <v>6</v>
      </c>
    </row>
    <row r="100" spans="1:11">
      <c r="A100" s="176" t="s">
        <v>377</v>
      </c>
      <c r="B100" s="176" t="s">
        <v>378</v>
      </c>
      <c r="C100" s="176">
        <v>6069</v>
      </c>
      <c r="D100" s="176">
        <v>6398</v>
      </c>
      <c r="E100" s="176">
        <v>6234</v>
      </c>
      <c r="F100" s="60" t="s">
        <v>892</v>
      </c>
      <c r="G100" s="177">
        <v>2.48</v>
      </c>
      <c r="H100" s="177">
        <v>0.06</v>
      </c>
      <c r="I100" s="181">
        <v>82.5</v>
      </c>
      <c r="J100" s="178">
        <v>82.5</v>
      </c>
      <c r="K100" s="176">
        <v>6</v>
      </c>
    </row>
    <row r="101" spans="1:11">
      <c r="A101" s="176" t="s">
        <v>398</v>
      </c>
      <c r="B101" s="176" t="s">
        <v>378</v>
      </c>
      <c r="C101" s="176">
        <v>6069</v>
      </c>
      <c r="D101" s="176">
        <v>6398</v>
      </c>
      <c r="E101" s="176">
        <v>6234</v>
      </c>
      <c r="F101" s="60" t="s">
        <v>891</v>
      </c>
      <c r="G101" s="177">
        <v>2.4900000000000002</v>
      </c>
      <c r="H101" s="177">
        <v>0.03</v>
      </c>
      <c r="I101" s="181">
        <v>83.3</v>
      </c>
      <c r="J101" s="178">
        <v>92.921149999999997</v>
      </c>
      <c r="K101" s="176">
        <v>6</v>
      </c>
    </row>
    <row r="102" spans="1:11">
      <c r="A102" s="176" t="s">
        <v>635</v>
      </c>
      <c r="B102" s="176" t="s">
        <v>408</v>
      </c>
      <c r="C102" s="176">
        <v>6398</v>
      </c>
      <c r="D102" s="176">
        <v>6728</v>
      </c>
      <c r="E102" s="176">
        <v>6563</v>
      </c>
      <c r="F102" s="60" t="s">
        <v>891</v>
      </c>
      <c r="G102" s="177">
        <v>2.56</v>
      </c>
      <c r="H102" s="177">
        <v>0.01</v>
      </c>
      <c r="I102" s="181">
        <v>91.1</v>
      </c>
      <c r="J102" s="178">
        <v>101.62204999999999</v>
      </c>
      <c r="K102" s="176">
        <v>7</v>
      </c>
    </row>
    <row r="103" spans="1:11">
      <c r="A103" s="176" t="s">
        <v>415</v>
      </c>
      <c r="B103" s="176" t="s">
        <v>408</v>
      </c>
      <c r="C103" s="176">
        <v>6398</v>
      </c>
      <c r="D103" s="176">
        <v>6728</v>
      </c>
      <c r="E103" s="176">
        <v>6563</v>
      </c>
      <c r="F103" s="60" t="s">
        <v>894</v>
      </c>
      <c r="G103" s="177">
        <v>2.2599999999999998</v>
      </c>
      <c r="H103" s="177">
        <v>0.08</v>
      </c>
      <c r="I103" s="181">
        <v>60.7</v>
      </c>
      <c r="J103" s="178">
        <v>67.710849999999994</v>
      </c>
      <c r="K103" s="176">
        <v>7</v>
      </c>
    </row>
    <row r="104" spans="1:11">
      <c r="A104" s="176" t="s">
        <v>422</v>
      </c>
      <c r="B104" s="176" t="s">
        <v>408</v>
      </c>
      <c r="C104" s="176">
        <v>6398</v>
      </c>
      <c r="D104" s="176">
        <v>6728</v>
      </c>
      <c r="E104" s="176">
        <v>6563</v>
      </c>
      <c r="F104" s="60" t="s">
        <v>893</v>
      </c>
      <c r="G104" s="177">
        <v>2.5</v>
      </c>
      <c r="H104" s="177">
        <v>0.06</v>
      </c>
      <c r="I104" s="181">
        <v>84.2</v>
      </c>
      <c r="J104" s="178">
        <v>84.2</v>
      </c>
      <c r="K104" s="176">
        <v>7</v>
      </c>
    </row>
    <row r="105" spans="1:11">
      <c r="A105" s="176" t="s">
        <v>419</v>
      </c>
      <c r="B105" s="176" t="s">
        <v>408</v>
      </c>
      <c r="C105" s="176">
        <v>6398</v>
      </c>
      <c r="D105" s="176">
        <v>6728</v>
      </c>
      <c r="E105" s="176">
        <v>6563</v>
      </c>
      <c r="F105" s="60" t="s">
        <v>892</v>
      </c>
      <c r="G105" s="177">
        <v>2.4900000000000002</v>
      </c>
      <c r="H105" s="177">
        <v>0.01</v>
      </c>
      <c r="I105" s="181">
        <v>83.1</v>
      </c>
      <c r="J105" s="178">
        <v>83.1</v>
      </c>
      <c r="K105" s="176">
        <v>7</v>
      </c>
    </row>
    <row r="106" spans="1:11">
      <c r="A106" s="176" t="s">
        <v>636</v>
      </c>
      <c r="B106" s="176" t="s">
        <v>408</v>
      </c>
      <c r="C106" s="176">
        <v>6398</v>
      </c>
      <c r="D106" s="176">
        <v>6728</v>
      </c>
      <c r="E106" s="176">
        <v>6563</v>
      </c>
      <c r="F106" s="60" t="s">
        <v>893</v>
      </c>
      <c r="G106" s="177">
        <v>2.5</v>
      </c>
      <c r="H106" s="177">
        <v>0.04</v>
      </c>
      <c r="I106" s="181">
        <v>85.1</v>
      </c>
      <c r="J106" s="178">
        <v>85.1</v>
      </c>
      <c r="K106" s="176">
        <v>7</v>
      </c>
    </row>
    <row r="107" spans="1:11">
      <c r="A107" s="176" t="s">
        <v>637</v>
      </c>
      <c r="B107" s="176" t="s">
        <v>408</v>
      </c>
      <c r="C107" s="176">
        <v>6398</v>
      </c>
      <c r="D107" s="176">
        <v>6728</v>
      </c>
      <c r="E107" s="176">
        <v>6563</v>
      </c>
      <c r="F107" s="60" t="s">
        <v>893</v>
      </c>
      <c r="G107" s="177">
        <v>2.42</v>
      </c>
      <c r="H107" s="177">
        <v>0.03</v>
      </c>
      <c r="I107" s="181">
        <v>76.099999999999994</v>
      </c>
      <c r="J107" s="178">
        <v>76.099999999999994</v>
      </c>
      <c r="K107" s="176">
        <v>7</v>
      </c>
    </row>
    <row r="108" spans="1:11">
      <c r="A108" s="176" t="s">
        <v>854</v>
      </c>
      <c r="B108" s="176" t="s">
        <v>408</v>
      </c>
      <c r="C108" s="176">
        <v>6398</v>
      </c>
      <c r="D108" s="176">
        <v>6728</v>
      </c>
      <c r="E108" s="176">
        <v>6563</v>
      </c>
      <c r="F108" s="60" t="s">
        <v>891</v>
      </c>
      <c r="G108" s="177">
        <v>2.29</v>
      </c>
      <c r="H108" s="177">
        <v>0.05</v>
      </c>
      <c r="I108" s="181">
        <v>62.9</v>
      </c>
      <c r="J108" s="178">
        <v>70.16494999999999</v>
      </c>
      <c r="K108" s="176">
        <v>7</v>
      </c>
    </row>
    <row r="109" spans="1:11">
      <c r="A109" s="176" t="s">
        <v>638</v>
      </c>
      <c r="B109" s="176" t="s">
        <v>408</v>
      </c>
      <c r="C109" s="176">
        <v>6398</v>
      </c>
      <c r="D109" s="176">
        <v>6728</v>
      </c>
      <c r="E109" s="176">
        <v>6563</v>
      </c>
      <c r="F109" s="60" t="s">
        <v>893</v>
      </c>
      <c r="G109" s="177">
        <v>2.68</v>
      </c>
      <c r="H109" s="177">
        <v>5.6568541999999999E-2</v>
      </c>
      <c r="I109" s="181">
        <v>106.69060260000001</v>
      </c>
      <c r="J109" s="178">
        <v>106.69060260000001</v>
      </c>
      <c r="K109" s="176">
        <v>7</v>
      </c>
    </row>
    <row r="110" spans="1:11">
      <c r="A110" s="176" t="s">
        <v>639</v>
      </c>
      <c r="B110" s="176" t="s">
        <v>408</v>
      </c>
      <c r="C110" s="176">
        <v>6398</v>
      </c>
      <c r="D110" s="176">
        <v>6728</v>
      </c>
      <c r="E110" s="176">
        <v>6563</v>
      </c>
      <c r="F110" s="60" t="s">
        <v>892</v>
      </c>
      <c r="G110" s="177">
        <v>2.3849999999999998</v>
      </c>
      <c r="H110" s="177">
        <v>7.0710679999999998E-3</v>
      </c>
      <c r="I110" s="181">
        <v>72.524801530000005</v>
      </c>
      <c r="J110" s="178">
        <v>72.524801530000005</v>
      </c>
      <c r="K110" s="176">
        <v>7</v>
      </c>
    </row>
    <row r="111" spans="1:11">
      <c r="A111" s="176" t="s">
        <v>640</v>
      </c>
      <c r="B111" s="176" t="s">
        <v>408</v>
      </c>
      <c r="C111" s="176">
        <v>6398</v>
      </c>
      <c r="D111" s="176">
        <v>6728</v>
      </c>
      <c r="E111" s="176">
        <v>6563</v>
      </c>
      <c r="F111" s="60" t="s">
        <v>893</v>
      </c>
      <c r="G111" s="177">
        <v>2.59</v>
      </c>
      <c r="H111" s="177">
        <v>0.01</v>
      </c>
      <c r="I111" s="181">
        <v>95.284491160000002</v>
      </c>
      <c r="J111" s="178">
        <v>95.284491160000002</v>
      </c>
      <c r="K111" s="176">
        <v>7</v>
      </c>
    </row>
    <row r="112" spans="1:11">
      <c r="A112" s="176" t="s">
        <v>641</v>
      </c>
      <c r="B112" s="176" t="s">
        <v>408</v>
      </c>
      <c r="C112" s="176">
        <v>6398</v>
      </c>
      <c r="D112" s="176">
        <v>6728</v>
      </c>
      <c r="E112" s="176">
        <v>6563</v>
      </c>
      <c r="F112" s="60" t="s">
        <v>893</v>
      </c>
      <c r="G112" s="177">
        <v>2.52</v>
      </c>
      <c r="H112" s="177">
        <v>0.01</v>
      </c>
      <c r="I112" s="181">
        <v>87</v>
      </c>
      <c r="J112" s="178">
        <v>87</v>
      </c>
      <c r="K112" s="176">
        <v>7</v>
      </c>
    </row>
    <row r="113" spans="1:11">
      <c r="A113" s="176" t="s">
        <v>642</v>
      </c>
      <c r="B113" s="176" t="s">
        <v>408</v>
      </c>
      <c r="C113" s="176">
        <v>6398</v>
      </c>
      <c r="D113" s="176">
        <v>6728</v>
      </c>
      <c r="E113" s="176">
        <v>6563</v>
      </c>
      <c r="F113" s="60" t="s">
        <v>893</v>
      </c>
      <c r="G113" s="177">
        <v>2.52</v>
      </c>
      <c r="H113" s="177">
        <v>0.01</v>
      </c>
      <c r="I113" s="181">
        <v>86.5</v>
      </c>
      <c r="J113" s="178">
        <v>86.5</v>
      </c>
      <c r="K113" s="176">
        <v>7</v>
      </c>
    </row>
    <row r="114" spans="1:11">
      <c r="A114" s="176" t="s">
        <v>643</v>
      </c>
      <c r="B114" s="176" t="s">
        <v>408</v>
      </c>
      <c r="C114" s="176">
        <v>6398</v>
      </c>
      <c r="D114" s="176">
        <v>6728</v>
      </c>
      <c r="E114" s="176">
        <v>6563</v>
      </c>
      <c r="F114" s="60" t="s">
        <v>894</v>
      </c>
      <c r="G114" s="177">
        <v>2.52</v>
      </c>
      <c r="H114" s="177">
        <v>0.06</v>
      </c>
      <c r="I114" s="181">
        <v>86.5</v>
      </c>
      <c r="J114" s="178">
        <v>96.490749999999991</v>
      </c>
      <c r="K114" s="176">
        <v>7</v>
      </c>
    </row>
    <row r="115" spans="1:11">
      <c r="A115" s="176" t="s">
        <v>644</v>
      </c>
      <c r="B115" s="176" t="s">
        <v>408</v>
      </c>
      <c r="C115" s="176">
        <v>6398</v>
      </c>
      <c r="D115" s="176">
        <v>6728</v>
      </c>
      <c r="E115" s="176">
        <v>6563</v>
      </c>
      <c r="F115" s="60" t="s">
        <v>892</v>
      </c>
      <c r="G115" s="177">
        <v>2.71</v>
      </c>
      <c r="H115" s="177">
        <v>0.01</v>
      </c>
      <c r="I115" s="181">
        <v>110.7</v>
      </c>
      <c r="J115" s="178">
        <v>110.7</v>
      </c>
      <c r="K115" s="176">
        <v>7</v>
      </c>
    </row>
    <row r="116" spans="1:11">
      <c r="A116" s="176" t="s">
        <v>414</v>
      </c>
      <c r="B116" s="176" t="s">
        <v>408</v>
      </c>
      <c r="C116" s="176">
        <v>6398</v>
      </c>
      <c r="D116" s="176">
        <v>6728</v>
      </c>
      <c r="E116" s="176">
        <v>6563</v>
      </c>
      <c r="F116" s="60" t="s">
        <v>893</v>
      </c>
      <c r="G116" s="177">
        <v>2.48</v>
      </c>
      <c r="H116" s="177">
        <v>0.08</v>
      </c>
      <c r="I116" s="181">
        <v>82</v>
      </c>
      <c r="J116" s="178">
        <v>82</v>
      </c>
      <c r="K116" s="176">
        <v>7</v>
      </c>
    </row>
    <row r="117" spans="1:11">
      <c r="A117" s="176" t="s">
        <v>421</v>
      </c>
      <c r="B117" s="176" t="s">
        <v>408</v>
      </c>
      <c r="C117" s="176">
        <v>6398</v>
      </c>
      <c r="D117" s="176">
        <v>6728</v>
      </c>
      <c r="E117" s="176">
        <v>6563</v>
      </c>
      <c r="F117" s="60" t="s">
        <v>891</v>
      </c>
      <c r="G117" s="177">
        <v>2.62</v>
      </c>
      <c r="H117" s="177">
        <v>0.04</v>
      </c>
      <c r="I117" s="181">
        <v>99</v>
      </c>
      <c r="J117" s="178">
        <v>110.4345</v>
      </c>
      <c r="K117" s="176">
        <v>7</v>
      </c>
    </row>
    <row r="118" spans="1:11">
      <c r="A118" s="176" t="s">
        <v>645</v>
      </c>
      <c r="B118" s="176" t="s">
        <v>408</v>
      </c>
      <c r="C118" s="176">
        <v>6398</v>
      </c>
      <c r="D118" s="176">
        <v>6728</v>
      </c>
      <c r="E118" s="176">
        <v>6563</v>
      </c>
      <c r="F118" s="60" t="s">
        <v>893</v>
      </c>
      <c r="G118" s="177">
        <v>2.58</v>
      </c>
      <c r="H118" s="177">
        <v>0</v>
      </c>
      <c r="I118" s="181">
        <v>94.1</v>
      </c>
      <c r="J118" s="178">
        <v>94.1</v>
      </c>
      <c r="K118" s="176">
        <v>7</v>
      </c>
    </row>
    <row r="119" spans="1:11">
      <c r="A119" s="176" t="s">
        <v>410</v>
      </c>
      <c r="B119" s="176" t="s">
        <v>408</v>
      </c>
      <c r="C119" s="176">
        <v>6398</v>
      </c>
      <c r="D119" s="176">
        <v>6728</v>
      </c>
      <c r="E119" s="176">
        <v>6563</v>
      </c>
      <c r="F119" s="60" t="s">
        <v>893</v>
      </c>
      <c r="G119" s="177">
        <v>2.4</v>
      </c>
      <c r="H119" s="177">
        <v>0.01</v>
      </c>
      <c r="I119" s="181">
        <v>73.5</v>
      </c>
      <c r="J119" s="178">
        <v>73.5</v>
      </c>
      <c r="K119" s="176">
        <v>7</v>
      </c>
    </row>
    <row r="120" spans="1:11">
      <c r="A120" s="176" t="s">
        <v>420</v>
      </c>
      <c r="B120" s="176" t="s">
        <v>408</v>
      </c>
      <c r="C120" s="176">
        <v>6398</v>
      </c>
      <c r="D120" s="176">
        <v>6728</v>
      </c>
      <c r="E120" s="176">
        <v>6563</v>
      </c>
      <c r="F120" s="60" t="s">
        <v>893</v>
      </c>
      <c r="G120" s="177">
        <v>2.68</v>
      </c>
      <c r="H120" s="177">
        <v>0.05</v>
      </c>
      <c r="I120" s="181">
        <v>106</v>
      </c>
      <c r="J120" s="178">
        <v>106</v>
      </c>
      <c r="K120" s="176">
        <v>7</v>
      </c>
    </row>
    <row r="121" spans="1:11">
      <c r="A121" s="176" t="s">
        <v>409</v>
      </c>
      <c r="B121" s="176" t="s">
        <v>408</v>
      </c>
      <c r="C121" s="176">
        <v>6398</v>
      </c>
      <c r="D121" s="176">
        <v>6728</v>
      </c>
      <c r="E121" s="176">
        <v>6563</v>
      </c>
      <c r="F121" s="60" t="s">
        <v>892</v>
      </c>
      <c r="G121" s="177">
        <v>2.4</v>
      </c>
      <c r="H121" s="177">
        <v>0.04</v>
      </c>
      <c r="I121" s="181">
        <v>74</v>
      </c>
      <c r="J121" s="178">
        <v>74</v>
      </c>
      <c r="K121" s="176">
        <v>7</v>
      </c>
    </row>
    <row r="122" spans="1:11">
      <c r="A122" s="176" t="s">
        <v>413</v>
      </c>
      <c r="B122" s="176" t="s">
        <v>408</v>
      </c>
      <c r="C122" s="176">
        <v>6398</v>
      </c>
      <c r="D122" s="176">
        <v>6728</v>
      </c>
      <c r="E122" s="176">
        <v>6563</v>
      </c>
      <c r="F122" s="60" t="s">
        <v>894</v>
      </c>
      <c r="G122" s="177">
        <v>2.5</v>
      </c>
      <c r="H122" s="177">
        <v>0.06</v>
      </c>
      <c r="I122" s="181">
        <v>84.8</v>
      </c>
      <c r="J122" s="178">
        <v>94.594399999999993</v>
      </c>
      <c r="K122" s="176">
        <v>7</v>
      </c>
    </row>
    <row r="123" spans="1:11">
      <c r="A123" s="176" t="s">
        <v>411</v>
      </c>
      <c r="B123" s="176" t="s">
        <v>408</v>
      </c>
      <c r="C123" s="176">
        <v>6398</v>
      </c>
      <c r="D123" s="176">
        <v>6728</v>
      </c>
      <c r="E123" s="176">
        <v>6563</v>
      </c>
      <c r="F123" s="60" t="s">
        <v>894</v>
      </c>
      <c r="G123" s="177">
        <v>2.5499999999999998</v>
      </c>
      <c r="H123" s="177"/>
      <c r="I123" s="181">
        <v>90.5</v>
      </c>
      <c r="J123" s="178">
        <v>100.95274999999999</v>
      </c>
      <c r="K123" s="176">
        <v>7</v>
      </c>
    </row>
    <row r="124" spans="1:11">
      <c r="A124" s="176" t="s">
        <v>417</v>
      </c>
      <c r="B124" s="176" t="s">
        <v>408</v>
      </c>
      <c r="C124" s="176">
        <v>6398</v>
      </c>
      <c r="D124" s="176">
        <v>6728</v>
      </c>
      <c r="E124" s="176">
        <v>6563</v>
      </c>
      <c r="F124" s="60" t="s">
        <v>894</v>
      </c>
      <c r="G124" s="177">
        <v>2.33</v>
      </c>
      <c r="H124" s="177">
        <v>0</v>
      </c>
      <c r="I124" s="181">
        <v>67.099999999999994</v>
      </c>
      <c r="J124" s="178">
        <v>74.850049999999996</v>
      </c>
      <c r="K124" s="176">
        <v>7</v>
      </c>
    </row>
    <row r="125" spans="1:11">
      <c r="A125" s="176" t="s">
        <v>646</v>
      </c>
      <c r="B125" s="176" t="s">
        <v>408</v>
      </c>
      <c r="C125" s="176">
        <v>6398</v>
      </c>
      <c r="D125" s="176">
        <v>6728</v>
      </c>
      <c r="E125" s="176">
        <v>6563</v>
      </c>
      <c r="F125" s="60" t="s">
        <v>894</v>
      </c>
      <c r="G125" s="177">
        <v>2.56</v>
      </c>
      <c r="H125" s="177">
        <v>0</v>
      </c>
      <c r="I125" s="181">
        <v>91.7</v>
      </c>
      <c r="J125" s="178">
        <v>102.29134999999999</v>
      </c>
      <c r="K125" s="176">
        <v>7</v>
      </c>
    </row>
    <row r="126" spans="1:11">
      <c r="A126" s="176" t="s">
        <v>412</v>
      </c>
      <c r="B126" s="176" t="s">
        <v>408</v>
      </c>
      <c r="C126" s="176">
        <v>6398</v>
      </c>
      <c r="D126" s="176">
        <v>6728</v>
      </c>
      <c r="E126" s="176">
        <v>6563</v>
      </c>
      <c r="F126" s="60" t="s">
        <v>892</v>
      </c>
      <c r="G126" s="177">
        <v>2.85</v>
      </c>
      <c r="H126" s="177">
        <v>0</v>
      </c>
      <c r="I126" s="181">
        <v>130.80000000000001</v>
      </c>
      <c r="J126" s="178">
        <v>130.80000000000001</v>
      </c>
      <c r="K126" s="176">
        <v>7</v>
      </c>
    </row>
    <row r="127" spans="1:11">
      <c r="A127" s="176" t="s">
        <v>416</v>
      </c>
      <c r="B127" s="176" t="s">
        <v>408</v>
      </c>
      <c r="C127" s="176">
        <v>6398</v>
      </c>
      <c r="D127" s="176">
        <v>6728</v>
      </c>
      <c r="E127" s="176">
        <v>6563</v>
      </c>
      <c r="F127" s="60" t="s">
        <v>893</v>
      </c>
      <c r="G127" s="177">
        <v>2.66</v>
      </c>
      <c r="H127" s="177">
        <v>0.17</v>
      </c>
      <c r="I127" s="181">
        <v>104.1</v>
      </c>
      <c r="J127" s="178">
        <v>104.1</v>
      </c>
      <c r="K127" s="176">
        <v>7</v>
      </c>
    </row>
    <row r="128" spans="1:11">
      <c r="A128" s="176" t="s">
        <v>418</v>
      </c>
      <c r="B128" s="176" t="s">
        <v>408</v>
      </c>
      <c r="C128" s="176">
        <v>6398</v>
      </c>
      <c r="D128" s="176">
        <v>6728</v>
      </c>
      <c r="E128" s="176">
        <v>6563</v>
      </c>
      <c r="F128" s="60" t="s">
        <v>892</v>
      </c>
      <c r="G128" s="177">
        <v>2.61</v>
      </c>
      <c r="H128" s="177">
        <v>0.02</v>
      </c>
      <c r="I128" s="181">
        <v>97.1</v>
      </c>
      <c r="J128" s="178">
        <v>97.1</v>
      </c>
      <c r="K128" s="176">
        <v>7</v>
      </c>
    </row>
    <row r="129" spans="1:11">
      <c r="A129" s="179" t="s">
        <v>648</v>
      </c>
      <c r="B129" s="184" t="s">
        <v>647</v>
      </c>
      <c r="C129" s="185">
        <v>6398</v>
      </c>
      <c r="D129" s="185">
        <v>6728</v>
      </c>
      <c r="E129" s="186">
        <f>AVERAGE(C129:D129)</f>
        <v>6563</v>
      </c>
      <c r="F129" s="60" t="s">
        <v>892</v>
      </c>
      <c r="G129" s="180">
        <v>2.68</v>
      </c>
      <c r="H129" s="180">
        <v>5.6568542494923851E-2</v>
      </c>
      <c r="I129" s="178">
        <v>106.69060263871015</v>
      </c>
      <c r="J129" s="178">
        <v>106.69060263871015</v>
      </c>
      <c r="K129" s="176">
        <v>7</v>
      </c>
    </row>
    <row r="130" spans="1:11">
      <c r="A130" s="176" t="s">
        <v>427</v>
      </c>
      <c r="B130" s="176" t="s">
        <v>424</v>
      </c>
      <c r="C130" s="176">
        <v>6728</v>
      </c>
      <c r="D130" s="176">
        <v>7057</v>
      </c>
      <c r="E130" s="176">
        <v>6893</v>
      </c>
      <c r="F130" s="60" t="s">
        <v>892</v>
      </c>
      <c r="G130" s="177">
        <v>2.48</v>
      </c>
      <c r="H130" s="177">
        <v>0.01</v>
      </c>
      <c r="I130" s="181">
        <v>82.5</v>
      </c>
      <c r="J130" s="178">
        <v>82.5</v>
      </c>
      <c r="K130" s="176">
        <v>8</v>
      </c>
    </row>
    <row r="131" spans="1:11">
      <c r="A131" s="176" t="s">
        <v>847</v>
      </c>
      <c r="B131" s="176" t="s">
        <v>424</v>
      </c>
      <c r="C131" s="176">
        <v>6728</v>
      </c>
      <c r="D131" s="176">
        <v>7057</v>
      </c>
      <c r="E131" s="176">
        <v>6893</v>
      </c>
      <c r="F131" s="60" t="s">
        <v>891</v>
      </c>
      <c r="G131" s="177">
        <v>2.4300000000000002</v>
      </c>
      <c r="H131" s="177">
        <v>0.04</v>
      </c>
      <c r="I131" s="181">
        <v>77.2</v>
      </c>
      <c r="J131" s="178">
        <v>86.116599999999991</v>
      </c>
      <c r="K131" s="176">
        <v>8</v>
      </c>
    </row>
    <row r="132" spans="1:11">
      <c r="A132" s="176" t="s">
        <v>428</v>
      </c>
      <c r="B132" s="176" t="s">
        <v>424</v>
      </c>
      <c r="C132" s="176">
        <v>6728</v>
      </c>
      <c r="D132" s="176">
        <v>7057</v>
      </c>
      <c r="E132" s="176">
        <v>6893</v>
      </c>
      <c r="F132" s="60" t="s">
        <v>893</v>
      </c>
      <c r="G132" s="177">
        <v>2.4700000000000002</v>
      </c>
      <c r="H132" s="177">
        <v>0.01</v>
      </c>
      <c r="I132" s="181">
        <v>80.900000000000006</v>
      </c>
      <c r="J132" s="178">
        <v>80.900000000000006</v>
      </c>
      <c r="K132" s="176">
        <v>8</v>
      </c>
    </row>
    <row r="133" spans="1:11">
      <c r="A133" s="176" t="s">
        <v>425</v>
      </c>
      <c r="B133" s="176" t="s">
        <v>424</v>
      </c>
      <c r="C133" s="176">
        <v>6728</v>
      </c>
      <c r="D133" s="176">
        <v>7057</v>
      </c>
      <c r="E133" s="176">
        <v>6893</v>
      </c>
      <c r="F133" s="60" t="s">
        <v>892</v>
      </c>
      <c r="G133" s="177">
        <v>2.71</v>
      </c>
      <c r="H133" s="177">
        <v>0.01</v>
      </c>
      <c r="I133" s="181">
        <v>110.7</v>
      </c>
      <c r="J133" s="178">
        <v>110.7</v>
      </c>
      <c r="K133" s="176">
        <v>8</v>
      </c>
    </row>
    <row r="134" spans="1:11">
      <c r="A134" s="176" t="s">
        <v>649</v>
      </c>
      <c r="B134" s="176" t="s">
        <v>424</v>
      </c>
      <c r="C134" s="176">
        <v>6728</v>
      </c>
      <c r="D134" s="176">
        <v>7057</v>
      </c>
      <c r="E134" s="176">
        <v>6893</v>
      </c>
      <c r="F134" s="60" t="s">
        <v>892</v>
      </c>
      <c r="G134" s="177">
        <v>2.44</v>
      </c>
      <c r="H134" s="177">
        <v>0.01</v>
      </c>
      <c r="I134" s="181">
        <v>77.7</v>
      </c>
      <c r="J134" s="178">
        <v>77.7</v>
      </c>
      <c r="K134" s="176">
        <v>8</v>
      </c>
    </row>
    <row r="135" spans="1:11">
      <c r="A135" s="176" t="s">
        <v>650</v>
      </c>
      <c r="B135" s="176" t="s">
        <v>432</v>
      </c>
      <c r="C135" s="176">
        <v>7057</v>
      </c>
      <c r="D135" s="176">
        <v>7386</v>
      </c>
      <c r="E135" s="176">
        <v>7222</v>
      </c>
      <c r="F135" s="60" t="s">
        <v>893</v>
      </c>
      <c r="G135" s="177">
        <v>2.57</v>
      </c>
      <c r="H135" s="177">
        <v>0.04</v>
      </c>
      <c r="I135" s="181">
        <v>92.3</v>
      </c>
      <c r="J135" s="178">
        <v>92.3</v>
      </c>
      <c r="K135" s="176">
        <v>8</v>
      </c>
    </row>
    <row r="136" spans="1:11">
      <c r="A136" s="176" t="s">
        <v>433</v>
      </c>
      <c r="B136" s="176" t="s">
        <v>432</v>
      </c>
      <c r="C136" s="176">
        <v>7057</v>
      </c>
      <c r="D136" s="176">
        <v>7386</v>
      </c>
      <c r="E136" s="176">
        <v>7222</v>
      </c>
      <c r="F136" s="60" t="s">
        <v>892</v>
      </c>
      <c r="G136" s="177">
        <v>2.4300000000000002</v>
      </c>
      <c r="H136" s="177">
        <v>0.02</v>
      </c>
      <c r="I136" s="181">
        <v>76.599999999999994</v>
      </c>
      <c r="J136" s="178">
        <v>76.599999999999994</v>
      </c>
      <c r="K136" s="176">
        <v>8</v>
      </c>
    </row>
    <row r="137" spans="1:11">
      <c r="A137" s="176" t="s">
        <v>651</v>
      </c>
      <c r="B137" s="176" t="s">
        <v>432</v>
      </c>
      <c r="C137" s="176">
        <v>7057</v>
      </c>
      <c r="D137" s="176">
        <v>7386</v>
      </c>
      <c r="E137" s="176">
        <v>7222</v>
      </c>
      <c r="F137" s="60" t="s">
        <v>894</v>
      </c>
      <c r="G137" s="177">
        <v>2.2599999999999998</v>
      </c>
      <c r="H137" s="177">
        <v>0.06</v>
      </c>
      <c r="I137" s="181">
        <v>60.7</v>
      </c>
      <c r="J137" s="178">
        <v>67.710849999999994</v>
      </c>
      <c r="K137" s="176">
        <v>8</v>
      </c>
    </row>
    <row r="138" spans="1:11">
      <c r="A138" s="176" t="s">
        <v>652</v>
      </c>
      <c r="B138" s="176" t="s">
        <v>432</v>
      </c>
      <c r="C138" s="176">
        <v>7057</v>
      </c>
      <c r="D138" s="176">
        <v>7386</v>
      </c>
      <c r="E138" s="176">
        <v>7222</v>
      </c>
      <c r="F138" s="60" t="s">
        <v>894</v>
      </c>
      <c r="G138" s="177">
        <v>2.5299999999999998</v>
      </c>
      <c r="H138" s="177">
        <v>0.04</v>
      </c>
      <c r="I138" s="181">
        <v>87.6</v>
      </c>
      <c r="J138" s="178">
        <v>97.717799999999983</v>
      </c>
      <c r="K138" s="176">
        <v>8</v>
      </c>
    </row>
    <row r="139" spans="1:11">
      <c r="A139" s="176" t="s">
        <v>439</v>
      </c>
      <c r="B139" s="176" t="s">
        <v>437</v>
      </c>
      <c r="C139" s="176">
        <v>7386</v>
      </c>
      <c r="D139" s="176">
        <v>7716</v>
      </c>
      <c r="E139" s="176">
        <v>7551</v>
      </c>
      <c r="F139" s="60" t="s">
        <v>893</v>
      </c>
      <c r="G139" s="177">
        <v>2.77</v>
      </c>
      <c r="H139" s="177">
        <v>0</v>
      </c>
      <c r="I139" s="181">
        <v>119</v>
      </c>
      <c r="J139" s="178">
        <v>119</v>
      </c>
      <c r="K139" s="176">
        <v>8</v>
      </c>
    </row>
    <row r="140" spans="1:11">
      <c r="A140" s="176" t="s">
        <v>653</v>
      </c>
      <c r="B140" s="176" t="s">
        <v>437</v>
      </c>
      <c r="C140" s="176">
        <v>7386</v>
      </c>
      <c r="D140" s="176">
        <v>7716</v>
      </c>
      <c r="E140" s="176">
        <v>7551</v>
      </c>
      <c r="F140" s="60" t="s">
        <v>892</v>
      </c>
      <c r="G140" s="177">
        <v>2.71</v>
      </c>
      <c r="H140" s="177">
        <v>0.01</v>
      </c>
      <c r="I140" s="181">
        <v>110</v>
      </c>
      <c r="J140" s="178">
        <v>110</v>
      </c>
      <c r="K140" s="176">
        <v>8</v>
      </c>
    </row>
    <row r="141" spans="1:11">
      <c r="A141" s="176" t="s">
        <v>796</v>
      </c>
      <c r="B141" s="176" t="s">
        <v>437</v>
      </c>
      <c r="C141" s="176">
        <v>7386</v>
      </c>
      <c r="D141" s="176">
        <v>7716</v>
      </c>
      <c r="E141" s="176">
        <v>7551</v>
      </c>
      <c r="F141" s="60" t="s">
        <v>892</v>
      </c>
      <c r="G141" s="177">
        <v>2.63</v>
      </c>
      <c r="H141" s="177">
        <v>0.01</v>
      </c>
      <c r="I141" s="181">
        <v>99.6</v>
      </c>
      <c r="J141" s="178">
        <v>99.6</v>
      </c>
      <c r="K141" s="176">
        <v>8</v>
      </c>
    </row>
    <row r="142" spans="1:11">
      <c r="A142" s="176" t="s">
        <v>797</v>
      </c>
      <c r="B142" s="176" t="s">
        <v>437</v>
      </c>
      <c r="C142" s="176">
        <v>7386</v>
      </c>
      <c r="D142" s="176">
        <v>7716</v>
      </c>
      <c r="E142" s="176">
        <v>7551</v>
      </c>
      <c r="F142" s="60" t="s">
        <v>893</v>
      </c>
      <c r="G142" s="177">
        <v>2.44</v>
      </c>
      <c r="H142" s="177">
        <v>0.04</v>
      </c>
      <c r="I142" s="181">
        <v>78.2</v>
      </c>
      <c r="J142" s="178">
        <v>78.2</v>
      </c>
      <c r="K142" s="176">
        <v>8</v>
      </c>
    </row>
    <row r="143" spans="1:11">
      <c r="A143" s="176" t="s">
        <v>798</v>
      </c>
      <c r="B143" s="176" t="s">
        <v>437</v>
      </c>
      <c r="C143" s="176">
        <v>7386</v>
      </c>
      <c r="D143" s="176">
        <v>7716</v>
      </c>
      <c r="E143" s="176">
        <v>7551</v>
      </c>
      <c r="F143" s="60" t="s">
        <v>893</v>
      </c>
      <c r="G143" s="177">
        <v>2.36</v>
      </c>
      <c r="H143" s="177">
        <v>0.03</v>
      </c>
      <c r="I143" s="181">
        <v>70</v>
      </c>
      <c r="J143" s="178">
        <v>70</v>
      </c>
      <c r="K143" s="176">
        <v>8</v>
      </c>
    </row>
    <row r="144" spans="1:11">
      <c r="A144" s="176" t="s">
        <v>799</v>
      </c>
      <c r="B144" s="176" t="s">
        <v>437</v>
      </c>
      <c r="C144" s="176">
        <v>7386</v>
      </c>
      <c r="D144" s="176">
        <v>7716</v>
      </c>
      <c r="E144" s="176">
        <v>7551</v>
      </c>
      <c r="F144" s="60" t="s">
        <v>893</v>
      </c>
      <c r="G144" s="177">
        <v>2.4900000000000002</v>
      </c>
      <c r="H144" s="177">
        <v>0.01</v>
      </c>
      <c r="I144" s="181">
        <v>83.1</v>
      </c>
      <c r="J144" s="178">
        <v>83.1</v>
      </c>
      <c r="K144" s="176">
        <v>8</v>
      </c>
    </row>
    <row r="145" spans="1:11">
      <c r="A145" s="176" t="s">
        <v>800</v>
      </c>
      <c r="B145" s="176" t="s">
        <v>437</v>
      </c>
      <c r="C145" s="176">
        <v>7386</v>
      </c>
      <c r="D145" s="176">
        <v>7716</v>
      </c>
      <c r="E145" s="176">
        <v>7551</v>
      </c>
      <c r="F145" s="60" t="s">
        <v>893</v>
      </c>
      <c r="G145" s="177">
        <v>2.38</v>
      </c>
      <c r="H145" s="177">
        <v>0.06</v>
      </c>
      <c r="I145" s="181">
        <v>71.5</v>
      </c>
      <c r="J145" s="178">
        <v>71.5</v>
      </c>
      <c r="K145" s="176">
        <v>8</v>
      </c>
    </row>
    <row r="146" spans="1:11">
      <c r="A146" s="176" t="s">
        <v>801</v>
      </c>
      <c r="B146" s="176" t="s">
        <v>437</v>
      </c>
      <c r="C146" s="176">
        <v>7386</v>
      </c>
      <c r="D146" s="176">
        <v>7716</v>
      </c>
      <c r="E146" s="176">
        <v>7551</v>
      </c>
      <c r="F146" s="60" t="s">
        <v>892</v>
      </c>
      <c r="G146" s="177">
        <v>2.44</v>
      </c>
      <c r="H146" s="177">
        <v>0.05</v>
      </c>
      <c r="I146" s="181">
        <v>78.599999999999994</v>
      </c>
      <c r="J146" s="178">
        <v>78.599999999999994</v>
      </c>
      <c r="K146" s="176">
        <v>8</v>
      </c>
    </row>
    <row r="147" spans="1:11">
      <c r="A147" s="176" t="s">
        <v>802</v>
      </c>
      <c r="B147" s="176" t="s">
        <v>437</v>
      </c>
      <c r="C147" s="176">
        <v>7386</v>
      </c>
      <c r="D147" s="176">
        <v>7716</v>
      </c>
      <c r="E147" s="176">
        <v>7551</v>
      </c>
      <c r="F147" s="60" t="s">
        <v>892</v>
      </c>
      <c r="G147" s="177">
        <v>2.4500000000000002</v>
      </c>
      <c r="H147" s="177">
        <v>0</v>
      </c>
      <c r="I147" s="181">
        <v>79.3</v>
      </c>
      <c r="J147" s="178">
        <v>79.3</v>
      </c>
      <c r="K147" s="176">
        <v>8</v>
      </c>
    </row>
    <row r="148" spans="1:11">
      <c r="A148" s="176" t="s">
        <v>803</v>
      </c>
      <c r="B148" s="176" t="s">
        <v>437</v>
      </c>
      <c r="C148" s="176">
        <v>7386</v>
      </c>
      <c r="D148" s="176">
        <v>7716</v>
      </c>
      <c r="E148" s="176">
        <v>7551</v>
      </c>
      <c r="F148" s="60" t="s">
        <v>892</v>
      </c>
      <c r="G148" s="177">
        <v>2.37</v>
      </c>
      <c r="H148" s="177">
        <v>0.06</v>
      </c>
      <c r="I148" s="181">
        <v>71</v>
      </c>
      <c r="J148" s="178">
        <v>71</v>
      </c>
      <c r="K148" s="176">
        <v>8</v>
      </c>
    </row>
    <row r="149" spans="1:11">
      <c r="A149" s="176" t="s">
        <v>804</v>
      </c>
      <c r="B149" s="176" t="s">
        <v>437</v>
      </c>
      <c r="C149" s="176">
        <v>7386</v>
      </c>
      <c r="D149" s="176">
        <v>7716</v>
      </c>
      <c r="E149" s="176">
        <v>7551</v>
      </c>
      <c r="F149" s="60" t="s">
        <v>893</v>
      </c>
      <c r="G149" s="177">
        <v>2.21</v>
      </c>
      <c r="H149" s="177">
        <v>0.01</v>
      </c>
      <c r="I149" s="181">
        <v>56.4</v>
      </c>
      <c r="J149" s="178">
        <v>56.4</v>
      </c>
      <c r="K149" s="176">
        <v>8</v>
      </c>
    </row>
    <row r="150" spans="1:11">
      <c r="A150" s="176" t="s">
        <v>654</v>
      </c>
      <c r="B150" s="176" t="s">
        <v>437</v>
      </c>
      <c r="C150" s="176">
        <v>7386</v>
      </c>
      <c r="D150" s="176">
        <v>7716</v>
      </c>
      <c r="E150" s="176">
        <v>7551</v>
      </c>
      <c r="F150" s="60" t="s">
        <v>894</v>
      </c>
      <c r="G150" s="177">
        <v>2.27</v>
      </c>
      <c r="H150" s="177">
        <v>0</v>
      </c>
      <c r="I150" s="181">
        <v>61.6</v>
      </c>
      <c r="J150" s="178">
        <v>68.714799999999997</v>
      </c>
      <c r="K150" s="176">
        <v>8</v>
      </c>
    </row>
    <row r="151" spans="1:11">
      <c r="A151" s="176" t="s">
        <v>655</v>
      </c>
      <c r="B151" s="176" t="s">
        <v>172</v>
      </c>
      <c r="C151" s="176">
        <v>7716</v>
      </c>
      <c r="D151" s="176">
        <v>8045</v>
      </c>
      <c r="E151" s="176">
        <v>7881</v>
      </c>
      <c r="F151" s="60" t="s">
        <v>892</v>
      </c>
      <c r="G151" s="177">
        <v>2.59</v>
      </c>
      <c r="H151" s="177">
        <v>0.01</v>
      </c>
      <c r="I151" s="181">
        <v>94.7</v>
      </c>
      <c r="J151" s="178">
        <v>94.7</v>
      </c>
      <c r="K151" s="176">
        <v>9</v>
      </c>
    </row>
    <row r="152" spans="1:11">
      <c r="A152" s="176" t="s">
        <v>443</v>
      </c>
      <c r="B152" s="176" t="s">
        <v>172</v>
      </c>
      <c r="C152" s="176">
        <v>7716</v>
      </c>
      <c r="D152" s="176">
        <v>8045</v>
      </c>
      <c r="E152" s="176">
        <v>7881</v>
      </c>
      <c r="F152" s="60" t="s">
        <v>893</v>
      </c>
      <c r="G152" s="177">
        <v>2.0099999999999998</v>
      </c>
      <c r="H152" s="177">
        <v>0.05</v>
      </c>
      <c r="I152" s="181">
        <v>41.4</v>
      </c>
      <c r="J152" s="178">
        <v>41.4</v>
      </c>
      <c r="K152" s="176">
        <v>9</v>
      </c>
    </row>
    <row r="153" spans="1:11">
      <c r="A153" s="176" t="s">
        <v>447</v>
      </c>
      <c r="B153" s="176" t="s">
        <v>172</v>
      </c>
      <c r="C153" s="176">
        <v>7716</v>
      </c>
      <c r="D153" s="176">
        <v>8045</v>
      </c>
      <c r="E153" s="176">
        <v>7881</v>
      </c>
      <c r="F153" s="60" t="s">
        <v>892</v>
      </c>
      <c r="G153" s="177">
        <v>2.59</v>
      </c>
      <c r="H153" s="177">
        <v>0.01</v>
      </c>
      <c r="I153" s="181">
        <v>94.7</v>
      </c>
      <c r="J153" s="178">
        <v>94.7</v>
      </c>
      <c r="K153" s="176">
        <v>9</v>
      </c>
    </row>
    <row r="154" spans="1:11">
      <c r="A154" s="176" t="s">
        <v>656</v>
      </c>
      <c r="B154" s="176" t="s">
        <v>172</v>
      </c>
      <c r="C154" s="176">
        <v>7716</v>
      </c>
      <c r="D154" s="176">
        <v>8045</v>
      </c>
      <c r="E154" s="176">
        <v>7881</v>
      </c>
      <c r="F154" s="60" t="s">
        <v>892</v>
      </c>
      <c r="G154" s="177">
        <v>2.4</v>
      </c>
      <c r="H154" s="177">
        <v>0.01</v>
      </c>
      <c r="I154" s="181">
        <v>74</v>
      </c>
      <c r="J154" s="178">
        <v>74</v>
      </c>
      <c r="K154" s="176">
        <v>9</v>
      </c>
    </row>
    <row r="155" spans="1:11">
      <c r="A155" s="176" t="s">
        <v>440</v>
      </c>
      <c r="B155" s="176" t="s">
        <v>172</v>
      </c>
      <c r="C155" s="176">
        <v>7716</v>
      </c>
      <c r="D155" s="176">
        <v>8045</v>
      </c>
      <c r="E155" s="176">
        <v>7881</v>
      </c>
      <c r="F155" s="60" t="s">
        <v>894</v>
      </c>
      <c r="G155" s="177">
        <v>2.2599999999999998</v>
      </c>
      <c r="H155" s="177">
        <v>0.03</v>
      </c>
      <c r="I155" s="181">
        <v>60.7</v>
      </c>
      <c r="J155" s="178">
        <v>67.710849999999994</v>
      </c>
      <c r="K155" s="176">
        <v>9</v>
      </c>
    </row>
    <row r="156" spans="1:11">
      <c r="A156" s="176" t="s">
        <v>442</v>
      </c>
      <c r="B156" s="176" t="s">
        <v>172</v>
      </c>
      <c r="C156" s="176">
        <v>7716</v>
      </c>
      <c r="D156" s="176">
        <v>8045</v>
      </c>
      <c r="E156" s="176">
        <v>7881</v>
      </c>
      <c r="F156" s="60" t="s">
        <v>892</v>
      </c>
      <c r="G156" s="177">
        <v>2.2200000000000002</v>
      </c>
      <c r="H156" s="177">
        <v>0</v>
      </c>
      <c r="I156" s="181">
        <v>57.2</v>
      </c>
      <c r="J156" s="178">
        <v>57.2</v>
      </c>
      <c r="K156" s="176">
        <v>9</v>
      </c>
    </row>
    <row r="157" spans="1:11">
      <c r="A157" s="176" t="s">
        <v>444</v>
      </c>
      <c r="B157" s="176" t="s">
        <v>172</v>
      </c>
      <c r="C157" s="176">
        <v>7716</v>
      </c>
      <c r="D157" s="176">
        <v>8045</v>
      </c>
      <c r="E157" s="176">
        <v>7881</v>
      </c>
      <c r="F157" s="60" t="s">
        <v>894</v>
      </c>
      <c r="G157" s="177">
        <v>2.38</v>
      </c>
      <c r="H157" s="177">
        <v>0.05</v>
      </c>
      <c r="I157" s="181">
        <v>71.5</v>
      </c>
      <c r="J157" s="178">
        <v>79.75824999999999</v>
      </c>
      <c r="K157" s="176">
        <v>9</v>
      </c>
    </row>
    <row r="158" spans="1:11">
      <c r="A158" s="176" t="s">
        <v>448</v>
      </c>
      <c r="B158" s="176" t="s">
        <v>172</v>
      </c>
      <c r="C158" s="176">
        <v>7716</v>
      </c>
      <c r="D158" s="176">
        <v>8045</v>
      </c>
      <c r="E158" s="176">
        <v>7881</v>
      </c>
      <c r="F158" s="60" t="s">
        <v>894</v>
      </c>
      <c r="G158" s="177">
        <v>2.5299999999999998</v>
      </c>
      <c r="H158" s="177">
        <v>0.02</v>
      </c>
      <c r="I158" s="181">
        <v>87.6</v>
      </c>
      <c r="J158" s="178">
        <v>97.717799999999983</v>
      </c>
      <c r="K158" s="176">
        <v>9</v>
      </c>
    </row>
    <row r="159" spans="1:11">
      <c r="A159" s="176" t="s">
        <v>805</v>
      </c>
      <c r="B159" s="176" t="s">
        <v>172</v>
      </c>
      <c r="C159" s="176">
        <v>7716</v>
      </c>
      <c r="D159" s="176">
        <v>8045</v>
      </c>
      <c r="E159" s="176">
        <v>7881</v>
      </c>
      <c r="F159" s="60" t="s">
        <v>893</v>
      </c>
      <c r="G159" s="177">
        <v>2.41</v>
      </c>
      <c r="H159" s="177">
        <v>0.04</v>
      </c>
      <c r="I159" s="181">
        <v>74.599999999999994</v>
      </c>
      <c r="J159" s="178">
        <v>74.599999999999994</v>
      </c>
      <c r="K159" s="176">
        <v>9</v>
      </c>
    </row>
    <row r="160" spans="1:11">
      <c r="A160" s="176" t="s">
        <v>806</v>
      </c>
      <c r="B160" s="176" t="s">
        <v>172</v>
      </c>
      <c r="C160" s="176">
        <v>7716</v>
      </c>
      <c r="D160" s="176">
        <v>8045</v>
      </c>
      <c r="E160" s="176">
        <v>7881</v>
      </c>
      <c r="F160" s="60" t="s">
        <v>893</v>
      </c>
      <c r="G160" s="177">
        <v>2.4700000000000002</v>
      </c>
      <c r="H160" s="177">
        <v>0</v>
      </c>
      <c r="I160" s="181">
        <v>81.400000000000006</v>
      </c>
      <c r="J160" s="178">
        <v>81.400000000000006</v>
      </c>
      <c r="K160" s="176">
        <v>9</v>
      </c>
    </row>
    <row r="161" spans="1:11">
      <c r="A161" s="176" t="s">
        <v>807</v>
      </c>
      <c r="B161" s="176" t="s">
        <v>172</v>
      </c>
      <c r="C161" s="176">
        <v>7716</v>
      </c>
      <c r="D161" s="176">
        <v>8045</v>
      </c>
      <c r="E161" s="176">
        <v>7881</v>
      </c>
      <c r="F161" s="60" t="s">
        <v>894</v>
      </c>
      <c r="G161" s="177">
        <v>2.65</v>
      </c>
      <c r="H161" s="177">
        <v>0.01</v>
      </c>
      <c r="I161" s="181">
        <v>102.1</v>
      </c>
      <c r="J161" s="178">
        <v>113.89254999999999</v>
      </c>
      <c r="K161" s="176">
        <v>9</v>
      </c>
    </row>
    <row r="162" spans="1:11">
      <c r="A162" s="176" t="s">
        <v>809</v>
      </c>
      <c r="B162" s="176" t="s">
        <v>172</v>
      </c>
      <c r="C162" s="176">
        <v>7716</v>
      </c>
      <c r="D162" s="176">
        <v>8045</v>
      </c>
      <c r="E162" s="176">
        <v>7881</v>
      </c>
      <c r="F162" s="60" t="s">
        <v>893</v>
      </c>
      <c r="G162" s="177">
        <v>2.4</v>
      </c>
      <c r="H162" s="177">
        <v>0.01</v>
      </c>
      <c r="I162" s="181">
        <v>74</v>
      </c>
      <c r="J162" s="178">
        <v>74</v>
      </c>
      <c r="K162" s="176">
        <v>9</v>
      </c>
    </row>
    <row r="163" spans="1:11">
      <c r="A163" s="176" t="s">
        <v>810</v>
      </c>
      <c r="B163" s="176" t="s">
        <v>172</v>
      </c>
      <c r="C163" s="176">
        <v>7716</v>
      </c>
      <c r="D163" s="176">
        <v>8045</v>
      </c>
      <c r="E163" s="176">
        <v>7881</v>
      </c>
      <c r="F163" s="60" t="s">
        <v>893</v>
      </c>
      <c r="G163" s="177">
        <v>2.4700000000000002</v>
      </c>
      <c r="H163" s="177">
        <v>0.03</v>
      </c>
      <c r="I163" s="181">
        <v>81.400000000000006</v>
      </c>
      <c r="J163" s="178">
        <v>81.400000000000006</v>
      </c>
      <c r="K163" s="176">
        <v>9</v>
      </c>
    </row>
    <row r="164" spans="1:11">
      <c r="A164" s="176" t="s">
        <v>811</v>
      </c>
      <c r="B164" s="176" t="s">
        <v>172</v>
      </c>
      <c r="C164" s="176">
        <v>7716</v>
      </c>
      <c r="D164" s="176">
        <v>8045</v>
      </c>
      <c r="E164" s="176">
        <v>7881</v>
      </c>
      <c r="F164" s="60" t="s">
        <v>893</v>
      </c>
      <c r="G164" s="177">
        <v>2.76</v>
      </c>
      <c r="H164" s="177">
        <v>0</v>
      </c>
      <c r="I164" s="181">
        <v>117.6</v>
      </c>
      <c r="J164" s="178">
        <v>117.6</v>
      </c>
      <c r="K164" s="176">
        <v>9</v>
      </c>
    </row>
    <row r="165" spans="1:11">
      <c r="A165" s="176" t="s">
        <v>812</v>
      </c>
      <c r="B165" s="176" t="s">
        <v>172</v>
      </c>
      <c r="C165" s="176">
        <v>7716</v>
      </c>
      <c r="D165" s="176">
        <v>8045</v>
      </c>
      <c r="E165" s="176">
        <v>7881</v>
      </c>
      <c r="F165" s="60" t="s">
        <v>893</v>
      </c>
      <c r="G165" s="177">
        <v>2.5099999999999998</v>
      </c>
      <c r="H165" s="177">
        <v>0.01</v>
      </c>
      <c r="I165" s="181">
        <v>85.3</v>
      </c>
      <c r="J165" s="178">
        <v>85.3</v>
      </c>
      <c r="K165" s="176">
        <v>9</v>
      </c>
    </row>
    <row r="166" spans="1:11">
      <c r="A166" s="176" t="s">
        <v>813</v>
      </c>
      <c r="B166" s="176" t="s">
        <v>172</v>
      </c>
      <c r="C166" s="176">
        <v>7716</v>
      </c>
      <c r="D166" s="176">
        <v>8045</v>
      </c>
      <c r="E166" s="176">
        <v>7881</v>
      </c>
      <c r="F166" s="60" t="s">
        <v>891</v>
      </c>
      <c r="G166" s="177">
        <v>2.64</v>
      </c>
      <c r="H166" s="177">
        <v>0.01</v>
      </c>
      <c r="I166" s="181">
        <v>101.5</v>
      </c>
      <c r="J166" s="178">
        <v>113.22324999999999</v>
      </c>
      <c r="K166" s="176">
        <v>9</v>
      </c>
    </row>
    <row r="167" spans="1:11">
      <c r="A167" s="176" t="s">
        <v>814</v>
      </c>
      <c r="B167" s="176" t="s">
        <v>172</v>
      </c>
      <c r="C167" s="176">
        <v>7716</v>
      </c>
      <c r="D167" s="176">
        <v>8045</v>
      </c>
      <c r="E167" s="176">
        <v>7881</v>
      </c>
      <c r="F167" s="60" t="s">
        <v>894</v>
      </c>
      <c r="G167" s="177">
        <v>2.44</v>
      </c>
      <c r="H167" s="177">
        <v>0.03</v>
      </c>
      <c r="I167" s="181">
        <v>78.2</v>
      </c>
      <c r="J167" s="178">
        <v>87.232100000000003</v>
      </c>
      <c r="K167" s="176">
        <v>9</v>
      </c>
    </row>
    <row r="168" spans="1:11">
      <c r="A168" s="176" t="s">
        <v>657</v>
      </c>
      <c r="B168" s="176" t="s">
        <v>172</v>
      </c>
      <c r="C168" s="176">
        <v>7716</v>
      </c>
      <c r="D168" s="176">
        <v>8045</v>
      </c>
      <c r="E168" s="176">
        <v>7881</v>
      </c>
      <c r="F168" s="60" t="s">
        <v>892</v>
      </c>
      <c r="G168" s="177">
        <v>2.46</v>
      </c>
      <c r="H168" s="177">
        <v>0.03</v>
      </c>
      <c r="I168" s="181">
        <v>80.400000000000006</v>
      </c>
      <c r="J168" s="178">
        <v>80.400000000000006</v>
      </c>
      <c r="K168" s="176">
        <v>9</v>
      </c>
    </row>
    <row r="169" spans="1:11">
      <c r="A169" s="176" t="s">
        <v>658</v>
      </c>
      <c r="B169" s="176" t="s">
        <v>172</v>
      </c>
      <c r="C169" s="176">
        <v>7716</v>
      </c>
      <c r="D169" s="176">
        <v>8045</v>
      </c>
      <c r="E169" s="176">
        <v>7881</v>
      </c>
      <c r="F169" s="60" t="s">
        <v>893</v>
      </c>
      <c r="G169" s="177">
        <v>2.67</v>
      </c>
      <c r="H169" s="177">
        <v>0.01</v>
      </c>
      <c r="I169" s="181">
        <v>104.7</v>
      </c>
      <c r="J169" s="178">
        <v>104.7</v>
      </c>
      <c r="K169" s="176">
        <v>9</v>
      </c>
    </row>
    <row r="170" spans="1:11">
      <c r="A170" s="176" t="s">
        <v>458</v>
      </c>
      <c r="B170" s="176" t="s">
        <v>171</v>
      </c>
      <c r="C170" s="176">
        <v>8045</v>
      </c>
      <c r="D170" s="176">
        <v>8375</v>
      </c>
      <c r="E170" s="176">
        <v>8210</v>
      </c>
      <c r="F170" s="60" t="s">
        <v>894</v>
      </c>
      <c r="G170" s="177">
        <v>2.74</v>
      </c>
      <c r="H170" s="177">
        <v>0.04</v>
      </c>
      <c r="I170" s="181">
        <v>114.3</v>
      </c>
      <c r="J170" s="178">
        <v>127.50164999999998</v>
      </c>
      <c r="K170" s="176">
        <v>10</v>
      </c>
    </row>
    <row r="171" spans="1:11">
      <c r="A171" s="176" t="s">
        <v>659</v>
      </c>
      <c r="B171" s="176" t="s">
        <v>171</v>
      </c>
      <c r="C171" s="176">
        <v>8045</v>
      </c>
      <c r="D171" s="176">
        <v>8375</v>
      </c>
      <c r="E171" s="176">
        <v>8210</v>
      </c>
      <c r="F171" s="60" t="s">
        <v>891</v>
      </c>
      <c r="G171" s="177">
        <v>2.35</v>
      </c>
      <c r="H171" s="177">
        <v>0.04</v>
      </c>
      <c r="I171" s="181">
        <v>68.599999999999994</v>
      </c>
      <c r="J171" s="178">
        <v>76.523299999999992</v>
      </c>
      <c r="K171" s="176">
        <v>10</v>
      </c>
    </row>
    <row r="172" spans="1:11">
      <c r="A172" s="176" t="s">
        <v>660</v>
      </c>
      <c r="B172" s="176" t="s">
        <v>171</v>
      </c>
      <c r="C172" s="176">
        <v>8045</v>
      </c>
      <c r="D172" s="176">
        <v>8375</v>
      </c>
      <c r="E172" s="176">
        <v>8210</v>
      </c>
      <c r="F172" s="60" t="s">
        <v>894</v>
      </c>
      <c r="G172" s="177">
        <v>2.68</v>
      </c>
      <c r="H172" s="177">
        <v>0.02</v>
      </c>
      <c r="I172" s="181">
        <v>106</v>
      </c>
      <c r="J172" s="178">
        <v>118.24299999999999</v>
      </c>
      <c r="K172" s="176">
        <v>10</v>
      </c>
    </row>
    <row r="173" spans="1:11">
      <c r="A173" s="176" t="s">
        <v>661</v>
      </c>
      <c r="B173" s="176" t="s">
        <v>171</v>
      </c>
      <c r="C173" s="176">
        <v>8045</v>
      </c>
      <c r="D173" s="176">
        <v>8375</v>
      </c>
      <c r="E173" s="176">
        <v>8210</v>
      </c>
      <c r="F173" s="60" t="s">
        <v>893</v>
      </c>
      <c r="G173" s="177">
        <v>2.66</v>
      </c>
      <c r="H173" s="177">
        <v>0.04</v>
      </c>
      <c r="I173" s="181">
        <v>104.5</v>
      </c>
      <c r="J173" s="178">
        <v>104.5</v>
      </c>
      <c r="K173" s="176">
        <v>10</v>
      </c>
    </row>
    <row r="174" spans="1:11">
      <c r="A174" s="176" t="s">
        <v>662</v>
      </c>
      <c r="B174" s="176" t="s">
        <v>171</v>
      </c>
      <c r="C174" s="176">
        <v>8045</v>
      </c>
      <c r="D174" s="176">
        <v>8375</v>
      </c>
      <c r="E174" s="176">
        <v>8210</v>
      </c>
      <c r="F174" s="60" t="s">
        <v>892</v>
      </c>
      <c r="G174" s="177">
        <v>2.5</v>
      </c>
      <c r="H174" s="177">
        <v>0.03</v>
      </c>
      <c r="I174" s="181">
        <v>84.8</v>
      </c>
      <c r="J174" s="178">
        <v>84.8</v>
      </c>
      <c r="K174" s="176">
        <v>10</v>
      </c>
    </row>
    <row r="175" spans="1:11">
      <c r="A175" s="176" t="s">
        <v>449</v>
      </c>
      <c r="B175" s="176" t="s">
        <v>171</v>
      </c>
      <c r="C175" s="176">
        <v>8045</v>
      </c>
      <c r="D175" s="176">
        <v>8375</v>
      </c>
      <c r="E175" s="176">
        <v>8210</v>
      </c>
      <c r="F175" s="60" t="s">
        <v>892</v>
      </c>
      <c r="G175" s="177">
        <v>2.2799999999999998</v>
      </c>
      <c r="H175" s="177">
        <v>7.0000000000000007E-2</v>
      </c>
      <c r="I175" s="181">
        <v>62.2</v>
      </c>
      <c r="J175" s="178">
        <v>62.2</v>
      </c>
      <c r="K175" s="176">
        <v>10</v>
      </c>
    </row>
    <row r="176" spans="1:11">
      <c r="A176" s="176" t="s">
        <v>663</v>
      </c>
      <c r="B176" s="176" t="s">
        <v>171</v>
      </c>
      <c r="C176" s="176">
        <v>8045</v>
      </c>
      <c r="D176" s="176">
        <v>8375</v>
      </c>
      <c r="E176" s="176">
        <v>8210</v>
      </c>
      <c r="F176" s="60" t="s">
        <v>893</v>
      </c>
      <c r="G176" s="177">
        <v>2.5</v>
      </c>
      <c r="H176" s="177">
        <v>0.04</v>
      </c>
      <c r="I176" s="181">
        <v>85.1</v>
      </c>
      <c r="J176" s="178">
        <v>85.1</v>
      </c>
      <c r="K176" s="176">
        <v>10</v>
      </c>
    </row>
    <row r="177" spans="1:11">
      <c r="A177" s="176" t="s">
        <v>450</v>
      </c>
      <c r="B177" s="176" t="s">
        <v>171</v>
      </c>
      <c r="C177" s="176">
        <v>8045</v>
      </c>
      <c r="D177" s="176">
        <v>8375</v>
      </c>
      <c r="E177" s="176">
        <v>8210</v>
      </c>
      <c r="F177" s="60" t="s">
        <v>892</v>
      </c>
      <c r="G177" s="177">
        <v>2.31</v>
      </c>
      <c r="H177" s="177">
        <v>0.03</v>
      </c>
      <c r="I177" s="181">
        <v>65.2</v>
      </c>
      <c r="J177" s="178">
        <v>65.2</v>
      </c>
      <c r="K177" s="176">
        <v>10</v>
      </c>
    </row>
    <row r="178" spans="1:11">
      <c r="A178" s="176" t="s">
        <v>454</v>
      </c>
      <c r="B178" s="176" t="s">
        <v>171</v>
      </c>
      <c r="C178" s="176">
        <v>8045</v>
      </c>
      <c r="D178" s="176">
        <v>8375</v>
      </c>
      <c r="E178" s="176">
        <v>8210</v>
      </c>
      <c r="F178" s="60" t="s">
        <v>893</v>
      </c>
      <c r="G178" s="177">
        <v>2.4500000000000002</v>
      </c>
      <c r="H178" s="177">
        <v>0.01</v>
      </c>
      <c r="I178" s="181">
        <v>78.7</v>
      </c>
      <c r="J178" s="178">
        <v>78.7</v>
      </c>
      <c r="K178" s="176">
        <v>10</v>
      </c>
    </row>
    <row r="179" spans="1:11">
      <c r="A179" s="176" t="s">
        <v>452</v>
      </c>
      <c r="B179" s="176" t="s">
        <v>171</v>
      </c>
      <c r="C179" s="176">
        <v>8045</v>
      </c>
      <c r="D179" s="176">
        <v>8375</v>
      </c>
      <c r="E179" s="176">
        <v>8210</v>
      </c>
      <c r="F179" s="60" t="s">
        <v>893</v>
      </c>
      <c r="G179" s="177">
        <v>2.4900000000000002</v>
      </c>
      <c r="H179" s="177">
        <v>0.01</v>
      </c>
      <c r="I179" s="181">
        <v>83.1</v>
      </c>
      <c r="J179" s="178">
        <v>83.1</v>
      </c>
      <c r="K179" s="176">
        <v>10</v>
      </c>
    </row>
    <row r="180" spans="1:11">
      <c r="A180" s="176" t="s">
        <v>455</v>
      </c>
      <c r="B180" s="176" t="s">
        <v>171</v>
      </c>
      <c r="C180" s="176">
        <v>8045</v>
      </c>
      <c r="D180" s="176">
        <v>8375</v>
      </c>
      <c r="E180" s="176">
        <v>8210</v>
      </c>
      <c r="F180" s="60" t="s">
        <v>892</v>
      </c>
      <c r="G180" s="177">
        <v>2.6</v>
      </c>
      <c r="H180" s="177">
        <v>0.02</v>
      </c>
      <c r="I180" s="181">
        <v>95.9</v>
      </c>
      <c r="J180" s="178">
        <v>95.9</v>
      </c>
      <c r="K180" s="176">
        <v>10</v>
      </c>
    </row>
    <row r="181" spans="1:11">
      <c r="A181" s="176" t="s">
        <v>451</v>
      </c>
      <c r="B181" s="176" t="s">
        <v>171</v>
      </c>
      <c r="C181" s="176">
        <v>8045</v>
      </c>
      <c r="D181" s="176">
        <v>8375</v>
      </c>
      <c r="E181" s="176">
        <v>8210</v>
      </c>
      <c r="F181" s="60" t="s">
        <v>894</v>
      </c>
      <c r="G181" s="177">
        <v>2.38</v>
      </c>
      <c r="H181" s="177">
        <v>7.0000000000000007E-2</v>
      </c>
      <c r="I181" s="181">
        <v>72</v>
      </c>
      <c r="J181" s="178">
        <v>80.316000000000003</v>
      </c>
      <c r="K181" s="176">
        <v>10</v>
      </c>
    </row>
    <row r="182" spans="1:11">
      <c r="A182" s="176" t="s">
        <v>815</v>
      </c>
      <c r="B182" s="176" t="s">
        <v>171</v>
      </c>
      <c r="C182" s="176">
        <v>8045</v>
      </c>
      <c r="D182" s="176">
        <v>8375</v>
      </c>
      <c r="E182" s="176">
        <v>8210</v>
      </c>
      <c r="F182" s="60" t="s">
        <v>891</v>
      </c>
      <c r="G182" s="177">
        <v>2.5099999999999998</v>
      </c>
      <c r="H182" s="177">
        <v>0.04</v>
      </c>
      <c r="I182" s="181">
        <v>86.3</v>
      </c>
      <c r="J182" s="178">
        <v>96.267649999999989</v>
      </c>
      <c r="K182" s="176">
        <v>10</v>
      </c>
    </row>
    <row r="183" spans="1:11">
      <c r="A183" s="176" t="s">
        <v>816</v>
      </c>
      <c r="B183" s="176" t="s">
        <v>171</v>
      </c>
      <c r="C183" s="176">
        <v>8045</v>
      </c>
      <c r="D183" s="176">
        <v>8375</v>
      </c>
      <c r="E183" s="176">
        <v>8210</v>
      </c>
      <c r="F183" s="60" t="s">
        <v>894</v>
      </c>
      <c r="G183" s="177">
        <v>2.37</v>
      </c>
      <c r="H183" s="177">
        <v>0.01</v>
      </c>
      <c r="I183" s="181">
        <v>71.400000000000006</v>
      </c>
      <c r="J183" s="178">
        <v>79.646699999999996</v>
      </c>
      <c r="K183" s="176">
        <v>10</v>
      </c>
    </row>
    <row r="184" spans="1:11">
      <c r="A184" s="176" t="s">
        <v>817</v>
      </c>
      <c r="B184" s="176" t="s">
        <v>171</v>
      </c>
      <c r="C184" s="176">
        <v>8045</v>
      </c>
      <c r="D184" s="176">
        <v>8375</v>
      </c>
      <c r="E184" s="176">
        <v>8210</v>
      </c>
      <c r="F184" s="60" t="s">
        <v>892</v>
      </c>
      <c r="G184" s="177">
        <v>2.59</v>
      </c>
      <c r="H184" s="177">
        <v>0.02</v>
      </c>
      <c r="I184" s="181">
        <v>95.3</v>
      </c>
      <c r="J184" s="178">
        <v>95.3</v>
      </c>
      <c r="K184" s="176">
        <v>10</v>
      </c>
    </row>
    <row r="185" spans="1:11">
      <c r="A185" s="176" t="s">
        <v>818</v>
      </c>
      <c r="B185" s="176" t="s">
        <v>171</v>
      </c>
      <c r="C185" s="176">
        <v>8045</v>
      </c>
      <c r="D185" s="176">
        <v>8375</v>
      </c>
      <c r="E185" s="176">
        <v>8210</v>
      </c>
      <c r="F185" s="60" t="s">
        <v>892</v>
      </c>
      <c r="G185" s="177">
        <v>2.54</v>
      </c>
      <c r="H185" s="177">
        <v>0.03</v>
      </c>
      <c r="I185" s="181">
        <v>89.7</v>
      </c>
      <c r="J185" s="178">
        <v>89.7</v>
      </c>
      <c r="K185" s="176">
        <v>10</v>
      </c>
    </row>
    <row r="186" spans="1:11">
      <c r="A186" s="179" t="s">
        <v>857</v>
      </c>
      <c r="B186" s="184" t="s">
        <v>170</v>
      </c>
      <c r="C186" s="179">
        <v>8375</v>
      </c>
      <c r="D186" s="179">
        <v>8704</v>
      </c>
      <c r="E186" s="185">
        <f>AVERAGE(C186:D186)</f>
        <v>8539.5</v>
      </c>
      <c r="F186" s="60" t="s">
        <v>894</v>
      </c>
      <c r="G186" s="180">
        <v>2.0166666666666666</v>
      </c>
      <c r="H186" s="180">
        <v>0.15011106998930263</v>
      </c>
      <c r="I186" s="178">
        <v>41.623532681709619</v>
      </c>
      <c r="J186" s="178">
        <v>46.431050706447081</v>
      </c>
      <c r="K186" s="176">
        <v>11</v>
      </c>
    </row>
    <row r="187" spans="1:11">
      <c r="A187" s="176" t="s">
        <v>470</v>
      </c>
      <c r="B187" s="176" t="s">
        <v>170</v>
      </c>
      <c r="C187" s="176">
        <v>8375</v>
      </c>
      <c r="D187" s="176">
        <v>8704</v>
      </c>
      <c r="E187" s="176">
        <v>8540</v>
      </c>
      <c r="F187" s="60" t="s">
        <v>892</v>
      </c>
      <c r="G187" s="177">
        <v>2.69</v>
      </c>
      <c r="H187" s="177">
        <v>0.03</v>
      </c>
      <c r="I187" s="181">
        <v>107.6</v>
      </c>
      <c r="J187" s="178">
        <v>107.6</v>
      </c>
      <c r="K187" s="176">
        <v>11</v>
      </c>
    </row>
    <row r="188" spans="1:11">
      <c r="A188" s="176" t="s">
        <v>464</v>
      </c>
      <c r="B188" s="176" t="s">
        <v>170</v>
      </c>
      <c r="C188" s="176">
        <v>8375</v>
      </c>
      <c r="D188" s="176">
        <v>8704</v>
      </c>
      <c r="E188" s="176">
        <v>8540</v>
      </c>
      <c r="F188" s="60" t="s">
        <v>892</v>
      </c>
      <c r="G188" s="177">
        <v>2.4900000000000002</v>
      </c>
      <c r="H188" s="177">
        <v>0.06</v>
      </c>
      <c r="I188" s="181">
        <v>84</v>
      </c>
      <c r="J188" s="178">
        <v>84</v>
      </c>
      <c r="K188" s="176">
        <v>11</v>
      </c>
    </row>
    <row r="189" spans="1:11">
      <c r="A189" s="176" t="s">
        <v>480</v>
      </c>
      <c r="B189" s="176" t="s">
        <v>170</v>
      </c>
      <c r="C189" s="176">
        <v>8375</v>
      </c>
      <c r="D189" s="176">
        <v>8704</v>
      </c>
      <c r="E189" s="176">
        <v>8540</v>
      </c>
      <c r="F189" s="60" t="s">
        <v>893</v>
      </c>
      <c r="G189" s="177">
        <v>2.63</v>
      </c>
      <c r="H189" s="177">
        <v>0.02</v>
      </c>
      <c r="I189" s="181">
        <v>100.7</v>
      </c>
      <c r="J189" s="178">
        <v>100.7</v>
      </c>
      <c r="K189" s="176">
        <v>11</v>
      </c>
    </row>
    <row r="190" spans="1:11">
      <c r="A190" s="176" t="s">
        <v>467</v>
      </c>
      <c r="B190" s="176" t="s">
        <v>170</v>
      </c>
      <c r="C190" s="176">
        <v>8375</v>
      </c>
      <c r="D190" s="176">
        <v>8704</v>
      </c>
      <c r="E190" s="176">
        <v>8540</v>
      </c>
      <c r="F190" s="60" t="s">
        <v>892</v>
      </c>
      <c r="G190" s="177">
        <v>2.6</v>
      </c>
      <c r="H190" s="177">
        <v>0.06</v>
      </c>
      <c r="I190" s="181">
        <v>96.9</v>
      </c>
      <c r="J190" s="178">
        <v>96.9</v>
      </c>
      <c r="K190" s="176">
        <v>11</v>
      </c>
    </row>
    <row r="191" spans="1:11">
      <c r="A191" s="176" t="s">
        <v>481</v>
      </c>
      <c r="B191" s="176" t="s">
        <v>170</v>
      </c>
      <c r="C191" s="176">
        <v>8375</v>
      </c>
      <c r="D191" s="176">
        <v>8704</v>
      </c>
      <c r="E191" s="176">
        <v>8540</v>
      </c>
      <c r="F191" s="60" t="s">
        <v>894</v>
      </c>
      <c r="G191" s="177">
        <v>2.09</v>
      </c>
      <c r="H191" s="177">
        <v>0.03</v>
      </c>
      <c r="I191" s="181">
        <v>46.6</v>
      </c>
      <c r="J191" s="178">
        <v>51.982299999999995</v>
      </c>
      <c r="K191" s="176">
        <v>11</v>
      </c>
    </row>
    <row r="192" spans="1:11">
      <c r="A192" s="176" t="s">
        <v>459</v>
      </c>
      <c r="B192" s="176" t="s">
        <v>170</v>
      </c>
      <c r="C192" s="176">
        <v>8375</v>
      </c>
      <c r="D192" s="176">
        <v>8704</v>
      </c>
      <c r="E192" s="176">
        <v>8540</v>
      </c>
      <c r="F192" s="60" t="s">
        <v>892</v>
      </c>
      <c r="G192" s="177">
        <v>2.37</v>
      </c>
      <c r="H192" s="177">
        <v>0.03</v>
      </c>
      <c r="I192" s="181">
        <v>70.7</v>
      </c>
      <c r="J192" s="178">
        <v>70.7</v>
      </c>
      <c r="K192" s="61">
        <v>11</v>
      </c>
    </row>
    <row r="193" spans="1:11">
      <c r="A193" s="176" t="s">
        <v>479</v>
      </c>
      <c r="B193" s="176" t="s">
        <v>170</v>
      </c>
      <c r="C193" s="176">
        <v>8375</v>
      </c>
      <c r="D193" s="176">
        <v>8704</v>
      </c>
      <c r="E193" s="176">
        <v>8540</v>
      </c>
      <c r="F193" s="60" t="s">
        <v>892</v>
      </c>
      <c r="G193" s="177">
        <v>2.19</v>
      </c>
      <c r="H193" s="177">
        <v>0.03</v>
      </c>
      <c r="I193" s="181">
        <v>54.4</v>
      </c>
      <c r="J193" s="178">
        <v>54.4</v>
      </c>
      <c r="K193" s="61">
        <v>11</v>
      </c>
    </row>
    <row r="194" spans="1:11">
      <c r="A194" s="176" t="s">
        <v>473</v>
      </c>
      <c r="B194" s="176" t="s">
        <v>170</v>
      </c>
      <c r="C194" s="176">
        <v>8375</v>
      </c>
      <c r="D194" s="176">
        <v>8704</v>
      </c>
      <c r="E194" s="176">
        <v>8540</v>
      </c>
      <c r="F194" s="60" t="s">
        <v>891</v>
      </c>
      <c r="G194" s="177">
        <v>2.4300000000000002</v>
      </c>
      <c r="H194" s="177">
        <v>0.01</v>
      </c>
      <c r="I194" s="181">
        <v>77.2</v>
      </c>
      <c r="J194" s="178">
        <v>86.116599999999991</v>
      </c>
      <c r="K194" s="61">
        <v>11</v>
      </c>
    </row>
    <row r="195" spans="1:11">
      <c r="A195" s="176" t="s">
        <v>472</v>
      </c>
      <c r="B195" s="176" t="s">
        <v>170</v>
      </c>
      <c r="C195" s="176">
        <v>8375</v>
      </c>
      <c r="D195" s="176">
        <v>8704</v>
      </c>
      <c r="E195" s="176">
        <v>8540</v>
      </c>
      <c r="F195" s="60" t="s">
        <v>891</v>
      </c>
      <c r="G195" s="177">
        <v>2.14</v>
      </c>
      <c r="H195" s="177">
        <v>0.06</v>
      </c>
      <c r="I195" s="181">
        <v>50.4</v>
      </c>
      <c r="J195" s="178">
        <v>56.221199999999996</v>
      </c>
      <c r="K195" s="61">
        <v>11</v>
      </c>
    </row>
    <row r="196" spans="1:11">
      <c r="A196" s="96" t="s">
        <v>858</v>
      </c>
      <c r="B196" s="97" t="s">
        <v>170</v>
      </c>
      <c r="C196" s="179">
        <v>8375</v>
      </c>
      <c r="D196" s="179">
        <v>8704</v>
      </c>
      <c r="E196" s="185">
        <f>AVERAGE(C196:D196)</f>
        <v>8539.5</v>
      </c>
      <c r="F196" s="60" t="s">
        <v>893</v>
      </c>
      <c r="G196" s="98">
        <v>2.5333333333333332</v>
      </c>
      <c r="H196" s="98">
        <v>6.5064070986477068E-2</v>
      </c>
      <c r="I196" s="99">
        <v>88.556743395619421</v>
      </c>
      <c r="J196" s="178">
        <v>88.556743395619421</v>
      </c>
      <c r="K196" s="176">
        <v>11</v>
      </c>
    </row>
    <row r="197" spans="1:11">
      <c r="A197" s="176" t="s">
        <v>469</v>
      </c>
      <c r="B197" s="176" t="s">
        <v>170</v>
      </c>
      <c r="C197" s="176">
        <v>8375</v>
      </c>
      <c r="D197" s="176">
        <v>8704</v>
      </c>
      <c r="E197" s="176">
        <v>8540</v>
      </c>
      <c r="F197" s="60" t="s">
        <v>893</v>
      </c>
      <c r="G197" s="177">
        <v>2.48</v>
      </c>
      <c r="H197" s="177">
        <v>0.02</v>
      </c>
      <c r="I197" s="181">
        <v>82.5</v>
      </c>
      <c r="J197" s="178">
        <v>82.5</v>
      </c>
      <c r="K197" s="61">
        <v>11</v>
      </c>
    </row>
    <row r="198" spans="1:11">
      <c r="A198" s="96" t="s">
        <v>859</v>
      </c>
      <c r="B198" s="97" t="s">
        <v>170</v>
      </c>
      <c r="C198" s="179">
        <v>8375</v>
      </c>
      <c r="D198" s="179">
        <v>8704</v>
      </c>
      <c r="E198" s="185">
        <f t="shared" ref="E198:E223" si="0">AVERAGE(C198:D198)</f>
        <v>8539.5</v>
      </c>
      <c r="F198" s="60" t="s">
        <v>894</v>
      </c>
      <c r="G198" s="98">
        <v>2.5</v>
      </c>
      <c r="H198" s="98">
        <v>3.60555127546398E-2</v>
      </c>
      <c r="I198" s="99">
        <v>84.758142159370664</v>
      </c>
      <c r="J198" s="178">
        <v>94.547707578777974</v>
      </c>
      <c r="K198" s="61">
        <v>11</v>
      </c>
    </row>
    <row r="199" spans="1:11">
      <c r="A199" s="96" t="s">
        <v>860</v>
      </c>
      <c r="B199" s="97" t="s">
        <v>170</v>
      </c>
      <c r="C199" s="179">
        <v>8375</v>
      </c>
      <c r="D199" s="179">
        <v>8704</v>
      </c>
      <c r="E199" s="185">
        <f t="shared" si="0"/>
        <v>8539.5</v>
      </c>
      <c r="F199" s="60" t="s">
        <v>893</v>
      </c>
      <c r="G199" s="98">
        <v>2.7266666666666666</v>
      </c>
      <c r="H199" s="98">
        <v>5.7735026918962373E-2</v>
      </c>
      <c r="I199" s="99">
        <v>112.96452539447812</v>
      </c>
      <c r="J199" s="178">
        <v>112.96452539447812</v>
      </c>
      <c r="K199" s="61">
        <v>11</v>
      </c>
    </row>
    <row r="200" spans="1:11">
      <c r="A200" s="96" t="s">
        <v>861</v>
      </c>
      <c r="B200" s="97" t="s">
        <v>170</v>
      </c>
      <c r="C200" s="179">
        <v>8375</v>
      </c>
      <c r="D200" s="179">
        <v>8704</v>
      </c>
      <c r="E200" s="185">
        <f t="shared" si="0"/>
        <v>8539.5</v>
      </c>
      <c r="F200" s="60" t="s">
        <v>893</v>
      </c>
      <c r="G200" s="98">
        <v>2.2666666666666666</v>
      </c>
      <c r="H200" s="98">
        <v>3.2145502536643167E-2</v>
      </c>
      <c r="I200" s="99">
        <v>61.282030682377027</v>
      </c>
      <c r="J200" s="178">
        <v>61.282030682377027</v>
      </c>
      <c r="K200" s="61">
        <v>11</v>
      </c>
    </row>
    <row r="201" spans="1:11">
      <c r="A201" s="96" t="s">
        <v>862</v>
      </c>
      <c r="B201" s="97" t="s">
        <v>170</v>
      </c>
      <c r="C201" s="179">
        <v>8375</v>
      </c>
      <c r="D201" s="179">
        <v>8704</v>
      </c>
      <c r="E201" s="185">
        <f t="shared" si="0"/>
        <v>8539.5</v>
      </c>
      <c r="F201" s="60" t="s">
        <v>893</v>
      </c>
      <c r="G201" s="98">
        <v>2.2966666666666664</v>
      </c>
      <c r="H201" s="98">
        <v>6.5064070986477054E-2</v>
      </c>
      <c r="I201" s="99">
        <v>64.00800206200006</v>
      </c>
      <c r="J201" s="178">
        <v>64.00800206200006</v>
      </c>
      <c r="K201" s="61">
        <v>11</v>
      </c>
    </row>
    <row r="202" spans="1:11">
      <c r="A202" s="96" t="s">
        <v>863</v>
      </c>
      <c r="B202" s="97" t="s">
        <v>170</v>
      </c>
      <c r="C202" s="179">
        <v>8375</v>
      </c>
      <c r="D202" s="179">
        <v>8704</v>
      </c>
      <c r="E202" s="185">
        <f t="shared" si="0"/>
        <v>8539.5</v>
      </c>
      <c r="F202" s="60" t="s">
        <v>892</v>
      </c>
      <c r="G202" s="98">
        <v>2.476666666666667</v>
      </c>
      <c r="H202" s="98">
        <v>7.6376261582597305E-2</v>
      </c>
      <c r="I202" s="99">
        <v>82.167792678862526</v>
      </c>
      <c r="J202" s="178">
        <v>82.167792678862526</v>
      </c>
      <c r="K202" s="61">
        <v>11</v>
      </c>
    </row>
    <row r="203" spans="1:11">
      <c r="A203" s="96" t="s">
        <v>864</v>
      </c>
      <c r="B203" s="97" t="s">
        <v>170</v>
      </c>
      <c r="C203" s="179">
        <v>8375</v>
      </c>
      <c r="D203" s="179">
        <v>8704</v>
      </c>
      <c r="E203" s="185">
        <f t="shared" si="0"/>
        <v>8539.5</v>
      </c>
      <c r="F203" s="60" t="s">
        <v>893</v>
      </c>
      <c r="G203" s="98">
        <v>2.5866666666666664</v>
      </c>
      <c r="H203" s="98">
        <v>1.5275252316519577E-2</v>
      </c>
      <c r="I203" s="99">
        <v>94.879184724746622</v>
      </c>
      <c r="J203" s="178">
        <v>94.879184724746622</v>
      </c>
      <c r="K203" s="61">
        <v>11</v>
      </c>
    </row>
    <row r="204" spans="1:11">
      <c r="A204" s="96" t="s">
        <v>865</v>
      </c>
      <c r="B204" s="97" t="s">
        <v>170</v>
      </c>
      <c r="C204" s="179">
        <v>8375</v>
      </c>
      <c r="D204" s="179">
        <v>8704</v>
      </c>
      <c r="E204" s="185">
        <f t="shared" si="0"/>
        <v>8539.5</v>
      </c>
      <c r="F204" s="60" t="s">
        <v>892</v>
      </c>
      <c r="G204" s="98">
        <v>2.4133333333333336</v>
      </c>
      <c r="H204" s="98">
        <v>5.5075705472861176E-2</v>
      </c>
      <c r="I204" s="99">
        <v>75.41596647082379</v>
      </c>
      <c r="J204" s="178">
        <v>75.41596647082379</v>
      </c>
      <c r="K204" s="61">
        <v>11</v>
      </c>
    </row>
    <row r="205" spans="1:11">
      <c r="A205" s="96" t="s">
        <v>866</v>
      </c>
      <c r="B205" s="97" t="s">
        <v>170</v>
      </c>
      <c r="C205" s="179">
        <v>8375</v>
      </c>
      <c r="D205" s="179">
        <v>8704</v>
      </c>
      <c r="E205" s="185">
        <f t="shared" si="0"/>
        <v>8539.5</v>
      </c>
      <c r="F205" s="60" t="s">
        <v>892</v>
      </c>
      <c r="G205" s="98">
        <v>2.6933333333333334</v>
      </c>
      <c r="H205" s="98">
        <v>5.5075705472861121E-2</v>
      </c>
      <c r="I205" s="99">
        <v>108.45766520662914</v>
      </c>
      <c r="J205" s="178">
        <v>108.45766520662914</v>
      </c>
      <c r="K205" s="61">
        <v>11</v>
      </c>
    </row>
    <row r="206" spans="1:11">
      <c r="A206" s="96" t="s">
        <v>867</v>
      </c>
      <c r="B206" s="97" t="s">
        <v>170</v>
      </c>
      <c r="C206" s="179">
        <v>8375</v>
      </c>
      <c r="D206" s="179">
        <v>8704</v>
      </c>
      <c r="E206" s="185">
        <f t="shared" si="0"/>
        <v>8539.5</v>
      </c>
      <c r="F206" s="60" t="s">
        <v>893</v>
      </c>
      <c r="G206" s="98">
        <v>2.4033333333333333</v>
      </c>
      <c r="H206" s="98">
        <v>0.10016652800877823</v>
      </c>
      <c r="I206" s="99">
        <v>74.386542501386899</v>
      </c>
      <c r="J206" s="178">
        <v>74.386542501386899</v>
      </c>
      <c r="K206" s="61">
        <v>11</v>
      </c>
    </row>
    <row r="207" spans="1:11">
      <c r="A207" s="96" t="s">
        <v>868</v>
      </c>
      <c r="B207" s="97" t="s">
        <v>170</v>
      </c>
      <c r="C207" s="179">
        <v>8375</v>
      </c>
      <c r="D207" s="179">
        <v>8704</v>
      </c>
      <c r="E207" s="185">
        <f t="shared" si="0"/>
        <v>8539.5</v>
      </c>
      <c r="F207" s="60" t="s">
        <v>892</v>
      </c>
      <c r="G207" s="98">
        <v>2.5799999999999996</v>
      </c>
      <c r="H207" s="98">
        <v>5.0000000000000044E-2</v>
      </c>
      <c r="I207" s="99">
        <v>94.072183983207736</v>
      </c>
      <c r="J207" s="178">
        <v>94.072183983207736</v>
      </c>
      <c r="K207" s="61">
        <v>11</v>
      </c>
    </row>
    <row r="208" spans="1:11">
      <c r="A208" s="96" t="s">
        <v>869</v>
      </c>
      <c r="B208" s="97" t="s">
        <v>170</v>
      </c>
      <c r="C208" s="179">
        <v>8375</v>
      </c>
      <c r="D208" s="179">
        <v>8704</v>
      </c>
      <c r="E208" s="185">
        <f t="shared" si="0"/>
        <v>8539.5</v>
      </c>
      <c r="F208" s="60" t="s">
        <v>893</v>
      </c>
      <c r="G208" s="98">
        <v>2.5</v>
      </c>
      <c r="H208" s="98">
        <v>4.5825756949558302E-2</v>
      </c>
      <c r="I208" s="99">
        <v>84.758142159370664</v>
      </c>
      <c r="J208" s="178">
        <v>84.758142159370664</v>
      </c>
      <c r="K208" s="61">
        <v>11</v>
      </c>
    </row>
    <row r="209" spans="1:11">
      <c r="A209" s="96" t="s">
        <v>870</v>
      </c>
      <c r="B209" s="97" t="s">
        <v>170</v>
      </c>
      <c r="C209" s="179">
        <v>8375</v>
      </c>
      <c r="D209" s="179">
        <v>8704</v>
      </c>
      <c r="E209" s="185">
        <f t="shared" si="0"/>
        <v>8539.5</v>
      </c>
      <c r="F209" s="60" t="s">
        <v>894</v>
      </c>
      <c r="G209" s="98">
        <v>2.3266666666666667</v>
      </c>
      <c r="H209" s="98">
        <v>1.5275252316519383E-2</v>
      </c>
      <c r="I209" s="99">
        <v>66.817480527380042</v>
      </c>
      <c r="J209" s="178">
        <v>74.534899528292428</v>
      </c>
      <c r="K209" s="61">
        <v>11</v>
      </c>
    </row>
    <row r="210" spans="1:11">
      <c r="A210" s="96" t="s">
        <v>871</v>
      </c>
      <c r="B210" s="97" t="s">
        <v>170</v>
      </c>
      <c r="C210" s="179">
        <v>8375</v>
      </c>
      <c r="D210" s="179">
        <v>8704</v>
      </c>
      <c r="E210" s="185">
        <f t="shared" si="0"/>
        <v>8539.5</v>
      </c>
      <c r="F210" s="60" t="s">
        <v>894</v>
      </c>
      <c r="G210" s="98">
        <v>2.1666666666666665</v>
      </c>
      <c r="H210" s="98">
        <v>2.0816659994661309E-2</v>
      </c>
      <c r="I210" s="99">
        <v>52.780300361120766</v>
      </c>
      <c r="J210" s="178">
        <v>58.876425052830214</v>
      </c>
      <c r="K210" s="61">
        <v>11</v>
      </c>
    </row>
    <row r="211" spans="1:11">
      <c r="A211" s="96" t="s">
        <v>872</v>
      </c>
      <c r="B211" s="97" t="s">
        <v>170</v>
      </c>
      <c r="C211" s="179">
        <v>8375</v>
      </c>
      <c r="D211" s="179">
        <v>8704</v>
      </c>
      <c r="E211" s="185">
        <f t="shared" si="0"/>
        <v>8539.5</v>
      </c>
      <c r="F211" s="60" t="s">
        <v>891</v>
      </c>
      <c r="G211" s="98">
        <v>2.6766666666666663</v>
      </c>
      <c r="H211" s="98">
        <v>2.5166114784235971E-2</v>
      </c>
      <c r="I211" s="99">
        <v>106.25199710084409</v>
      </c>
      <c r="J211" s="178">
        <v>118.52410276599159</v>
      </c>
      <c r="K211" s="61">
        <v>11</v>
      </c>
    </row>
    <row r="212" spans="1:11">
      <c r="A212" s="96" t="s">
        <v>873</v>
      </c>
      <c r="B212" s="97" t="s">
        <v>170</v>
      </c>
      <c r="C212" s="179">
        <v>8375</v>
      </c>
      <c r="D212" s="179">
        <v>8704</v>
      </c>
      <c r="E212" s="185">
        <f t="shared" si="0"/>
        <v>8539.5</v>
      </c>
      <c r="F212" s="60" t="s">
        <v>891</v>
      </c>
      <c r="G212" s="98">
        <v>2.2333333333333329</v>
      </c>
      <c r="H212" s="98">
        <v>8.504900548115378E-2</v>
      </c>
      <c r="I212" s="99">
        <v>58.349379740997179</v>
      </c>
      <c r="J212" s="178">
        <v>65.088733101082354</v>
      </c>
      <c r="K212" s="61">
        <v>11</v>
      </c>
    </row>
    <row r="213" spans="1:11">
      <c r="A213" s="96" t="s">
        <v>874</v>
      </c>
      <c r="B213" s="97" t="s">
        <v>170</v>
      </c>
      <c r="C213" s="179">
        <v>8375</v>
      </c>
      <c r="D213" s="179">
        <v>8704</v>
      </c>
      <c r="E213" s="185">
        <f t="shared" si="0"/>
        <v>8539.5</v>
      </c>
      <c r="F213" s="60" t="s">
        <v>891</v>
      </c>
      <c r="G213" s="98">
        <v>2.2699999999999996</v>
      </c>
      <c r="H213" s="98">
        <v>1.4142135623730963E-2</v>
      </c>
      <c r="I213" s="99">
        <v>61.580836974314003</v>
      </c>
      <c r="J213" s="178">
        <v>68.693423644847272</v>
      </c>
      <c r="K213" s="61">
        <v>11</v>
      </c>
    </row>
    <row r="214" spans="1:11">
      <c r="A214" s="96" t="s">
        <v>875</v>
      </c>
      <c r="B214" s="97" t="s">
        <v>170</v>
      </c>
      <c r="C214" s="179">
        <v>8375</v>
      </c>
      <c r="D214" s="179">
        <v>8704</v>
      </c>
      <c r="E214" s="185">
        <f t="shared" si="0"/>
        <v>8539.5</v>
      </c>
      <c r="F214" s="60" t="s">
        <v>891</v>
      </c>
      <c r="G214" s="98">
        <v>2.1566666666666667</v>
      </c>
      <c r="H214" s="98">
        <v>4.0414518843273857E-2</v>
      </c>
      <c r="I214" s="99">
        <v>51.978269421865619</v>
      </c>
      <c r="J214" s="178">
        <v>57.981759540091097</v>
      </c>
      <c r="K214" s="61">
        <v>11</v>
      </c>
    </row>
    <row r="215" spans="1:11">
      <c r="A215" s="96" t="s">
        <v>876</v>
      </c>
      <c r="B215" s="97" t="s">
        <v>170</v>
      </c>
      <c r="C215" s="179">
        <v>8375</v>
      </c>
      <c r="D215" s="179">
        <v>8704</v>
      </c>
      <c r="E215" s="185">
        <f t="shared" si="0"/>
        <v>8539.5</v>
      </c>
      <c r="F215" s="60" t="s">
        <v>894</v>
      </c>
      <c r="G215" s="98">
        <v>2.1633333333333336</v>
      </c>
      <c r="H215" s="98">
        <v>6.1101009266077921E-2</v>
      </c>
      <c r="I215" s="99">
        <v>52.512004100672442</v>
      </c>
      <c r="J215" s="178">
        <v>58.577140574300103</v>
      </c>
      <c r="K215" s="61">
        <v>11</v>
      </c>
    </row>
    <row r="216" spans="1:11">
      <c r="A216" s="96" t="s">
        <v>877</v>
      </c>
      <c r="B216" s="97" t="s">
        <v>170</v>
      </c>
      <c r="C216" s="179">
        <v>8375</v>
      </c>
      <c r="D216" s="179">
        <v>8704</v>
      </c>
      <c r="E216" s="185">
        <f t="shared" si="0"/>
        <v>8539.5</v>
      </c>
      <c r="F216" s="60" t="s">
        <v>891</v>
      </c>
      <c r="G216" s="98">
        <v>2.2850000000000001</v>
      </c>
      <c r="H216" s="98">
        <v>4.9497474683058214E-2</v>
      </c>
      <c r="I216" s="99">
        <v>62.938057749963988</v>
      </c>
      <c r="J216" s="178">
        <v>62.938057749963988</v>
      </c>
      <c r="K216" s="61">
        <v>11</v>
      </c>
    </row>
    <row r="217" spans="1:11">
      <c r="A217" s="96" t="s">
        <v>878</v>
      </c>
      <c r="B217" s="97" t="s">
        <v>170</v>
      </c>
      <c r="C217" s="179">
        <v>8375</v>
      </c>
      <c r="D217" s="179">
        <v>8704</v>
      </c>
      <c r="E217" s="185">
        <f t="shared" si="0"/>
        <v>8539.5</v>
      </c>
      <c r="F217" s="60" t="s">
        <v>893</v>
      </c>
      <c r="G217" s="98">
        <v>2.5066666666666664</v>
      </c>
      <c r="H217" s="98">
        <v>0.1250333288900736</v>
      </c>
      <c r="I217" s="99">
        <v>85.508580957372118</v>
      </c>
      <c r="J217" s="178">
        <v>85.508580957372118</v>
      </c>
      <c r="K217" s="61">
        <v>11</v>
      </c>
    </row>
    <row r="218" spans="1:11">
      <c r="A218" s="96" t="s">
        <v>879</v>
      </c>
      <c r="B218" s="97" t="s">
        <v>170</v>
      </c>
      <c r="C218" s="179">
        <v>8375</v>
      </c>
      <c r="D218" s="179">
        <v>8704</v>
      </c>
      <c r="E218" s="185">
        <f t="shared" si="0"/>
        <v>8539.5</v>
      </c>
      <c r="F218" s="60" t="s">
        <v>893</v>
      </c>
      <c r="G218" s="98">
        <v>2.4333333333333331</v>
      </c>
      <c r="H218" s="98">
        <v>3.7859388972001778E-2</v>
      </c>
      <c r="I218" s="99">
        <v>77.504570492626343</v>
      </c>
      <c r="J218" s="178">
        <v>77.504570492626343</v>
      </c>
      <c r="K218" s="61">
        <v>11</v>
      </c>
    </row>
    <row r="219" spans="1:11">
      <c r="A219" s="96" t="s">
        <v>880</v>
      </c>
      <c r="B219" s="97" t="s">
        <v>170</v>
      </c>
      <c r="C219" s="179">
        <v>8375</v>
      </c>
      <c r="D219" s="179">
        <v>8704</v>
      </c>
      <c r="E219" s="185">
        <f t="shared" si="0"/>
        <v>8539.5</v>
      </c>
      <c r="F219" s="60" t="s">
        <v>893</v>
      </c>
      <c r="G219" s="98">
        <v>2.5466666666666669</v>
      </c>
      <c r="H219" s="98">
        <v>2.3094010767585049E-2</v>
      </c>
      <c r="I219" s="99">
        <v>90.108894951943654</v>
      </c>
      <c r="J219" s="178">
        <v>90.108894951943654</v>
      </c>
      <c r="K219" s="61">
        <v>11</v>
      </c>
    </row>
    <row r="220" spans="1:11">
      <c r="A220" s="96" t="s">
        <v>881</v>
      </c>
      <c r="B220" s="97" t="s">
        <v>170</v>
      </c>
      <c r="C220" s="179">
        <v>8375</v>
      </c>
      <c r="D220" s="179">
        <v>8704</v>
      </c>
      <c r="E220" s="185">
        <f t="shared" si="0"/>
        <v>8539.5</v>
      </c>
      <c r="F220" s="60" t="s">
        <v>893</v>
      </c>
      <c r="G220" s="98">
        <v>2.6166666666666667</v>
      </c>
      <c r="H220" s="98">
        <v>9.865765724632504E-2</v>
      </c>
      <c r="I220" s="99">
        <v>98.570557009777559</v>
      </c>
      <c r="J220" s="178">
        <v>98.570557009777559</v>
      </c>
      <c r="K220" s="61">
        <v>11</v>
      </c>
    </row>
    <row r="221" spans="1:11">
      <c r="A221" s="96" t="s">
        <v>882</v>
      </c>
      <c r="B221" s="97" t="s">
        <v>170</v>
      </c>
      <c r="C221" s="179">
        <v>8375</v>
      </c>
      <c r="D221" s="179">
        <v>8704</v>
      </c>
      <c r="E221" s="185">
        <f t="shared" si="0"/>
        <v>8539.5</v>
      </c>
      <c r="F221" s="60" t="s">
        <v>891</v>
      </c>
      <c r="G221" s="98">
        <v>2.145</v>
      </c>
      <c r="H221" s="98">
        <v>3.5355339059327251E-2</v>
      </c>
      <c r="I221" s="99">
        <v>51.053362548923786</v>
      </c>
      <c r="J221" s="178">
        <v>56.950025923324482</v>
      </c>
      <c r="K221" s="61">
        <v>11</v>
      </c>
    </row>
    <row r="222" spans="1:11">
      <c r="A222" s="96" t="s">
        <v>883</v>
      </c>
      <c r="B222" s="97" t="s">
        <v>170</v>
      </c>
      <c r="C222" s="179">
        <v>8375</v>
      </c>
      <c r="D222" s="179">
        <v>8704</v>
      </c>
      <c r="E222" s="185">
        <f t="shared" si="0"/>
        <v>8539.5</v>
      </c>
      <c r="F222" s="60" t="s">
        <v>892</v>
      </c>
      <c r="G222" s="98">
        <v>2.1933333333333334</v>
      </c>
      <c r="H222" s="98">
        <v>0.13316656236958774</v>
      </c>
      <c r="I222" s="99">
        <v>54.961218777896597</v>
      </c>
      <c r="J222" s="178">
        <v>54.961218777896597</v>
      </c>
      <c r="K222" s="61">
        <v>11</v>
      </c>
    </row>
    <row r="223" spans="1:11">
      <c r="A223" s="96" t="s">
        <v>884</v>
      </c>
      <c r="B223" s="97" t="s">
        <v>170</v>
      </c>
      <c r="C223" s="179">
        <v>8375</v>
      </c>
      <c r="D223" s="179">
        <v>8704</v>
      </c>
      <c r="E223" s="185">
        <f t="shared" si="0"/>
        <v>8539.5</v>
      </c>
      <c r="F223" s="60" t="s">
        <v>893</v>
      </c>
      <c r="G223" s="98">
        <v>2.65</v>
      </c>
      <c r="H223" s="98">
        <v>2.8284271247461926E-2</v>
      </c>
      <c r="I223" s="99">
        <v>102.78833771292109</v>
      </c>
      <c r="J223" s="178">
        <v>102.78833771292109</v>
      </c>
      <c r="K223" s="61">
        <v>11</v>
      </c>
    </row>
    <row r="224" spans="1:11">
      <c r="A224" s="176" t="s">
        <v>471</v>
      </c>
      <c r="B224" s="176" t="s">
        <v>170</v>
      </c>
      <c r="C224" s="176">
        <v>8375</v>
      </c>
      <c r="D224" s="176">
        <v>8704</v>
      </c>
      <c r="E224" s="176">
        <v>8540</v>
      </c>
      <c r="F224" s="60" t="s">
        <v>894</v>
      </c>
      <c r="G224" s="177">
        <v>2.31</v>
      </c>
      <c r="H224" s="177">
        <v>0.05</v>
      </c>
      <c r="I224" s="181">
        <v>65.599999999999994</v>
      </c>
      <c r="J224" s="178">
        <v>73.176799999999986</v>
      </c>
      <c r="K224" s="176">
        <v>11</v>
      </c>
    </row>
    <row r="225" spans="1:11">
      <c r="A225" s="179" t="s">
        <v>855</v>
      </c>
      <c r="B225" s="184" t="s">
        <v>170</v>
      </c>
      <c r="C225" s="179">
        <v>8375</v>
      </c>
      <c r="D225" s="179">
        <v>8704</v>
      </c>
      <c r="E225" s="185">
        <f>AVERAGE(C225:D225)</f>
        <v>8539.5</v>
      </c>
      <c r="F225" s="60" t="s">
        <v>894</v>
      </c>
      <c r="G225" s="180">
        <v>2.2666666666666666</v>
      </c>
      <c r="H225" s="180">
        <v>2.0816659994661382E-2</v>
      </c>
      <c r="I225" s="178">
        <v>61.282030682377027</v>
      </c>
      <c r="J225" s="178">
        <v>68.360105226191564</v>
      </c>
      <c r="K225" s="176">
        <v>11</v>
      </c>
    </row>
    <row r="226" spans="1:11">
      <c r="A226" s="179" t="s">
        <v>856</v>
      </c>
      <c r="B226" s="184" t="s">
        <v>170</v>
      </c>
      <c r="C226" s="179">
        <v>8375</v>
      </c>
      <c r="D226" s="179">
        <v>8704</v>
      </c>
      <c r="E226" s="185">
        <f>AVERAGE(C226:D226)</f>
        <v>8539.5</v>
      </c>
      <c r="F226" s="60" t="s">
        <v>893</v>
      </c>
      <c r="G226" s="180">
        <v>2.64</v>
      </c>
      <c r="H226" s="180">
        <v>6.082762530298233E-2</v>
      </c>
      <c r="I226" s="178">
        <v>101.51003977332573</v>
      </c>
      <c r="J226" s="178">
        <v>101.51003977332573</v>
      </c>
      <c r="K226" s="179">
        <v>11</v>
      </c>
    </row>
    <row r="227" spans="1:11">
      <c r="A227" s="176" t="s">
        <v>664</v>
      </c>
      <c r="B227" s="176" t="s">
        <v>169</v>
      </c>
      <c r="C227" s="176">
        <v>8704</v>
      </c>
      <c r="D227" s="176">
        <v>9033</v>
      </c>
      <c r="E227" s="176">
        <v>8869</v>
      </c>
      <c r="F227" s="60" t="s">
        <v>894</v>
      </c>
      <c r="G227" s="177">
        <v>2.44</v>
      </c>
      <c r="H227" s="177">
        <v>0.04</v>
      </c>
      <c r="I227" s="181">
        <v>78.2</v>
      </c>
      <c r="J227" s="178">
        <v>87.232100000000003</v>
      </c>
      <c r="K227" s="176">
        <v>12</v>
      </c>
    </row>
    <row r="228" spans="1:11">
      <c r="A228" s="176" t="s">
        <v>665</v>
      </c>
      <c r="B228" s="176" t="s">
        <v>169</v>
      </c>
      <c r="C228" s="176">
        <v>8704</v>
      </c>
      <c r="D228" s="176">
        <v>9033</v>
      </c>
      <c r="E228" s="176">
        <v>8869</v>
      </c>
      <c r="F228" s="60" t="s">
        <v>891</v>
      </c>
      <c r="G228" s="177">
        <v>2.16</v>
      </c>
      <c r="H228" s="177">
        <v>0.02</v>
      </c>
      <c r="I228" s="181">
        <v>51.8</v>
      </c>
      <c r="J228" s="178">
        <v>57.782899999999991</v>
      </c>
      <c r="K228" s="176">
        <v>12</v>
      </c>
    </row>
    <row r="229" spans="1:11">
      <c r="A229" s="176" t="s">
        <v>666</v>
      </c>
      <c r="B229" s="176" t="s">
        <v>169</v>
      </c>
      <c r="C229" s="176">
        <v>8704</v>
      </c>
      <c r="D229" s="176">
        <v>9033</v>
      </c>
      <c r="E229" s="176">
        <v>8869</v>
      </c>
      <c r="F229" s="60" t="s">
        <v>893</v>
      </c>
      <c r="G229" s="177">
        <v>2.78</v>
      </c>
      <c r="H229" s="177">
        <v>0.01</v>
      </c>
      <c r="I229" s="181">
        <v>119.7</v>
      </c>
      <c r="J229" s="178">
        <v>119.7</v>
      </c>
      <c r="K229" s="176">
        <v>12</v>
      </c>
    </row>
    <row r="230" spans="1:11">
      <c r="A230" s="176" t="s">
        <v>482</v>
      </c>
      <c r="B230" s="176" t="s">
        <v>169</v>
      </c>
      <c r="C230" s="176">
        <v>8704</v>
      </c>
      <c r="D230" s="176">
        <v>9033</v>
      </c>
      <c r="E230" s="176">
        <v>8869</v>
      </c>
      <c r="F230" s="60" t="s">
        <v>891</v>
      </c>
      <c r="G230" s="177">
        <v>2.2000000000000002</v>
      </c>
      <c r="H230" s="177">
        <v>7.0000000000000007E-2</v>
      </c>
      <c r="I230" s="181">
        <v>55.5</v>
      </c>
      <c r="J230" s="178">
        <v>61.910249999999998</v>
      </c>
      <c r="K230" s="176">
        <v>12</v>
      </c>
    </row>
    <row r="231" spans="1:11">
      <c r="A231" s="176" t="s">
        <v>667</v>
      </c>
      <c r="B231" s="176" t="s">
        <v>169</v>
      </c>
      <c r="C231" s="176">
        <v>8704</v>
      </c>
      <c r="D231" s="176">
        <v>9033</v>
      </c>
      <c r="E231" s="176">
        <v>8869</v>
      </c>
      <c r="F231" s="60" t="s">
        <v>894</v>
      </c>
      <c r="G231" s="177">
        <v>2.57</v>
      </c>
      <c r="H231" s="177">
        <v>0</v>
      </c>
      <c r="I231" s="181">
        <v>92.9</v>
      </c>
      <c r="J231" s="178">
        <v>103.62994999999999</v>
      </c>
      <c r="K231" s="176">
        <v>12</v>
      </c>
    </row>
    <row r="232" spans="1:11">
      <c r="A232" s="176" t="s">
        <v>668</v>
      </c>
      <c r="B232" s="176" t="s">
        <v>169</v>
      </c>
      <c r="C232" s="176">
        <v>8704</v>
      </c>
      <c r="D232" s="176">
        <v>9033</v>
      </c>
      <c r="E232" s="176">
        <v>8869</v>
      </c>
      <c r="F232" s="60" t="s">
        <v>893</v>
      </c>
      <c r="G232" s="177">
        <v>2.5</v>
      </c>
      <c r="H232" s="177">
        <v>0.04</v>
      </c>
      <c r="I232" s="181">
        <v>84.8</v>
      </c>
      <c r="J232" s="178">
        <v>84.8</v>
      </c>
      <c r="K232" s="176">
        <v>12</v>
      </c>
    </row>
    <row r="233" spans="1:11">
      <c r="A233" s="176" t="s">
        <v>669</v>
      </c>
      <c r="B233" s="176" t="s">
        <v>169</v>
      </c>
      <c r="C233" s="176">
        <v>8704</v>
      </c>
      <c r="D233" s="176">
        <v>9033</v>
      </c>
      <c r="E233" s="176">
        <v>8869</v>
      </c>
      <c r="F233" s="60" t="s">
        <v>891</v>
      </c>
      <c r="G233" s="177">
        <v>2.36</v>
      </c>
      <c r="H233" s="177">
        <v>0.03</v>
      </c>
      <c r="I233" s="181">
        <v>70</v>
      </c>
      <c r="J233" s="178">
        <v>78.084999999999994</v>
      </c>
      <c r="K233" s="176">
        <v>12</v>
      </c>
    </row>
    <row r="234" spans="1:11">
      <c r="A234" s="176" t="s">
        <v>670</v>
      </c>
      <c r="B234" s="176" t="s">
        <v>169</v>
      </c>
      <c r="C234" s="176">
        <v>8704</v>
      </c>
      <c r="D234" s="176">
        <v>9033</v>
      </c>
      <c r="E234" s="176">
        <v>8869</v>
      </c>
      <c r="F234" s="60" t="s">
        <v>891</v>
      </c>
      <c r="G234" s="177">
        <v>2.61</v>
      </c>
      <c r="H234" s="177">
        <v>0.04</v>
      </c>
      <c r="I234" s="181">
        <v>97.1</v>
      </c>
      <c r="J234" s="178">
        <v>108.31504999999999</v>
      </c>
      <c r="K234" s="176">
        <v>12</v>
      </c>
    </row>
    <row r="235" spans="1:11">
      <c r="A235" s="176" t="s">
        <v>671</v>
      </c>
      <c r="B235" s="176" t="s">
        <v>169</v>
      </c>
      <c r="C235" s="176">
        <v>8704</v>
      </c>
      <c r="D235" s="176">
        <v>9033</v>
      </c>
      <c r="E235" s="176">
        <v>8869</v>
      </c>
      <c r="F235" s="60" t="s">
        <v>891</v>
      </c>
      <c r="G235" s="177">
        <v>2.29</v>
      </c>
      <c r="H235" s="177">
        <v>0.02</v>
      </c>
      <c r="I235" s="181">
        <v>62.9</v>
      </c>
      <c r="J235" s="178">
        <v>70.16494999999999</v>
      </c>
      <c r="K235" s="176">
        <v>12</v>
      </c>
    </row>
    <row r="236" spans="1:11">
      <c r="A236" s="176" t="s">
        <v>487</v>
      </c>
      <c r="B236" s="176" t="s">
        <v>169</v>
      </c>
      <c r="C236" s="176">
        <v>8704</v>
      </c>
      <c r="D236" s="176">
        <v>9033</v>
      </c>
      <c r="E236" s="176">
        <v>8869</v>
      </c>
      <c r="F236" s="60" t="s">
        <v>894</v>
      </c>
      <c r="G236" s="177">
        <v>2.73</v>
      </c>
      <c r="H236" s="177">
        <v>0.04</v>
      </c>
      <c r="I236" s="181">
        <v>113.4</v>
      </c>
      <c r="J236" s="178">
        <v>126.49769999999999</v>
      </c>
      <c r="K236" s="176">
        <v>12</v>
      </c>
    </row>
    <row r="237" spans="1:11">
      <c r="A237" s="176" t="s">
        <v>485</v>
      </c>
      <c r="B237" s="176" t="s">
        <v>169</v>
      </c>
      <c r="C237" s="176">
        <v>8704</v>
      </c>
      <c r="D237" s="176">
        <v>9033</v>
      </c>
      <c r="E237" s="176">
        <v>8869</v>
      </c>
      <c r="F237" s="60" t="s">
        <v>894</v>
      </c>
      <c r="G237" s="177">
        <v>2.52</v>
      </c>
      <c r="H237" s="177">
        <v>0.01</v>
      </c>
      <c r="I237" s="181">
        <v>87</v>
      </c>
      <c r="J237" s="178">
        <v>97.04849999999999</v>
      </c>
      <c r="K237" s="176">
        <v>12</v>
      </c>
    </row>
    <row r="238" spans="1:11">
      <c r="A238" s="176" t="s">
        <v>484</v>
      </c>
      <c r="B238" s="176" t="s">
        <v>169</v>
      </c>
      <c r="C238" s="176">
        <v>8704</v>
      </c>
      <c r="D238" s="176">
        <v>9033</v>
      </c>
      <c r="E238" s="176">
        <v>8869</v>
      </c>
      <c r="F238" s="60" t="s">
        <v>891</v>
      </c>
      <c r="G238" s="177">
        <v>2.4700000000000002</v>
      </c>
      <c r="H238" s="177">
        <v>0.01</v>
      </c>
      <c r="I238" s="181">
        <v>81.400000000000006</v>
      </c>
      <c r="J238" s="178">
        <v>90.801699999999997</v>
      </c>
      <c r="K238" s="176">
        <v>12</v>
      </c>
    </row>
    <row r="239" spans="1:11">
      <c r="A239" s="176" t="s">
        <v>488</v>
      </c>
      <c r="B239" s="176" t="s">
        <v>169</v>
      </c>
      <c r="C239" s="176">
        <v>8704</v>
      </c>
      <c r="D239" s="176">
        <v>9033</v>
      </c>
      <c r="E239" s="176">
        <v>8869</v>
      </c>
      <c r="F239" s="60" t="s">
        <v>893</v>
      </c>
      <c r="G239" s="177">
        <v>2.64</v>
      </c>
      <c r="H239" s="177">
        <v>0.05</v>
      </c>
      <c r="I239" s="181">
        <v>100.9</v>
      </c>
      <c r="J239" s="178">
        <v>100.9</v>
      </c>
      <c r="K239" s="176">
        <v>12</v>
      </c>
    </row>
    <row r="240" spans="1:11">
      <c r="A240" s="179" t="s">
        <v>672</v>
      </c>
      <c r="B240" s="184" t="s">
        <v>169</v>
      </c>
      <c r="C240" s="185">
        <v>8704</v>
      </c>
      <c r="D240" s="185">
        <v>9033</v>
      </c>
      <c r="E240" s="186">
        <f>AVERAGE(C240:D240)</f>
        <v>8868.5</v>
      </c>
      <c r="F240" s="60" t="s">
        <v>891</v>
      </c>
      <c r="G240" s="180">
        <v>2.46</v>
      </c>
      <c r="H240" s="180">
        <v>5.6568542494923851E-2</v>
      </c>
      <c r="I240" s="178">
        <v>80.351724968409059</v>
      </c>
      <c r="J240" s="178">
        <v>89.632349202260301</v>
      </c>
      <c r="K240" s="176">
        <v>12</v>
      </c>
    </row>
    <row r="241" spans="1:11">
      <c r="A241" s="176" t="s">
        <v>486</v>
      </c>
      <c r="B241" s="176" t="s">
        <v>169</v>
      </c>
      <c r="C241" s="176">
        <v>8704</v>
      </c>
      <c r="D241" s="176">
        <v>9033</v>
      </c>
      <c r="E241" s="176">
        <v>8869</v>
      </c>
      <c r="F241" s="60" t="s">
        <v>893</v>
      </c>
      <c r="G241" s="177">
        <v>2.31</v>
      </c>
      <c r="H241" s="177">
        <v>0.01</v>
      </c>
      <c r="I241" s="181">
        <v>65.2</v>
      </c>
      <c r="J241" s="178">
        <v>65.2</v>
      </c>
      <c r="K241" s="176">
        <v>12</v>
      </c>
    </row>
    <row r="242" spans="1:11">
      <c r="A242" s="176" t="s">
        <v>490</v>
      </c>
      <c r="B242" s="176" t="s">
        <v>169</v>
      </c>
      <c r="C242" s="176">
        <v>8704</v>
      </c>
      <c r="D242" s="176">
        <v>9033</v>
      </c>
      <c r="E242" s="176">
        <v>8869</v>
      </c>
      <c r="F242" s="60" t="s">
        <v>892</v>
      </c>
      <c r="G242" s="177">
        <v>2.5099999999999998</v>
      </c>
      <c r="H242" s="177">
        <v>0.02</v>
      </c>
      <c r="I242" s="181">
        <v>85.3</v>
      </c>
      <c r="J242" s="178">
        <v>85.3</v>
      </c>
      <c r="K242" s="176">
        <v>12</v>
      </c>
    </row>
    <row r="243" spans="1:11">
      <c r="A243" s="176" t="s">
        <v>507</v>
      </c>
      <c r="B243" s="176" t="s">
        <v>168</v>
      </c>
      <c r="C243" s="176">
        <v>9033</v>
      </c>
      <c r="D243" s="176">
        <v>9363</v>
      </c>
      <c r="E243" s="176">
        <v>9198</v>
      </c>
      <c r="F243" s="60" t="s">
        <v>893</v>
      </c>
      <c r="G243" s="177">
        <v>2.73</v>
      </c>
      <c r="H243" s="177">
        <v>0.06</v>
      </c>
      <c r="I243" s="181">
        <v>113.4</v>
      </c>
      <c r="J243" s="178">
        <v>113.4</v>
      </c>
      <c r="K243" s="176">
        <v>13</v>
      </c>
    </row>
    <row r="244" spans="1:11">
      <c r="A244" s="176" t="s">
        <v>496</v>
      </c>
      <c r="B244" s="176" t="s">
        <v>168</v>
      </c>
      <c r="C244" s="176">
        <v>9033</v>
      </c>
      <c r="D244" s="176">
        <v>9363</v>
      </c>
      <c r="E244" s="176">
        <v>9198</v>
      </c>
      <c r="F244" s="60" t="s">
        <v>893</v>
      </c>
      <c r="G244" s="177">
        <v>2.37</v>
      </c>
      <c r="H244" s="177">
        <v>0.01</v>
      </c>
      <c r="I244" s="181">
        <v>71</v>
      </c>
      <c r="J244" s="178">
        <v>71</v>
      </c>
      <c r="K244" s="176">
        <v>13</v>
      </c>
    </row>
    <row r="245" spans="1:11">
      <c r="A245" s="176" t="s">
        <v>495</v>
      </c>
      <c r="B245" s="176" t="s">
        <v>168</v>
      </c>
      <c r="C245" s="176">
        <v>9033</v>
      </c>
      <c r="D245" s="176">
        <v>9363</v>
      </c>
      <c r="E245" s="176">
        <v>9198</v>
      </c>
      <c r="F245" s="60" t="s">
        <v>894</v>
      </c>
      <c r="G245" s="177">
        <v>2.33</v>
      </c>
      <c r="H245" s="177">
        <v>0.04</v>
      </c>
      <c r="I245" s="181">
        <v>66.7</v>
      </c>
      <c r="J245" s="178">
        <v>74.403850000000006</v>
      </c>
      <c r="K245" s="176">
        <v>13</v>
      </c>
    </row>
    <row r="246" spans="1:11">
      <c r="A246" s="176" t="s">
        <v>501</v>
      </c>
      <c r="B246" s="176" t="s">
        <v>168</v>
      </c>
      <c r="C246" s="176">
        <v>9033</v>
      </c>
      <c r="D246" s="176">
        <v>9363</v>
      </c>
      <c r="E246" s="176">
        <v>9198</v>
      </c>
      <c r="F246" s="60" t="s">
        <v>891</v>
      </c>
      <c r="G246" s="177">
        <v>2.23</v>
      </c>
      <c r="H246" s="177">
        <v>0</v>
      </c>
      <c r="I246" s="181">
        <v>58.1</v>
      </c>
      <c r="J246" s="178">
        <v>64.810549999999992</v>
      </c>
      <c r="K246" s="176">
        <v>13</v>
      </c>
    </row>
    <row r="247" spans="1:11">
      <c r="A247" s="176" t="s">
        <v>504</v>
      </c>
      <c r="B247" s="176" t="s">
        <v>168</v>
      </c>
      <c r="C247" s="176">
        <v>9033</v>
      </c>
      <c r="D247" s="176">
        <v>9363</v>
      </c>
      <c r="E247" s="176">
        <v>9198</v>
      </c>
      <c r="F247" s="60" t="s">
        <v>894</v>
      </c>
      <c r="G247" s="177">
        <v>2.5499999999999998</v>
      </c>
      <c r="H247" s="177">
        <v>0.02</v>
      </c>
      <c r="I247" s="181">
        <v>89.9</v>
      </c>
      <c r="J247" s="178">
        <v>100.28345</v>
      </c>
      <c r="K247" s="176">
        <v>13</v>
      </c>
    </row>
    <row r="248" spans="1:11">
      <c r="A248" s="176" t="s">
        <v>493</v>
      </c>
      <c r="B248" s="176" t="s">
        <v>168</v>
      </c>
      <c r="C248" s="176">
        <v>9033</v>
      </c>
      <c r="D248" s="176">
        <v>9363</v>
      </c>
      <c r="E248" s="176">
        <v>9198</v>
      </c>
      <c r="F248" s="60" t="s">
        <v>894</v>
      </c>
      <c r="G248" s="177">
        <v>2.2000000000000002</v>
      </c>
      <c r="H248" s="177">
        <v>0.04</v>
      </c>
      <c r="I248" s="181">
        <v>55.1</v>
      </c>
      <c r="J248" s="178">
        <v>61.46405</v>
      </c>
      <c r="K248" s="176">
        <v>13</v>
      </c>
    </row>
    <row r="249" spans="1:11">
      <c r="A249" s="176" t="s">
        <v>673</v>
      </c>
      <c r="B249" s="176" t="s">
        <v>168</v>
      </c>
      <c r="C249" s="176">
        <v>9033</v>
      </c>
      <c r="D249" s="176">
        <v>9363</v>
      </c>
      <c r="E249" s="176">
        <v>9198</v>
      </c>
      <c r="F249" s="60" t="s">
        <v>894</v>
      </c>
      <c r="G249" s="177">
        <v>2.4500000000000002</v>
      </c>
      <c r="H249" s="177">
        <v>0.06</v>
      </c>
      <c r="I249" s="181">
        <v>79.599999999999994</v>
      </c>
      <c r="J249" s="178">
        <v>88.79379999999999</v>
      </c>
      <c r="K249" s="176">
        <v>13</v>
      </c>
    </row>
    <row r="250" spans="1:11">
      <c r="A250" s="176" t="s">
        <v>674</v>
      </c>
      <c r="B250" s="176" t="s">
        <v>168</v>
      </c>
      <c r="C250" s="176">
        <v>9033</v>
      </c>
      <c r="D250" s="176">
        <v>9363</v>
      </c>
      <c r="E250" s="176">
        <v>9198</v>
      </c>
      <c r="F250" s="60" t="s">
        <v>891</v>
      </c>
      <c r="G250" s="177">
        <v>2.34</v>
      </c>
      <c r="H250" s="177">
        <v>0.01</v>
      </c>
      <c r="I250" s="181">
        <v>67.599999999999994</v>
      </c>
      <c r="J250" s="178">
        <v>75.407799999999995</v>
      </c>
      <c r="K250" s="176">
        <v>13</v>
      </c>
    </row>
    <row r="251" spans="1:11">
      <c r="A251" s="176" t="s">
        <v>500</v>
      </c>
      <c r="B251" s="176" t="s">
        <v>168</v>
      </c>
      <c r="C251" s="176">
        <v>9033</v>
      </c>
      <c r="D251" s="176">
        <v>9363</v>
      </c>
      <c r="E251" s="176">
        <v>9198</v>
      </c>
      <c r="F251" s="60" t="s">
        <v>892</v>
      </c>
      <c r="G251" s="177">
        <v>2.31</v>
      </c>
      <c r="H251" s="177">
        <v>0.03</v>
      </c>
      <c r="I251" s="181">
        <v>65.2</v>
      </c>
      <c r="J251" s="178">
        <v>65.2</v>
      </c>
      <c r="K251" s="176">
        <v>13</v>
      </c>
    </row>
    <row r="252" spans="1:11">
      <c r="A252" s="176" t="s">
        <v>497</v>
      </c>
      <c r="B252" s="176" t="s">
        <v>168</v>
      </c>
      <c r="C252" s="176">
        <v>9033</v>
      </c>
      <c r="D252" s="176">
        <v>9363</v>
      </c>
      <c r="E252" s="176">
        <v>9198</v>
      </c>
      <c r="F252" s="60" t="s">
        <v>894</v>
      </c>
      <c r="G252" s="177">
        <v>2.36</v>
      </c>
      <c r="H252" s="177">
        <v>0.01</v>
      </c>
      <c r="I252" s="181">
        <v>69.5</v>
      </c>
      <c r="J252" s="178">
        <v>77.527249999999995</v>
      </c>
      <c r="K252" s="176">
        <v>13</v>
      </c>
    </row>
    <row r="253" spans="1:11">
      <c r="A253" s="176" t="s">
        <v>505</v>
      </c>
      <c r="B253" s="176" t="s">
        <v>168</v>
      </c>
      <c r="C253" s="176">
        <v>9033</v>
      </c>
      <c r="D253" s="176">
        <v>9363</v>
      </c>
      <c r="E253" s="176">
        <v>9198</v>
      </c>
      <c r="F253" s="60" t="s">
        <v>891</v>
      </c>
      <c r="G253" s="177">
        <v>2.23</v>
      </c>
      <c r="H253" s="177">
        <v>0.01</v>
      </c>
      <c r="I253" s="181">
        <v>58.1</v>
      </c>
      <c r="J253" s="178">
        <v>64.810549999999992</v>
      </c>
      <c r="K253" s="176">
        <v>13</v>
      </c>
    </row>
    <row r="254" spans="1:11">
      <c r="A254" s="176" t="s">
        <v>675</v>
      </c>
      <c r="B254" s="176" t="s">
        <v>168</v>
      </c>
      <c r="C254" s="176">
        <v>9033</v>
      </c>
      <c r="D254" s="176">
        <v>9363</v>
      </c>
      <c r="E254" s="176">
        <v>9198</v>
      </c>
      <c r="F254" s="60" t="s">
        <v>894</v>
      </c>
      <c r="G254" s="177">
        <v>2.23</v>
      </c>
      <c r="H254" s="177">
        <v>0.03</v>
      </c>
      <c r="I254" s="181">
        <v>58.1</v>
      </c>
      <c r="J254" s="178">
        <v>64.810549999999992</v>
      </c>
      <c r="K254" s="176">
        <v>13</v>
      </c>
    </row>
    <row r="255" spans="1:11">
      <c r="A255" s="176" t="s">
        <v>676</v>
      </c>
      <c r="B255" s="176" t="s">
        <v>168</v>
      </c>
      <c r="C255" s="176">
        <v>9033</v>
      </c>
      <c r="D255" s="176">
        <v>9363</v>
      </c>
      <c r="E255" s="176">
        <v>9198</v>
      </c>
      <c r="F255" s="60" t="s">
        <v>894</v>
      </c>
      <c r="G255" s="177">
        <v>2.4300000000000002</v>
      </c>
      <c r="H255" s="177">
        <v>0.01</v>
      </c>
      <c r="I255" s="181">
        <v>76.599999999999994</v>
      </c>
      <c r="J255" s="178">
        <v>85.447299999999984</v>
      </c>
      <c r="K255" s="176">
        <v>13</v>
      </c>
    </row>
    <row r="256" spans="1:11">
      <c r="A256" s="176" t="s">
        <v>677</v>
      </c>
      <c r="B256" s="176" t="s">
        <v>168</v>
      </c>
      <c r="C256" s="176">
        <v>9033</v>
      </c>
      <c r="D256" s="176">
        <v>9363</v>
      </c>
      <c r="E256" s="176">
        <v>9198</v>
      </c>
      <c r="F256" s="60" t="s">
        <v>894</v>
      </c>
      <c r="G256" s="177">
        <v>2.23</v>
      </c>
      <c r="H256" s="177">
        <v>0.01</v>
      </c>
      <c r="I256" s="181">
        <v>57.6</v>
      </c>
      <c r="J256" s="178">
        <v>64.252799999999993</v>
      </c>
      <c r="K256" s="176">
        <v>13</v>
      </c>
    </row>
    <row r="257" spans="1:11">
      <c r="A257" s="176" t="s">
        <v>678</v>
      </c>
      <c r="B257" s="176" t="s">
        <v>168</v>
      </c>
      <c r="C257" s="176">
        <v>9033</v>
      </c>
      <c r="D257" s="176">
        <v>9363</v>
      </c>
      <c r="E257" s="176">
        <v>9198</v>
      </c>
      <c r="F257" s="60" t="s">
        <v>894</v>
      </c>
      <c r="G257" s="177">
        <v>2.2200000000000002</v>
      </c>
      <c r="H257" s="177">
        <v>0.01</v>
      </c>
      <c r="I257" s="181">
        <v>57.2</v>
      </c>
      <c r="J257" s="178">
        <v>63.806599999999996</v>
      </c>
      <c r="K257" s="176">
        <v>13</v>
      </c>
    </row>
    <row r="258" spans="1:11">
      <c r="A258" s="176" t="s">
        <v>679</v>
      </c>
      <c r="B258" s="176" t="s">
        <v>168</v>
      </c>
      <c r="C258" s="176">
        <v>9033</v>
      </c>
      <c r="D258" s="176">
        <v>9363</v>
      </c>
      <c r="E258" s="176">
        <v>9198</v>
      </c>
      <c r="F258" s="60" t="s">
        <v>891</v>
      </c>
      <c r="G258" s="177">
        <v>2.5299999999999998</v>
      </c>
      <c r="H258" s="177">
        <v>0.02</v>
      </c>
      <c r="I258" s="181">
        <v>87.6</v>
      </c>
      <c r="J258" s="178">
        <v>97.717799999999983</v>
      </c>
      <c r="K258" s="176">
        <v>13</v>
      </c>
    </row>
    <row r="259" spans="1:11">
      <c r="A259" s="176" t="s">
        <v>680</v>
      </c>
      <c r="B259" s="176" t="s">
        <v>168</v>
      </c>
      <c r="C259" s="176">
        <v>9033</v>
      </c>
      <c r="D259" s="176">
        <v>9363</v>
      </c>
      <c r="E259" s="176">
        <v>9198</v>
      </c>
      <c r="F259" s="60" t="s">
        <v>891</v>
      </c>
      <c r="G259" s="177">
        <v>2.39</v>
      </c>
      <c r="H259" s="177">
        <v>0.02</v>
      </c>
      <c r="I259" s="181">
        <v>72.5</v>
      </c>
      <c r="J259" s="178">
        <v>80.873750000000001</v>
      </c>
      <c r="K259" s="176">
        <v>13</v>
      </c>
    </row>
    <row r="260" spans="1:11">
      <c r="A260" s="176" t="s">
        <v>681</v>
      </c>
      <c r="B260" s="176" t="s">
        <v>168</v>
      </c>
      <c r="C260" s="176">
        <v>9033</v>
      </c>
      <c r="D260" s="176">
        <v>9363</v>
      </c>
      <c r="E260" s="176">
        <v>9198</v>
      </c>
      <c r="F260" s="60" t="s">
        <v>891</v>
      </c>
      <c r="G260" s="177">
        <v>2.2200000000000002</v>
      </c>
      <c r="H260" s="177">
        <v>0.05</v>
      </c>
      <c r="I260" s="181">
        <v>56.8</v>
      </c>
      <c r="J260" s="178">
        <v>63.360399999999991</v>
      </c>
      <c r="K260" s="176">
        <v>13</v>
      </c>
    </row>
    <row r="261" spans="1:11">
      <c r="A261" s="176" t="s">
        <v>498</v>
      </c>
      <c r="B261" s="176" t="s">
        <v>168</v>
      </c>
      <c r="C261" s="176">
        <v>9033</v>
      </c>
      <c r="D261" s="176">
        <v>9363</v>
      </c>
      <c r="E261" s="176">
        <v>9198</v>
      </c>
      <c r="F261" s="60" t="s">
        <v>893</v>
      </c>
      <c r="G261" s="177">
        <v>2.77</v>
      </c>
      <c r="H261" s="177">
        <v>0.01</v>
      </c>
      <c r="I261" s="181">
        <v>118.3</v>
      </c>
      <c r="J261" s="178">
        <v>118.3</v>
      </c>
      <c r="K261" s="176">
        <v>13</v>
      </c>
    </row>
    <row r="262" spans="1:11">
      <c r="A262" s="176" t="s">
        <v>506</v>
      </c>
      <c r="B262" s="176" t="s">
        <v>168</v>
      </c>
      <c r="C262" s="176">
        <v>9033</v>
      </c>
      <c r="D262" s="176">
        <v>9363</v>
      </c>
      <c r="E262" s="176">
        <v>9198</v>
      </c>
      <c r="F262" s="60" t="s">
        <v>892</v>
      </c>
      <c r="G262" s="177">
        <v>2.58</v>
      </c>
      <c r="H262" s="177">
        <v>0.03</v>
      </c>
      <c r="I262" s="181">
        <v>94.1</v>
      </c>
      <c r="J262" s="178">
        <v>94.1</v>
      </c>
      <c r="K262" s="176">
        <v>13</v>
      </c>
    </row>
    <row r="263" spans="1:11">
      <c r="A263" s="176" t="s">
        <v>682</v>
      </c>
      <c r="B263" s="176" t="s">
        <v>168</v>
      </c>
      <c r="C263" s="176">
        <v>9033</v>
      </c>
      <c r="D263" s="176">
        <v>9363</v>
      </c>
      <c r="E263" s="176">
        <v>9198</v>
      </c>
      <c r="F263" s="60" t="s">
        <v>891</v>
      </c>
      <c r="G263" s="177">
        <v>2.59</v>
      </c>
      <c r="H263" s="177">
        <v>0.03</v>
      </c>
      <c r="I263" s="181">
        <v>95.3</v>
      </c>
      <c r="J263" s="178">
        <v>106.30714999999999</v>
      </c>
      <c r="K263" s="176">
        <v>13</v>
      </c>
    </row>
    <row r="264" spans="1:11">
      <c r="A264" s="176" t="s">
        <v>683</v>
      </c>
      <c r="B264" s="176" t="s">
        <v>168</v>
      </c>
      <c r="C264" s="176">
        <v>9033</v>
      </c>
      <c r="D264" s="176">
        <v>9363</v>
      </c>
      <c r="E264" s="176">
        <v>9198</v>
      </c>
      <c r="F264" s="60" t="s">
        <v>891</v>
      </c>
      <c r="G264" s="177">
        <v>2.5099999999999998</v>
      </c>
      <c r="H264" s="177">
        <v>0.04</v>
      </c>
      <c r="I264" s="181">
        <v>85.3</v>
      </c>
      <c r="J264" s="178">
        <v>95.152149999999992</v>
      </c>
      <c r="K264" s="176">
        <v>13</v>
      </c>
    </row>
    <row r="265" spans="1:11">
      <c r="A265" s="176" t="s">
        <v>516</v>
      </c>
      <c r="B265" s="176" t="s">
        <v>167</v>
      </c>
      <c r="C265" s="176">
        <v>9363</v>
      </c>
      <c r="D265" s="176">
        <v>9692</v>
      </c>
      <c r="E265" s="176">
        <v>9528</v>
      </c>
      <c r="F265" s="60" t="s">
        <v>892</v>
      </c>
      <c r="G265" s="177">
        <v>2.5299999999999998</v>
      </c>
      <c r="H265" s="177">
        <v>0.01</v>
      </c>
      <c r="I265" s="181">
        <v>87.6</v>
      </c>
      <c r="J265" s="178">
        <v>87.6</v>
      </c>
      <c r="K265" s="176">
        <v>14</v>
      </c>
    </row>
    <row r="266" spans="1:11">
      <c r="A266" s="176" t="s">
        <v>511</v>
      </c>
      <c r="B266" s="176" t="s">
        <v>167</v>
      </c>
      <c r="C266" s="176">
        <v>9363</v>
      </c>
      <c r="D266" s="176">
        <v>9692</v>
      </c>
      <c r="E266" s="176">
        <v>9528</v>
      </c>
      <c r="F266" s="60" t="s">
        <v>892</v>
      </c>
      <c r="G266" s="177">
        <v>2.37</v>
      </c>
      <c r="H266" s="177">
        <v>0.06</v>
      </c>
      <c r="I266" s="181">
        <v>71</v>
      </c>
      <c r="J266" s="178">
        <v>71</v>
      </c>
      <c r="K266" s="176">
        <v>14</v>
      </c>
    </row>
    <row r="267" spans="1:11">
      <c r="A267" s="176" t="s">
        <v>515</v>
      </c>
      <c r="B267" s="176" t="s">
        <v>167</v>
      </c>
      <c r="C267" s="176">
        <v>9363</v>
      </c>
      <c r="D267" s="176">
        <v>9692</v>
      </c>
      <c r="E267" s="176">
        <v>9528</v>
      </c>
      <c r="F267" s="60" t="s">
        <v>893</v>
      </c>
      <c r="G267" s="177">
        <v>2.72</v>
      </c>
      <c r="H267" s="177">
        <v>0.01</v>
      </c>
      <c r="I267" s="181">
        <v>111.4</v>
      </c>
      <c r="J267" s="178">
        <v>111.4</v>
      </c>
      <c r="K267" s="176">
        <v>14</v>
      </c>
    </row>
    <row r="268" spans="1:11">
      <c r="A268" s="176" t="s">
        <v>684</v>
      </c>
      <c r="B268" s="176" t="s">
        <v>167</v>
      </c>
      <c r="C268" s="176">
        <v>9363</v>
      </c>
      <c r="D268" s="176">
        <v>9692</v>
      </c>
      <c r="E268" s="176">
        <v>9528</v>
      </c>
      <c r="F268" s="60" t="s">
        <v>893</v>
      </c>
      <c r="G268" s="177">
        <v>2.7</v>
      </c>
      <c r="H268" s="177">
        <v>0.02</v>
      </c>
      <c r="I268" s="181">
        <v>108.7</v>
      </c>
      <c r="J268" s="178">
        <v>108.7</v>
      </c>
      <c r="K268" s="176">
        <v>14</v>
      </c>
    </row>
    <row r="269" spans="1:11">
      <c r="A269" s="176" t="s">
        <v>513</v>
      </c>
      <c r="B269" s="176" t="s">
        <v>167</v>
      </c>
      <c r="C269" s="176">
        <v>9363</v>
      </c>
      <c r="D269" s="176">
        <v>9692</v>
      </c>
      <c r="E269" s="176">
        <v>9528</v>
      </c>
      <c r="F269" s="60" t="s">
        <v>893</v>
      </c>
      <c r="G269" s="177">
        <v>2.63</v>
      </c>
      <c r="H269" s="177">
        <v>0.01</v>
      </c>
      <c r="I269" s="181">
        <v>99.6</v>
      </c>
      <c r="J269" s="178">
        <v>99.6</v>
      </c>
      <c r="K269" s="176">
        <v>14</v>
      </c>
    </row>
    <row r="270" spans="1:11">
      <c r="A270" s="176" t="s">
        <v>685</v>
      </c>
      <c r="B270" s="176" t="s">
        <v>167</v>
      </c>
      <c r="C270" s="176">
        <v>9363</v>
      </c>
      <c r="D270" s="176">
        <v>9692</v>
      </c>
      <c r="E270" s="176">
        <v>9528</v>
      </c>
      <c r="F270" s="60" t="s">
        <v>891</v>
      </c>
      <c r="G270" s="177">
        <v>2.36</v>
      </c>
      <c r="H270" s="177">
        <v>0.01</v>
      </c>
      <c r="I270" s="181">
        <v>70</v>
      </c>
      <c r="J270" s="178">
        <v>78.084999999999994</v>
      </c>
      <c r="K270" s="176">
        <v>14</v>
      </c>
    </row>
    <row r="271" spans="1:11">
      <c r="A271" s="176" t="s">
        <v>686</v>
      </c>
      <c r="B271" s="176" t="s">
        <v>167</v>
      </c>
      <c r="C271" s="176">
        <v>9363</v>
      </c>
      <c r="D271" s="176">
        <v>9692</v>
      </c>
      <c r="E271" s="176">
        <v>9528</v>
      </c>
      <c r="F271" s="60" t="s">
        <v>891</v>
      </c>
      <c r="G271" s="177">
        <v>2.37</v>
      </c>
      <c r="H271" s="177">
        <v>0.01</v>
      </c>
      <c r="I271" s="181">
        <v>70.5</v>
      </c>
      <c r="J271" s="178">
        <v>78.642749999999992</v>
      </c>
      <c r="K271" s="176">
        <v>14</v>
      </c>
    </row>
    <row r="272" spans="1:11">
      <c r="A272" s="176" t="s">
        <v>510</v>
      </c>
      <c r="B272" s="176" t="s">
        <v>167</v>
      </c>
      <c r="C272" s="176">
        <v>9363</v>
      </c>
      <c r="D272" s="176">
        <v>9692</v>
      </c>
      <c r="E272" s="176">
        <v>9528</v>
      </c>
      <c r="F272" s="60" t="s">
        <v>894</v>
      </c>
      <c r="G272" s="177">
        <v>2.4700000000000002</v>
      </c>
      <c r="H272" s="177">
        <v>0.01</v>
      </c>
      <c r="I272" s="181">
        <v>81.400000000000006</v>
      </c>
      <c r="J272" s="178">
        <v>90.801699999999997</v>
      </c>
      <c r="K272" s="176">
        <v>14</v>
      </c>
    </row>
    <row r="273" spans="1:11">
      <c r="A273" s="176" t="s">
        <v>687</v>
      </c>
      <c r="B273" s="176" t="s">
        <v>167</v>
      </c>
      <c r="C273" s="176">
        <v>9363</v>
      </c>
      <c r="D273" s="176">
        <v>9692</v>
      </c>
      <c r="E273" s="176">
        <v>9528</v>
      </c>
      <c r="F273" s="60" t="s">
        <v>892</v>
      </c>
      <c r="G273" s="177">
        <v>2.44</v>
      </c>
      <c r="H273" s="177">
        <v>0.01</v>
      </c>
      <c r="I273" s="181">
        <v>77.7</v>
      </c>
      <c r="J273" s="178">
        <v>77.7</v>
      </c>
      <c r="K273" s="176">
        <v>14</v>
      </c>
    </row>
    <row r="274" spans="1:11">
      <c r="A274" s="176" t="s">
        <v>520</v>
      </c>
      <c r="B274" s="176" t="s">
        <v>167</v>
      </c>
      <c r="C274" s="176">
        <v>9363</v>
      </c>
      <c r="D274" s="176">
        <v>9692</v>
      </c>
      <c r="E274" s="176">
        <v>9528</v>
      </c>
      <c r="F274" s="60" t="s">
        <v>892</v>
      </c>
      <c r="G274" s="177">
        <v>2.5299999999999998</v>
      </c>
      <c r="H274" s="177">
        <v>0.01</v>
      </c>
      <c r="I274" s="181">
        <v>87.6</v>
      </c>
      <c r="J274" s="178">
        <v>87.6</v>
      </c>
      <c r="K274" s="176">
        <v>14</v>
      </c>
    </row>
    <row r="275" spans="1:11">
      <c r="A275" s="176" t="s">
        <v>518</v>
      </c>
      <c r="B275" s="176" t="s">
        <v>167</v>
      </c>
      <c r="C275" s="176">
        <v>9363</v>
      </c>
      <c r="D275" s="176">
        <v>9692</v>
      </c>
      <c r="E275" s="176">
        <v>9528</v>
      </c>
      <c r="F275" s="60" t="s">
        <v>894</v>
      </c>
      <c r="G275" s="177">
        <v>2.5</v>
      </c>
      <c r="H275" s="177">
        <v>0.02</v>
      </c>
      <c r="I275" s="181">
        <v>84.2</v>
      </c>
      <c r="J275" s="178">
        <v>93.9251</v>
      </c>
      <c r="K275" s="176">
        <v>14</v>
      </c>
    </row>
    <row r="276" spans="1:11">
      <c r="A276" s="176" t="s">
        <v>514</v>
      </c>
      <c r="B276" s="176" t="s">
        <v>167</v>
      </c>
      <c r="C276" s="176">
        <v>9363</v>
      </c>
      <c r="D276" s="176">
        <v>9692</v>
      </c>
      <c r="E276" s="176">
        <v>9528</v>
      </c>
      <c r="F276" s="60" t="s">
        <v>892</v>
      </c>
      <c r="G276" s="177">
        <v>2.56</v>
      </c>
      <c r="H276" s="177">
        <v>0.01</v>
      </c>
      <c r="I276" s="181">
        <v>91.7</v>
      </c>
      <c r="J276" s="178">
        <v>91.7</v>
      </c>
      <c r="K276" s="176">
        <v>14</v>
      </c>
    </row>
    <row r="277" spans="1:11">
      <c r="A277" s="176" t="s">
        <v>688</v>
      </c>
      <c r="B277" s="176" t="s">
        <v>167</v>
      </c>
      <c r="C277" s="176">
        <v>9363</v>
      </c>
      <c r="D277" s="176">
        <v>9692</v>
      </c>
      <c r="E277" s="176">
        <v>9528</v>
      </c>
      <c r="F277" s="60" t="s">
        <v>892</v>
      </c>
      <c r="G277" s="177">
        <v>2.34</v>
      </c>
      <c r="H277" s="177">
        <v>0.01</v>
      </c>
      <c r="I277" s="181">
        <v>67.599999999999994</v>
      </c>
      <c r="J277" s="178">
        <v>67.599999999999994</v>
      </c>
      <c r="K277" s="176">
        <v>14</v>
      </c>
    </row>
    <row r="278" spans="1:11">
      <c r="A278" s="176" t="s">
        <v>689</v>
      </c>
      <c r="B278" s="176" t="s">
        <v>167</v>
      </c>
      <c r="C278" s="176">
        <v>9363</v>
      </c>
      <c r="D278" s="176">
        <v>9692</v>
      </c>
      <c r="E278" s="176">
        <v>9528</v>
      </c>
      <c r="F278" s="60" t="s">
        <v>894</v>
      </c>
      <c r="G278" s="177">
        <v>2.61</v>
      </c>
      <c r="H278" s="177">
        <v>0.02</v>
      </c>
      <c r="I278" s="181">
        <v>97.1</v>
      </c>
      <c r="J278" s="178">
        <v>108.31504999999999</v>
      </c>
      <c r="K278" s="176">
        <v>14</v>
      </c>
    </row>
    <row r="279" spans="1:11">
      <c r="A279" s="176" t="s">
        <v>509</v>
      </c>
      <c r="B279" s="176" t="s">
        <v>167</v>
      </c>
      <c r="C279" s="176">
        <v>9363</v>
      </c>
      <c r="D279" s="176">
        <v>9692</v>
      </c>
      <c r="E279" s="176">
        <v>9528</v>
      </c>
      <c r="F279" s="60" t="s">
        <v>892</v>
      </c>
      <c r="G279" s="177">
        <v>2.54</v>
      </c>
      <c r="H279" s="177">
        <v>0.01</v>
      </c>
      <c r="I279" s="181">
        <v>88.7</v>
      </c>
      <c r="J279" s="178">
        <v>88.7</v>
      </c>
      <c r="K279" s="176">
        <v>14</v>
      </c>
    </row>
    <row r="280" spans="1:11">
      <c r="A280" s="176" t="s">
        <v>517</v>
      </c>
      <c r="B280" s="176" t="s">
        <v>167</v>
      </c>
      <c r="C280" s="176">
        <v>9363</v>
      </c>
      <c r="D280" s="176">
        <v>9692</v>
      </c>
      <c r="E280" s="176">
        <v>9528</v>
      </c>
      <c r="F280" s="60" t="s">
        <v>892</v>
      </c>
      <c r="G280" s="177">
        <v>2.6</v>
      </c>
      <c r="H280" s="177">
        <v>0.01</v>
      </c>
      <c r="I280" s="181">
        <v>96.5</v>
      </c>
      <c r="J280" s="178">
        <v>96.5</v>
      </c>
      <c r="K280" s="176">
        <v>14</v>
      </c>
    </row>
    <row r="281" spans="1:11">
      <c r="A281" s="176" t="s">
        <v>819</v>
      </c>
      <c r="B281" s="176" t="s">
        <v>167</v>
      </c>
      <c r="C281" s="176">
        <v>9363</v>
      </c>
      <c r="D281" s="176">
        <v>9692</v>
      </c>
      <c r="E281" s="176">
        <v>9528</v>
      </c>
      <c r="F281" s="60" t="s">
        <v>894</v>
      </c>
      <c r="G281" s="177">
        <v>2.5</v>
      </c>
      <c r="H281" s="177">
        <v>0.01</v>
      </c>
      <c r="I281" s="181">
        <v>84.8</v>
      </c>
      <c r="J281" s="178">
        <v>94.594399999999993</v>
      </c>
      <c r="K281" s="176">
        <v>14</v>
      </c>
    </row>
    <row r="282" spans="1:11">
      <c r="A282" s="176" t="s">
        <v>820</v>
      </c>
      <c r="B282" s="176" t="s">
        <v>167</v>
      </c>
      <c r="C282" s="176">
        <v>9363</v>
      </c>
      <c r="D282" s="176">
        <v>9692</v>
      </c>
      <c r="E282" s="176">
        <v>9528</v>
      </c>
      <c r="F282" s="60" t="s">
        <v>893</v>
      </c>
      <c r="G282" s="177">
        <v>2.65</v>
      </c>
      <c r="H282" s="177">
        <v>0.01</v>
      </c>
      <c r="I282" s="181">
        <v>102.1</v>
      </c>
      <c r="J282" s="178">
        <v>102.1</v>
      </c>
      <c r="K282" s="176">
        <v>14</v>
      </c>
    </row>
    <row r="283" spans="1:11">
      <c r="A283" s="176" t="s">
        <v>846</v>
      </c>
      <c r="B283" s="176" t="s">
        <v>167</v>
      </c>
      <c r="C283" s="176">
        <v>9363</v>
      </c>
      <c r="D283" s="176">
        <v>9692</v>
      </c>
      <c r="E283" s="176">
        <v>9528</v>
      </c>
      <c r="F283" s="60" t="s">
        <v>892</v>
      </c>
      <c r="G283" s="177">
        <v>2.27</v>
      </c>
      <c r="H283" s="177">
        <v>0</v>
      </c>
      <c r="I283" s="181">
        <v>61.6</v>
      </c>
      <c r="J283" s="178">
        <v>61.6</v>
      </c>
      <c r="K283" s="176">
        <v>14</v>
      </c>
    </row>
    <row r="284" spans="1:11">
      <c r="A284" s="176" t="s">
        <v>508</v>
      </c>
      <c r="B284" s="176" t="s">
        <v>167</v>
      </c>
      <c r="C284" s="176">
        <v>9363</v>
      </c>
      <c r="D284" s="176">
        <v>9692</v>
      </c>
      <c r="E284" s="176">
        <v>9528</v>
      </c>
      <c r="F284" s="60" t="s">
        <v>891</v>
      </c>
      <c r="G284" s="177">
        <v>2.1800000000000002</v>
      </c>
      <c r="H284" s="177">
        <v>0.01</v>
      </c>
      <c r="I284" s="181">
        <v>53.5</v>
      </c>
      <c r="J284" s="178">
        <v>59.679249999999996</v>
      </c>
      <c r="K284" s="176">
        <v>14</v>
      </c>
    </row>
    <row r="285" spans="1:11">
      <c r="A285" s="176" t="s">
        <v>690</v>
      </c>
      <c r="B285" s="176" t="s">
        <v>167</v>
      </c>
      <c r="C285" s="176">
        <v>9363</v>
      </c>
      <c r="D285" s="176">
        <v>9692</v>
      </c>
      <c r="E285" s="176">
        <v>9528</v>
      </c>
      <c r="F285" s="60" t="s">
        <v>893</v>
      </c>
      <c r="G285" s="177">
        <v>2.5099999999999998</v>
      </c>
      <c r="H285" s="177">
        <v>0.01</v>
      </c>
      <c r="I285" s="181">
        <v>85.9</v>
      </c>
      <c r="J285" s="178">
        <v>85.9</v>
      </c>
      <c r="K285" s="176">
        <v>14</v>
      </c>
    </row>
    <row r="286" spans="1:11">
      <c r="A286" s="176" t="s">
        <v>519</v>
      </c>
      <c r="B286" s="176" t="s">
        <v>167</v>
      </c>
      <c r="C286" s="176">
        <v>9363</v>
      </c>
      <c r="D286" s="176">
        <v>9692</v>
      </c>
      <c r="E286" s="176">
        <v>9528</v>
      </c>
      <c r="F286" s="60" t="s">
        <v>892</v>
      </c>
      <c r="G286" s="177">
        <v>2.52</v>
      </c>
      <c r="H286" s="177">
        <v>0.01</v>
      </c>
      <c r="I286" s="181">
        <v>87</v>
      </c>
      <c r="J286" s="178">
        <v>87</v>
      </c>
      <c r="K286" s="176">
        <v>14</v>
      </c>
    </row>
    <row r="287" spans="1:11">
      <c r="A287" s="176" t="s">
        <v>521</v>
      </c>
      <c r="B287" s="176" t="s">
        <v>166</v>
      </c>
      <c r="C287" s="176">
        <v>9692</v>
      </c>
      <c r="D287" s="176">
        <v>10021</v>
      </c>
      <c r="E287" s="176">
        <v>9857</v>
      </c>
      <c r="F287" s="60" t="s">
        <v>891</v>
      </c>
      <c r="G287" s="177">
        <v>2.57</v>
      </c>
      <c r="H287" s="177">
        <v>0.03</v>
      </c>
      <c r="I287" s="181">
        <v>92.5</v>
      </c>
      <c r="J287" s="178">
        <v>103.18374999999999</v>
      </c>
      <c r="K287" s="176">
        <v>15</v>
      </c>
    </row>
    <row r="288" spans="1:11">
      <c r="A288" s="176" t="s">
        <v>525</v>
      </c>
      <c r="B288" s="176" t="s">
        <v>166</v>
      </c>
      <c r="C288" s="176">
        <v>9692</v>
      </c>
      <c r="D288" s="176">
        <v>10021</v>
      </c>
      <c r="E288" s="176">
        <v>9857</v>
      </c>
      <c r="F288" s="60" t="s">
        <v>894</v>
      </c>
      <c r="G288" s="177">
        <v>2.63</v>
      </c>
      <c r="H288" s="177">
        <v>0.03</v>
      </c>
      <c r="I288" s="181">
        <v>100.2</v>
      </c>
      <c r="J288" s="178">
        <v>111.7731</v>
      </c>
      <c r="K288" s="176">
        <v>15</v>
      </c>
    </row>
    <row r="289" spans="1:11">
      <c r="A289" s="176" t="s">
        <v>528</v>
      </c>
      <c r="B289" s="176" t="s">
        <v>166</v>
      </c>
      <c r="C289" s="176">
        <v>9692</v>
      </c>
      <c r="D289" s="176">
        <v>10021</v>
      </c>
      <c r="E289" s="176">
        <v>9857</v>
      </c>
      <c r="F289" s="60" t="s">
        <v>894</v>
      </c>
      <c r="G289" s="177">
        <v>2.29</v>
      </c>
      <c r="H289" s="177">
        <v>0</v>
      </c>
      <c r="I289" s="181">
        <v>63.4</v>
      </c>
      <c r="J289" s="178">
        <v>70.722699999999989</v>
      </c>
      <c r="K289" s="176">
        <v>15</v>
      </c>
    </row>
    <row r="290" spans="1:11">
      <c r="A290" s="176" t="s">
        <v>527</v>
      </c>
      <c r="B290" s="176" t="s">
        <v>166</v>
      </c>
      <c r="C290" s="176">
        <v>9692</v>
      </c>
      <c r="D290" s="176">
        <v>10021</v>
      </c>
      <c r="E290" s="176">
        <v>9857</v>
      </c>
      <c r="F290" s="60" t="s">
        <v>892</v>
      </c>
      <c r="G290" s="177">
        <v>2.67</v>
      </c>
      <c r="H290" s="177">
        <v>0.04</v>
      </c>
      <c r="I290" s="181">
        <v>105.4</v>
      </c>
      <c r="J290" s="178">
        <v>105.4</v>
      </c>
      <c r="K290" s="176">
        <v>15</v>
      </c>
    </row>
    <row r="291" spans="1:11">
      <c r="A291" s="176" t="s">
        <v>821</v>
      </c>
      <c r="B291" s="176" t="s">
        <v>166</v>
      </c>
      <c r="C291" s="176">
        <v>9692</v>
      </c>
      <c r="D291" s="176">
        <v>10021</v>
      </c>
      <c r="E291" s="176">
        <v>9857</v>
      </c>
      <c r="F291" s="60" t="s">
        <v>894</v>
      </c>
      <c r="G291" s="177">
        <v>2.4500000000000002</v>
      </c>
      <c r="H291" s="177">
        <v>0.02</v>
      </c>
      <c r="I291" s="181">
        <v>78.7</v>
      </c>
      <c r="J291" s="178">
        <v>87.789850000000001</v>
      </c>
      <c r="K291" s="176">
        <v>15</v>
      </c>
    </row>
    <row r="292" spans="1:11">
      <c r="A292" s="176" t="s">
        <v>822</v>
      </c>
      <c r="B292" s="176" t="s">
        <v>166</v>
      </c>
      <c r="C292" s="176">
        <v>9692</v>
      </c>
      <c r="D292" s="176">
        <v>10021</v>
      </c>
      <c r="E292" s="176">
        <v>9857</v>
      </c>
      <c r="F292" s="60" t="s">
        <v>892</v>
      </c>
      <c r="G292" s="177">
        <v>2.6</v>
      </c>
      <c r="H292" s="177">
        <v>0</v>
      </c>
      <c r="I292" s="181">
        <v>96.5</v>
      </c>
      <c r="J292" s="178">
        <v>96.5</v>
      </c>
      <c r="K292" s="176">
        <v>15</v>
      </c>
    </row>
    <row r="293" spans="1:11">
      <c r="A293" s="176" t="s">
        <v>823</v>
      </c>
      <c r="B293" s="176" t="s">
        <v>166</v>
      </c>
      <c r="C293" s="176">
        <v>9692</v>
      </c>
      <c r="D293" s="176">
        <v>10021</v>
      </c>
      <c r="E293" s="176">
        <v>9857</v>
      </c>
      <c r="F293" s="60" t="s">
        <v>892</v>
      </c>
      <c r="G293" s="177">
        <v>2.54</v>
      </c>
      <c r="H293" s="177">
        <v>0</v>
      </c>
      <c r="I293" s="181">
        <v>89.3</v>
      </c>
      <c r="J293" s="178">
        <v>89.3</v>
      </c>
      <c r="K293" s="176">
        <v>15</v>
      </c>
    </row>
    <row r="294" spans="1:11">
      <c r="A294" s="176" t="s">
        <v>824</v>
      </c>
      <c r="B294" s="176" t="s">
        <v>166</v>
      </c>
      <c r="C294" s="176">
        <v>9692</v>
      </c>
      <c r="D294" s="176">
        <v>10021</v>
      </c>
      <c r="E294" s="176">
        <v>9857</v>
      </c>
      <c r="F294" s="60" t="s">
        <v>892</v>
      </c>
      <c r="G294" s="177">
        <v>2.31</v>
      </c>
      <c r="H294" s="177">
        <v>0</v>
      </c>
      <c r="I294" s="181">
        <v>65.2</v>
      </c>
      <c r="J294" s="178">
        <v>65.2</v>
      </c>
      <c r="K294" s="176">
        <v>15</v>
      </c>
    </row>
    <row r="295" spans="1:11">
      <c r="A295" s="176" t="s">
        <v>825</v>
      </c>
      <c r="B295" s="176" t="s">
        <v>166</v>
      </c>
      <c r="C295" s="176">
        <v>9692</v>
      </c>
      <c r="D295" s="176">
        <v>10021</v>
      </c>
      <c r="E295" s="176">
        <v>9857</v>
      </c>
      <c r="F295" s="60" t="s">
        <v>893</v>
      </c>
      <c r="G295" s="177">
        <v>2.69</v>
      </c>
      <c r="H295" s="177">
        <v>0.01</v>
      </c>
      <c r="I295" s="181">
        <v>107.4</v>
      </c>
      <c r="J295" s="178">
        <v>107.4</v>
      </c>
      <c r="K295" s="176">
        <v>15</v>
      </c>
    </row>
    <row r="296" spans="1:11">
      <c r="A296" s="176" t="s">
        <v>826</v>
      </c>
      <c r="B296" s="176" t="s">
        <v>166</v>
      </c>
      <c r="C296" s="176">
        <v>9692</v>
      </c>
      <c r="D296" s="176">
        <v>10021</v>
      </c>
      <c r="E296" s="176">
        <v>9857</v>
      </c>
      <c r="F296" s="60" t="s">
        <v>894</v>
      </c>
      <c r="G296" s="177">
        <v>2.71</v>
      </c>
      <c r="H296" s="177">
        <v>0</v>
      </c>
      <c r="I296" s="181">
        <v>110.7</v>
      </c>
      <c r="J296" s="178">
        <v>123.48585</v>
      </c>
      <c r="K296" s="176">
        <v>15</v>
      </c>
    </row>
    <row r="297" spans="1:11">
      <c r="A297" s="176" t="s">
        <v>827</v>
      </c>
      <c r="B297" s="176" t="s">
        <v>166</v>
      </c>
      <c r="C297" s="176">
        <v>9692</v>
      </c>
      <c r="D297" s="176">
        <v>10021</v>
      </c>
      <c r="E297" s="176">
        <v>9857</v>
      </c>
      <c r="F297" s="60" t="s">
        <v>894</v>
      </c>
      <c r="G297" s="177">
        <v>2.4</v>
      </c>
      <c r="H297" s="177">
        <v>0.01</v>
      </c>
      <c r="I297" s="181">
        <v>74</v>
      </c>
      <c r="J297" s="178">
        <v>82.546999999999997</v>
      </c>
      <c r="K297" s="176">
        <v>15</v>
      </c>
    </row>
    <row r="298" spans="1:11">
      <c r="A298" s="176" t="s">
        <v>828</v>
      </c>
      <c r="B298" s="176" t="s">
        <v>166</v>
      </c>
      <c r="C298" s="176">
        <v>9692</v>
      </c>
      <c r="D298" s="176">
        <v>10021</v>
      </c>
      <c r="E298" s="176">
        <v>9857</v>
      </c>
      <c r="F298" s="60" t="s">
        <v>893</v>
      </c>
      <c r="G298" s="177">
        <v>2.4900000000000002</v>
      </c>
      <c r="H298" s="177">
        <v>0.01</v>
      </c>
      <c r="I298" s="181">
        <v>83.1</v>
      </c>
      <c r="J298" s="178">
        <v>83.1</v>
      </c>
      <c r="K298" s="176">
        <v>15</v>
      </c>
    </row>
    <row r="299" spans="1:11">
      <c r="A299" s="176" t="s">
        <v>836</v>
      </c>
      <c r="B299" s="176" t="s">
        <v>166</v>
      </c>
      <c r="C299" s="176">
        <v>9692</v>
      </c>
      <c r="D299" s="176">
        <v>10021</v>
      </c>
      <c r="E299" s="176">
        <v>9857</v>
      </c>
      <c r="F299" s="60" t="s">
        <v>892</v>
      </c>
      <c r="G299" s="177">
        <v>2.52</v>
      </c>
      <c r="H299" s="177">
        <v>0.02</v>
      </c>
      <c r="I299" s="181">
        <v>86.5</v>
      </c>
      <c r="J299" s="178">
        <v>86.5</v>
      </c>
      <c r="K299" s="176">
        <v>15</v>
      </c>
    </row>
    <row r="300" spans="1:11">
      <c r="A300" s="176" t="s">
        <v>837</v>
      </c>
      <c r="B300" s="176" t="s">
        <v>166</v>
      </c>
      <c r="C300" s="176">
        <v>9692</v>
      </c>
      <c r="D300" s="176">
        <v>10021</v>
      </c>
      <c r="E300" s="176">
        <v>9857</v>
      </c>
      <c r="F300" s="60" t="s">
        <v>893</v>
      </c>
      <c r="G300" s="177">
        <v>2.61</v>
      </c>
      <c r="H300" s="177">
        <v>0.01</v>
      </c>
      <c r="I300" s="181">
        <v>98.2</v>
      </c>
      <c r="J300" s="178">
        <v>98.2</v>
      </c>
      <c r="K300" s="176">
        <v>15</v>
      </c>
    </row>
    <row r="301" spans="1:11">
      <c r="A301" s="176" t="s">
        <v>838</v>
      </c>
      <c r="B301" s="176" t="s">
        <v>166</v>
      </c>
      <c r="C301" s="176">
        <v>9692</v>
      </c>
      <c r="D301" s="176">
        <v>10021</v>
      </c>
      <c r="E301" s="176">
        <v>9857</v>
      </c>
      <c r="F301" s="60" t="s">
        <v>893</v>
      </c>
      <c r="G301" s="177">
        <v>2.57</v>
      </c>
      <c r="H301" s="177">
        <v>0.01</v>
      </c>
      <c r="I301" s="181">
        <v>92.9</v>
      </c>
      <c r="J301" s="178">
        <v>92.9</v>
      </c>
      <c r="K301" s="176">
        <v>15</v>
      </c>
    </row>
    <row r="302" spans="1:11">
      <c r="A302" s="176" t="s">
        <v>839</v>
      </c>
      <c r="B302" s="176" t="s">
        <v>166</v>
      </c>
      <c r="C302" s="176">
        <v>9692</v>
      </c>
      <c r="D302" s="176">
        <v>10021</v>
      </c>
      <c r="E302" s="176">
        <v>9857</v>
      </c>
      <c r="F302" s="60" t="s">
        <v>893</v>
      </c>
      <c r="G302" s="177">
        <v>2.61</v>
      </c>
      <c r="H302" s="177">
        <v>0.04</v>
      </c>
      <c r="I302" s="181">
        <v>97.7</v>
      </c>
      <c r="J302" s="178">
        <v>97.7</v>
      </c>
      <c r="K302" s="176">
        <v>15</v>
      </c>
    </row>
    <row r="303" spans="1:11">
      <c r="A303" s="176" t="s">
        <v>840</v>
      </c>
      <c r="B303" s="176" t="s">
        <v>166</v>
      </c>
      <c r="C303" s="176">
        <v>9692</v>
      </c>
      <c r="D303" s="176">
        <v>10021</v>
      </c>
      <c r="E303" s="176">
        <v>9857</v>
      </c>
      <c r="F303" s="60" t="s">
        <v>892</v>
      </c>
      <c r="G303" s="177">
        <v>2.34</v>
      </c>
      <c r="H303" s="177">
        <v>7.0000000000000007E-2</v>
      </c>
      <c r="I303" s="181">
        <v>68.099999999999994</v>
      </c>
      <c r="J303" s="178">
        <v>68.099999999999994</v>
      </c>
      <c r="K303" s="176">
        <v>15</v>
      </c>
    </row>
    <row r="304" spans="1:11">
      <c r="A304" s="176" t="s">
        <v>841</v>
      </c>
      <c r="B304" s="176" t="s">
        <v>166</v>
      </c>
      <c r="C304" s="176">
        <v>9692</v>
      </c>
      <c r="D304" s="176">
        <v>10021</v>
      </c>
      <c r="E304" s="176">
        <v>9857</v>
      </c>
      <c r="F304" s="60" t="s">
        <v>892</v>
      </c>
      <c r="G304" s="177">
        <v>2.2999999999999998</v>
      </c>
      <c r="H304" s="177">
        <v>0.01</v>
      </c>
      <c r="I304" s="181">
        <v>64.3</v>
      </c>
      <c r="J304" s="178">
        <v>64.3</v>
      </c>
      <c r="K304" s="176">
        <v>15</v>
      </c>
    </row>
    <row r="305" spans="1:11">
      <c r="A305" s="176" t="s">
        <v>842</v>
      </c>
      <c r="B305" s="176" t="s">
        <v>166</v>
      </c>
      <c r="C305" s="176">
        <v>9692</v>
      </c>
      <c r="D305" s="176">
        <v>10021</v>
      </c>
      <c r="E305" s="176">
        <v>9857</v>
      </c>
      <c r="F305" s="60" t="s">
        <v>894</v>
      </c>
      <c r="G305" s="177">
        <v>2.56</v>
      </c>
      <c r="H305" s="177">
        <v>0</v>
      </c>
      <c r="I305" s="181">
        <v>91.7</v>
      </c>
      <c r="J305" s="178">
        <v>102.29134999999999</v>
      </c>
      <c r="K305" s="176">
        <v>15</v>
      </c>
    </row>
    <row r="306" spans="1:11">
      <c r="A306" s="176" t="s">
        <v>843</v>
      </c>
      <c r="B306" s="176" t="s">
        <v>166</v>
      </c>
      <c r="C306" s="176">
        <v>9692</v>
      </c>
      <c r="D306" s="176">
        <v>10021</v>
      </c>
      <c r="E306" s="176">
        <v>9857</v>
      </c>
      <c r="F306" s="60" t="s">
        <v>892</v>
      </c>
      <c r="G306" s="177">
        <v>2.2000000000000002</v>
      </c>
      <c r="H306" s="177">
        <v>0.01</v>
      </c>
      <c r="I306" s="181">
        <v>55.1</v>
      </c>
      <c r="J306" s="178">
        <v>55.1</v>
      </c>
      <c r="K306" s="176">
        <v>15</v>
      </c>
    </row>
    <row r="307" spans="1:11">
      <c r="A307" s="176" t="s">
        <v>844</v>
      </c>
      <c r="B307" s="176" t="s">
        <v>166</v>
      </c>
      <c r="C307" s="176">
        <v>9692</v>
      </c>
      <c r="D307" s="176">
        <v>10021</v>
      </c>
      <c r="E307" s="176">
        <v>9857</v>
      </c>
      <c r="F307" s="60" t="s">
        <v>891</v>
      </c>
      <c r="G307" s="177">
        <v>2.2400000000000002</v>
      </c>
      <c r="H307" s="177">
        <v>0.06</v>
      </c>
      <c r="I307" s="181">
        <v>58.5</v>
      </c>
      <c r="J307" s="178">
        <v>65.256749999999997</v>
      </c>
      <c r="K307" s="176">
        <v>15</v>
      </c>
    </row>
    <row r="308" spans="1:11">
      <c r="A308" s="176" t="s">
        <v>845</v>
      </c>
      <c r="B308" s="176" t="s">
        <v>166</v>
      </c>
      <c r="C308" s="176">
        <v>9692</v>
      </c>
      <c r="D308" s="176">
        <v>10021</v>
      </c>
      <c r="E308" s="176">
        <v>9857</v>
      </c>
      <c r="F308" s="60" t="s">
        <v>894</v>
      </c>
      <c r="G308" s="177">
        <v>2.44</v>
      </c>
      <c r="H308" s="177">
        <v>0.01</v>
      </c>
      <c r="I308" s="181">
        <v>77.7</v>
      </c>
      <c r="J308" s="178">
        <v>86.674350000000004</v>
      </c>
      <c r="K308" s="176">
        <v>15</v>
      </c>
    </row>
    <row r="309" spans="1:11">
      <c r="A309" s="176" t="s">
        <v>691</v>
      </c>
      <c r="B309" s="176" t="s">
        <v>165</v>
      </c>
      <c r="C309" s="176">
        <v>10021</v>
      </c>
      <c r="D309" s="176">
        <v>10351</v>
      </c>
      <c r="E309" s="176">
        <v>10186</v>
      </c>
      <c r="F309" s="60" t="s">
        <v>891</v>
      </c>
      <c r="G309" s="177">
        <v>2.5299999999999998</v>
      </c>
      <c r="H309" s="177">
        <v>0.01</v>
      </c>
      <c r="I309" s="181">
        <v>88.2</v>
      </c>
      <c r="J309" s="178">
        <v>98.387100000000004</v>
      </c>
      <c r="K309" s="176">
        <v>16</v>
      </c>
    </row>
    <row r="310" spans="1:11">
      <c r="A310" s="176" t="s">
        <v>692</v>
      </c>
      <c r="B310" s="176" t="s">
        <v>165</v>
      </c>
      <c r="C310" s="176">
        <v>10021</v>
      </c>
      <c r="D310" s="176">
        <v>10351</v>
      </c>
      <c r="E310" s="176">
        <v>10186</v>
      </c>
      <c r="F310" s="60" t="s">
        <v>891</v>
      </c>
      <c r="G310" s="177">
        <v>2.15</v>
      </c>
      <c r="H310" s="177">
        <v>0.04</v>
      </c>
      <c r="I310" s="181">
        <v>51.4</v>
      </c>
      <c r="J310" s="178">
        <v>57.336699999999993</v>
      </c>
      <c r="K310" s="176">
        <v>16</v>
      </c>
    </row>
    <row r="311" spans="1:11">
      <c r="A311" s="176" t="s">
        <v>693</v>
      </c>
      <c r="B311" s="176" t="s">
        <v>165</v>
      </c>
      <c r="C311" s="176">
        <v>10021</v>
      </c>
      <c r="D311" s="176">
        <v>10351</v>
      </c>
      <c r="E311" s="176">
        <v>10186</v>
      </c>
      <c r="F311" s="60" t="s">
        <v>894</v>
      </c>
      <c r="G311" s="177">
        <v>2.17</v>
      </c>
      <c r="H311" s="177">
        <v>0.09</v>
      </c>
      <c r="I311" s="181">
        <v>52.6</v>
      </c>
      <c r="J311" s="178">
        <v>58.6753</v>
      </c>
      <c r="K311" s="176">
        <v>16</v>
      </c>
    </row>
    <row r="312" spans="1:11">
      <c r="A312" s="176" t="s">
        <v>532</v>
      </c>
      <c r="B312" s="176" t="s">
        <v>165</v>
      </c>
      <c r="C312" s="176">
        <v>10021</v>
      </c>
      <c r="D312" s="176">
        <v>10351</v>
      </c>
      <c r="E312" s="176">
        <v>10186</v>
      </c>
      <c r="F312" s="60" t="s">
        <v>894</v>
      </c>
      <c r="G312" s="177">
        <v>2.29</v>
      </c>
      <c r="H312" s="177">
        <v>0.01</v>
      </c>
      <c r="I312" s="181">
        <v>62.9</v>
      </c>
      <c r="J312" s="178">
        <v>70.16494999999999</v>
      </c>
      <c r="K312" s="176">
        <v>16</v>
      </c>
    </row>
    <row r="313" spans="1:11">
      <c r="A313" s="176" t="s">
        <v>536</v>
      </c>
      <c r="B313" s="176" t="s">
        <v>165</v>
      </c>
      <c r="C313" s="176">
        <v>10021</v>
      </c>
      <c r="D313" s="176">
        <v>10351</v>
      </c>
      <c r="E313" s="176">
        <v>10186</v>
      </c>
      <c r="F313" s="60" t="s">
        <v>894</v>
      </c>
      <c r="G313" s="177">
        <v>2.1800000000000002</v>
      </c>
      <c r="H313" s="177">
        <v>0.03</v>
      </c>
      <c r="I313" s="181">
        <v>53.9</v>
      </c>
      <c r="J313" s="178">
        <v>60.125449999999994</v>
      </c>
      <c r="K313" s="176">
        <v>16</v>
      </c>
    </row>
    <row r="314" spans="1:11">
      <c r="A314" s="176" t="s">
        <v>694</v>
      </c>
      <c r="B314" s="176" t="s">
        <v>165</v>
      </c>
      <c r="C314" s="176">
        <v>10021</v>
      </c>
      <c r="D314" s="176">
        <v>10351</v>
      </c>
      <c r="E314" s="176">
        <v>10186</v>
      </c>
      <c r="F314" s="60" t="s">
        <v>894</v>
      </c>
      <c r="G314" s="177">
        <v>2.27</v>
      </c>
      <c r="H314" s="177">
        <v>0.04</v>
      </c>
      <c r="I314" s="181">
        <v>61.1</v>
      </c>
      <c r="J314" s="178">
        <v>68.157049999999998</v>
      </c>
      <c r="K314" s="176">
        <v>16</v>
      </c>
    </row>
    <row r="315" spans="1:11">
      <c r="A315" s="176" t="s">
        <v>695</v>
      </c>
      <c r="B315" s="176" t="s">
        <v>165</v>
      </c>
      <c r="C315" s="176">
        <v>10021</v>
      </c>
      <c r="D315" s="176">
        <v>10351</v>
      </c>
      <c r="E315" s="176">
        <v>10186</v>
      </c>
      <c r="F315" s="60" t="s">
        <v>893</v>
      </c>
      <c r="G315" s="177">
        <v>2.5099999999999998</v>
      </c>
      <c r="H315" s="177">
        <v>0.01</v>
      </c>
      <c r="I315" s="181">
        <v>85.3</v>
      </c>
      <c r="J315" s="178">
        <v>85.3</v>
      </c>
      <c r="K315" s="176">
        <v>16</v>
      </c>
    </row>
    <row r="316" spans="1:11">
      <c r="A316" s="176" t="s">
        <v>696</v>
      </c>
      <c r="B316" s="176" t="s">
        <v>165</v>
      </c>
      <c r="C316" s="176">
        <v>10021</v>
      </c>
      <c r="D316" s="176">
        <v>10351</v>
      </c>
      <c r="E316" s="176">
        <v>10186</v>
      </c>
      <c r="F316" s="60" t="s">
        <v>893</v>
      </c>
      <c r="G316" s="177">
        <v>2.33</v>
      </c>
      <c r="H316" s="177">
        <v>0.02</v>
      </c>
      <c r="I316" s="181">
        <v>66.7</v>
      </c>
      <c r="J316" s="178">
        <v>66.7</v>
      </c>
      <c r="K316" s="176">
        <v>16</v>
      </c>
    </row>
    <row r="317" spans="1:11">
      <c r="A317" s="176" t="s">
        <v>697</v>
      </c>
      <c r="B317" s="176" t="s">
        <v>165</v>
      </c>
      <c r="C317" s="176">
        <v>10021</v>
      </c>
      <c r="D317" s="176">
        <v>10351</v>
      </c>
      <c r="E317" s="176">
        <v>10186</v>
      </c>
      <c r="F317" s="60" t="s">
        <v>892</v>
      </c>
      <c r="G317" s="177">
        <v>2.67</v>
      </c>
      <c r="H317" s="177">
        <v>0.06</v>
      </c>
      <c r="I317" s="181">
        <v>105.4</v>
      </c>
      <c r="J317" s="178">
        <v>105.4</v>
      </c>
      <c r="K317" s="176">
        <v>16</v>
      </c>
    </row>
    <row r="318" spans="1:11">
      <c r="A318" s="176" t="s">
        <v>698</v>
      </c>
      <c r="B318" s="176" t="s">
        <v>165</v>
      </c>
      <c r="C318" s="176">
        <v>10021</v>
      </c>
      <c r="D318" s="176">
        <v>10351</v>
      </c>
      <c r="E318" s="176">
        <v>10186</v>
      </c>
      <c r="F318" s="60" t="s">
        <v>893</v>
      </c>
      <c r="G318" s="177">
        <v>2.41</v>
      </c>
      <c r="H318" s="177">
        <v>0.01</v>
      </c>
      <c r="I318" s="181">
        <v>74.599999999999994</v>
      </c>
      <c r="J318" s="178">
        <v>74.599999999999994</v>
      </c>
      <c r="K318" s="176">
        <v>16</v>
      </c>
    </row>
    <row r="319" spans="1:11">
      <c r="A319" s="176" t="s">
        <v>699</v>
      </c>
      <c r="B319" s="176" t="s">
        <v>165</v>
      </c>
      <c r="C319" s="176">
        <v>10021</v>
      </c>
      <c r="D319" s="176">
        <v>10351</v>
      </c>
      <c r="E319" s="176">
        <v>10186</v>
      </c>
      <c r="F319" s="60" t="s">
        <v>893</v>
      </c>
      <c r="G319" s="177">
        <v>2.61</v>
      </c>
      <c r="H319" s="177">
        <v>0.01</v>
      </c>
      <c r="I319" s="181">
        <v>97.1</v>
      </c>
      <c r="J319" s="178">
        <v>97.1</v>
      </c>
      <c r="K319" s="176">
        <v>16</v>
      </c>
    </row>
    <row r="320" spans="1:11">
      <c r="A320" s="176" t="s">
        <v>700</v>
      </c>
      <c r="B320" s="176" t="s">
        <v>165</v>
      </c>
      <c r="C320" s="176">
        <v>10021</v>
      </c>
      <c r="D320" s="176">
        <v>10351</v>
      </c>
      <c r="E320" s="176">
        <v>10186</v>
      </c>
      <c r="F320" s="60" t="s">
        <v>893</v>
      </c>
      <c r="G320" s="177">
        <v>2.64</v>
      </c>
      <c r="H320" s="177">
        <v>0.04</v>
      </c>
      <c r="I320" s="181">
        <v>100.9</v>
      </c>
      <c r="J320" s="178">
        <v>100.9</v>
      </c>
      <c r="K320" s="176">
        <v>16</v>
      </c>
    </row>
    <row r="321" spans="1:11">
      <c r="A321" s="176" t="s">
        <v>531</v>
      </c>
      <c r="B321" s="176" t="s">
        <v>165</v>
      </c>
      <c r="C321" s="176">
        <v>10021</v>
      </c>
      <c r="D321" s="176">
        <v>10351</v>
      </c>
      <c r="E321" s="176">
        <v>10186</v>
      </c>
      <c r="F321" s="60" t="s">
        <v>893</v>
      </c>
      <c r="G321" s="177">
        <v>2.4</v>
      </c>
      <c r="H321" s="177">
        <v>0.01</v>
      </c>
      <c r="I321" s="181">
        <v>73.5</v>
      </c>
      <c r="J321" s="178">
        <v>73.5</v>
      </c>
      <c r="K321" s="176">
        <v>16</v>
      </c>
    </row>
    <row r="322" spans="1:11">
      <c r="A322" s="176" t="s">
        <v>701</v>
      </c>
      <c r="B322" s="176" t="s">
        <v>165</v>
      </c>
      <c r="C322" s="176">
        <v>10021</v>
      </c>
      <c r="D322" s="176">
        <v>10351</v>
      </c>
      <c r="E322" s="176">
        <v>10186</v>
      </c>
      <c r="F322" s="60" t="s">
        <v>893</v>
      </c>
      <c r="G322" s="177">
        <v>2.5</v>
      </c>
      <c r="H322" s="177">
        <v>0.03</v>
      </c>
      <c r="I322" s="181">
        <v>84.8</v>
      </c>
      <c r="J322" s="178">
        <v>84.8</v>
      </c>
      <c r="K322" s="176">
        <v>16</v>
      </c>
    </row>
    <row r="323" spans="1:11">
      <c r="A323" s="176" t="s">
        <v>702</v>
      </c>
      <c r="B323" s="176" t="s">
        <v>165</v>
      </c>
      <c r="C323" s="176">
        <v>10021</v>
      </c>
      <c r="D323" s="176">
        <v>10351</v>
      </c>
      <c r="E323" s="176">
        <v>10186</v>
      </c>
      <c r="F323" s="60" t="s">
        <v>893</v>
      </c>
      <c r="G323" s="177">
        <v>2.42</v>
      </c>
      <c r="H323" s="177">
        <v>0.01</v>
      </c>
      <c r="I323" s="181">
        <v>76.099999999999994</v>
      </c>
      <c r="J323" s="178">
        <v>76.099999999999994</v>
      </c>
      <c r="K323" s="176">
        <v>16</v>
      </c>
    </row>
    <row r="324" spans="1:11">
      <c r="A324" s="176" t="s">
        <v>703</v>
      </c>
      <c r="B324" s="176" t="s">
        <v>165</v>
      </c>
      <c r="C324" s="176">
        <v>10021</v>
      </c>
      <c r="D324" s="176">
        <v>10351</v>
      </c>
      <c r="E324" s="176">
        <v>10186</v>
      </c>
      <c r="F324" s="60" t="s">
        <v>893</v>
      </c>
      <c r="G324" s="177">
        <v>2.5099999999999998</v>
      </c>
      <c r="H324" s="177">
        <v>0.01</v>
      </c>
      <c r="I324" s="181">
        <v>85.9</v>
      </c>
      <c r="J324" s="178">
        <v>85.9</v>
      </c>
      <c r="K324" s="176">
        <v>16</v>
      </c>
    </row>
    <row r="325" spans="1:11">
      <c r="A325" s="176" t="s">
        <v>704</v>
      </c>
      <c r="B325" s="176" t="s">
        <v>165</v>
      </c>
      <c r="C325" s="176">
        <v>10021</v>
      </c>
      <c r="D325" s="176">
        <v>10351</v>
      </c>
      <c r="E325" s="176">
        <v>10186</v>
      </c>
      <c r="F325" s="60" t="s">
        <v>893</v>
      </c>
      <c r="G325" s="177">
        <v>2.4700000000000002</v>
      </c>
      <c r="H325" s="177">
        <v>0.09</v>
      </c>
      <c r="I325" s="181">
        <v>80.900000000000006</v>
      </c>
      <c r="J325" s="178">
        <v>80.900000000000006</v>
      </c>
      <c r="K325" s="176">
        <v>16</v>
      </c>
    </row>
    <row r="326" spans="1:11">
      <c r="A326" s="176" t="s">
        <v>538</v>
      </c>
      <c r="B326" s="176" t="s">
        <v>165</v>
      </c>
      <c r="C326" s="176">
        <v>10021</v>
      </c>
      <c r="D326" s="176">
        <v>10351</v>
      </c>
      <c r="E326" s="176">
        <v>10186</v>
      </c>
      <c r="F326" s="60" t="s">
        <v>894</v>
      </c>
      <c r="G326" s="177">
        <v>2.48</v>
      </c>
      <c r="H326" s="177">
        <v>0.02</v>
      </c>
      <c r="I326" s="181">
        <v>82</v>
      </c>
      <c r="J326" s="178">
        <v>91.470999999999989</v>
      </c>
      <c r="K326" s="176">
        <v>16</v>
      </c>
    </row>
    <row r="327" spans="1:11">
      <c r="A327" s="176" t="s">
        <v>533</v>
      </c>
      <c r="B327" s="176" t="s">
        <v>165</v>
      </c>
      <c r="C327" s="176">
        <v>10021</v>
      </c>
      <c r="D327" s="176">
        <v>10351</v>
      </c>
      <c r="E327" s="176">
        <v>10186</v>
      </c>
      <c r="F327" s="60" t="s">
        <v>892</v>
      </c>
      <c r="G327" s="177">
        <v>2.52</v>
      </c>
      <c r="H327" s="177">
        <v>0.01</v>
      </c>
      <c r="I327" s="181">
        <v>87</v>
      </c>
      <c r="J327" s="178">
        <v>87</v>
      </c>
      <c r="K327" s="176">
        <v>16</v>
      </c>
    </row>
    <row r="328" spans="1:11">
      <c r="A328" s="176" t="s">
        <v>705</v>
      </c>
      <c r="B328" s="176" t="s">
        <v>165</v>
      </c>
      <c r="C328" s="176">
        <v>10021</v>
      </c>
      <c r="D328" s="176">
        <v>10351</v>
      </c>
      <c r="E328" s="176">
        <v>10186</v>
      </c>
      <c r="F328" s="60" t="s">
        <v>892</v>
      </c>
      <c r="G328" s="177">
        <v>2.44</v>
      </c>
      <c r="H328" s="177">
        <v>0.01</v>
      </c>
      <c r="I328" s="181">
        <v>78.2</v>
      </c>
      <c r="J328" s="178">
        <v>78.2</v>
      </c>
      <c r="K328" s="176">
        <v>16</v>
      </c>
    </row>
    <row r="329" spans="1:11">
      <c r="A329" s="176" t="s">
        <v>706</v>
      </c>
      <c r="B329" s="176" t="s">
        <v>165</v>
      </c>
      <c r="C329" s="176">
        <v>10021</v>
      </c>
      <c r="D329" s="176">
        <v>10351</v>
      </c>
      <c r="E329" s="176">
        <v>10186</v>
      </c>
      <c r="F329" s="60" t="s">
        <v>892</v>
      </c>
      <c r="G329" s="177">
        <v>2.58</v>
      </c>
      <c r="H329" s="177">
        <v>0.01</v>
      </c>
      <c r="I329" s="181">
        <v>93.5</v>
      </c>
      <c r="J329" s="178">
        <v>93.5</v>
      </c>
      <c r="K329" s="176">
        <v>16</v>
      </c>
    </row>
    <row r="330" spans="1:11">
      <c r="A330" s="176" t="s">
        <v>707</v>
      </c>
      <c r="B330" s="176" t="s">
        <v>165</v>
      </c>
      <c r="C330" s="176">
        <v>10021</v>
      </c>
      <c r="D330" s="176">
        <v>10351</v>
      </c>
      <c r="E330" s="176">
        <v>10186</v>
      </c>
      <c r="F330" s="60" t="s">
        <v>892</v>
      </c>
      <c r="G330" s="177">
        <v>2.5499999999999998</v>
      </c>
      <c r="H330" s="177"/>
      <c r="I330" s="181">
        <v>90.5</v>
      </c>
      <c r="J330" s="178">
        <v>90.5</v>
      </c>
      <c r="K330" s="176">
        <v>16</v>
      </c>
    </row>
    <row r="331" spans="1:11">
      <c r="A331" s="176" t="s">
        <v>708</v>
      </c>
      <c r="B331" s="176" t="s">
        <v>165</v>
      </c>
      <c r="C331" s="176">
        <v>10021</v>
      </c>
      <c r="D331" s="176">
        <v>10351</v>
      </c>
      <c r="E331" s="176">
        <v>10186</v>
      </c>
      <c r="F331" s="60" t="s">
        <v>894</v>
      </c>
      <c r="G331" s="177">
        <v>2.46</v>
      </c>
      <c r="H331" s="177">
        <v>0.01</v>
      </c>
      <c r="I331" s="181">
        <v>80.400000000000006</v>
      </c>
      <c r="J331" s="178">
        <v>89.686199999999999</v>
      </c>
      <c r="K331" s="176">
        <v>16</v>
      </c>
    </row>
    <row r="332" spans="1:11">
      <c r="A332" s="176" t="s">
        <v>709</v>
      </c>
      <c r="B332" s="176" t="s">
        <v>165</v>
      </c>
      <c r="C332" s="176">
        <v>10021</v>
      </c>
      <c r="D332" s="176">
        <v>10351</v>
      </c>
      <c r="E332" s="176">
        <v>10186</v>
      </c>
      <c r="F332" s="60" t="s">
        <v>891</v>
      </c>
      <c r="G332" s="177">
        <v>2.61</v>
      </c>
      <c r="H332" s="177">
        <v>0.01</v>
      </c>
      <c r="I332" s="181">
        <v>97.1</v>
      </c>
      <c r="J332" s="178">
        <v>108.31504999999999</v>
      </c>
      <c r="K332" s="176">
        <v>16</v>
      </c>
    </row>
    <row r="333" spans="1:11">
      <c r="A333" s="176" t="s">
        <v>710</v>
      </c>
      <c r="B333" s="176" t="s">
        <v>165</v>
      </c>
      <c r="C333" s="176">
        <v>10021</v>
      </c>
      <c r="D333" s="176">
        <v>10351</v>
      </c>
      <c r="E333" s="176">
        <v>10186</v>
      </c>
      <c r="F333" s="60" t="s">
        <v>892</v>
      </c>
      <c r="G333" s="177">
        <v>2.56</v>
      </c>
      <c r="H333" s="177">
        <v>0.01</v>
      </c>
      <c r="I333" s="181">
        <v>91.1</v>
      </c>
      <c r="J333" s="178">
        <v>91.1</v>
      </c>
      <c r="K333" s="176">
        <v>16</v>
      </c>
    </row>
    <row r="334" spans="1:11">
      <c r="A334" s="176" t="s">
        <v>711</v>
      </c>
      <c r="B334" s="176" t="s">
        <v>165</v>
      </c>
      <c r="C334" s="176">
        <v>10021</v>
      </c>
      <c r="D334" s="176">
        <v>10351</v>
      </c>
      <c r="E334" s="176">
        <v>10186</v>
      </c>
      <c r="F334" s="60" t="s">
        <v>892</v>
      </c>
      <c r="G334" s="177">
        <v>2.77</v>
      </c>
      <c r="H334" s="177">
        <v>0.01</v>
      </c>
      <c r="I334" s="181">
        <v>118.3</v>
      </c>
      <c r="J334" s="178">
        <v>118.3</v>
      </c>
      <c r="K334" s="176">
        <v>16</v>
      </c>
    </row>
    <row r="335" spans="1:11">
      <c r="A335" s="176" t="s">
        <v>712</v>
      </c>
      <c r="B335" s="176" t="s">
        <v>165</v>
      </c>
      <c r="C335" s="176">
        <v>10021</v>
      </c>
      <c r="D335" s="176">
        <v>10351</v>
      </c>
      <c r="E335" s="176">
        <v>10186</v>
      </c>
      <c r="F335" s="60" t="s">
        <v>892</v>
      </c>
      <c r="G335" s="177">
        <v>2.48</v>
      </c>
      <c r="H335" s="177">
        <v>0.01</v>
      </c>
      <c r="I335" s="181">
        <v>82</v>
      </c>
      <c r="J335" s="178">
        <v>82</v>
      </c>
      <c r="K335" s="176">
        <v>16</v>
      </c>
    </row>
    <row r="336" spans="1:11">
      <c r="A336" s="176" t="s">
        <v>713</v>
      </c>
      <c r="B336" s="176" t="s">
        <v>165</v>
      </c>
      <c r="C336" s="176">
        <v>10021</v>
      </c>
      <c r="D336" s="176">
        <v>10351</v>
      </c>
      <c r="E336" s="176">
        <v>10186</v>
      </c>
      <c r="F336" s="60" t="s">
        <v>893</v>
      </c>
      <c r="G336" s="177">
        <v>2.52</v>
      </c>
      <c r="H336" s="177">
        <v>0</v>
      </c>
      <c r="I336" s="181">
        <v>87</v>
      </c>
      <c r="J336" s="178">
        <v>87</v>
      </c>
      <c r="K336" s="176">
        <v>16</v>
      </c>
    </row>
    <row r="337" spans="1:11">
      <c r="A337" s="176" t="s">
        <v>714</v>
      </c>
      <c r="B337" s="176" t="s">
        <v>165</v>
      </c>
      <c r="C337" s="176">
        <v>10021</v>
      </c>
      <c r="D337" s="176">
        <v>10351</v>
      </c>
      <c r="E337" s="176">
        <v>10186</v>
      </c>
      <c r="F337" s="60" t="s">
        <v>892</v>
      </c>
      <c r="G337" s="177">
        <v>2.63</v>
      </c>
      <c r="H337" s="177"/>
      <c r="I337" s="181">
        <v>100.2</v>
      </c>
      <c r="J337" s="178">
        <v>100.2</v>
      </c>
      <c r="K337" s="176">
        <v>16</v>
      </c>
    </row>
    <row r="338" spans="1:11">
      <c r="A338" s="176" t="s">
        <v>715</v>
      </c>
      <c r="B338" s="176" t="s">
        <v>165</v>
      </c>
      <c r="C338" s="176">
        <v>10021</v>
      </c>
      <c r="D338" s="176">
        <v>10351</v>
      </c>
      <c r="E338" s="176">
        <v>10186</v>
      </c>
      <c r="F338" s="60" t="s">
        <v>892</v>
      </c>
      <c r="G338" s="177">
        <v>2.64</v>
      </c>
      <c r="H338" s="177">
        <v>0.01</v>
      </c>
      <c r="I338" s="181">
        <v>101.5</v>
      </c>
      <c r="J338" s="178">
        <v>101.5</v>
      </c>
      <c r="K338" s="176">
        <v>16</v>
      </c>
    </row>
    <row r="339" spans="1:11">
      <c r="A339" s="176" t="s">
        <v>529</v>
      </c>
      <c r="B339" s="176" t="s">
        <v>165</v>
      </c>
      <c r="C339" s="176">
        <v>10021</v>
      </c>
      <c r="D339" s="176">
        <v>10351</v>
      </c>
      <c r="E339" s="176">
        <v>10186</v>
      </c>
      <c r="F339" s="60" t="s">
        <v>892</v>
      </c>
      <c r="G339" s="177">
        <v>2.5099999999999998</v>
      </c>
      <c r="H339" s="177">
        <v>0.01</v>
      </c>
      <c r="I339" s="181">
        <v>85.3</v>
      </c>
      <c r="J339" s="178">
        <v>85.3</v>
      </c>
      <c r="K339" s="176">
        <v>16</v>
      </c>
    </row>
    <row r="340" spans="1:11">
      <c r="A340" s="176" t="s">
        <v>535</v>
      </c>
      <c r="B340" s="176" t="s">
        <v>165</v>
      </c>
      <c r="C340" s="176">
        <v>10021</v>
      </c>
      <c r="D340" s="176">
        <v>10351</v>
      </c>
      <c r="E340" s="176">
        <v>10186</v>
      </c>
      <c r="F340" s="60" t="s">
        <v>892</v>
      </c>
      <c r="G340" s="177">
        <v>2.2599999999999998</v>
      </c>
      <c r="H340" s="177">
        <v>0.01</v>
      </c>
      <c r="I340" s="181">
        <v>60.2</v>
      </c>
      <c r="J340" s="178">
        <v>60.2</v>
      </c>
      <c r="K340" s="176">
        <v>16</v>
      </c>
    </row>
    <row r="341" spans="1:11">
      <c r="A341" s="176" t="s">
        <v>716</v>
      </c>
      <c r="B341" s="176" t="s">
        <v>165</v>
      </c>
      <c r="C341" s="176">
        <v>10021</v>
      </c>
      <c r="D341" s="176">
        <v>10351</v>
      </c>
      <c r="E341" s="176">
        <v>10186</v>
      </c>
      <c r="F341" s="60" t="s">
        <v>891</v>
      </c>
      <c r="G341" s="177">
        <v>2.4300000000000002</v>
      </c>
      <c r="H341" s="177">
        <v>0.01</v>
      </c>
      <c r="I341" s="181">
        <v>77.2</v>
      </c>
      <c r="J341" s="178">
        <v>86.116599999999991</v>
      </c>
      <c r="K341" s="176">
        <v>16</v>
      </c>
    </row>
    <row r="342" spans="1:11">
      <c r="A342" s="179" t="s">
        <v>885</v>
      </c>
      <c r="B342" s="184" t="s">
        <v>165</v>
      </c>
      <c r="C342" s="185">
        <v>10021</v>
      </c>
      <c r="D342" s="185">
        <v>10351</v>
      </c>
      <c r="E342" s="186">
        <f>AVERAGE(C342:D342)</f>
        <v>10186</v>
      </c>
      <c r="F342" s="60" t="s">
        <v>891</v>
      </c>
      <c r="G342" s="180">
        <v>2.4699999999999998</v>
      </c>
      <c r="H342" s="180">
        <v>4.2426406871192889E-2</v>
      </c>
      <c r="I342" s="178">
        <v>81.437965461622241</v>
      </c>
      <c r="J342" s="178">
        <v>90.844050472439605</v>
      </c>
      <c r="K342" s="176">
        <v>16</v>
      </c>
    </row>
    <row r="343" spans="1:11">
      <c r="A343" s="176" t="s">
        <v>717</v>
      </c>
      <c r="B343" s="176" t="s">
        <v>165</v>
      </c>
      <c r="C343" s="176">
        <v>10021</v>
      </c>
      <c r="D343" s="176">
        <v>10351</v>
      </c>
      <c r="E343" s="176">
        <v>10186</v>
      </c>
      <c r="F343" s="60" t="s">
        <v>894</v>
      </c>
      <c r="G343" s="177">
        <v>2.64</v>
      </c>
      <c r="H343" s="177">
        <v>0.04</v>
      </c>
      <c r="I343" s="181">
        <v>101.5</v>
      </c>
      <c r="J343" s="178">
        <v>113.22324999999999</v>
      </c>
      <c r="K343" s="176">
        <v>16</v>
      </c>
    </row>
    <row r="344" spans="1:11">
      <c r="A344" s="176" t="s">
        <v>718</v>
      </c>
      <c r="B344" s="176" t="s">
        <v>165</v>
      </c>
      <c r="C344" s="176">
        <v>10021</v>
      </c>
      <c r="D344" s="176">
        <v>10351</v>
      </c>
      <c r="E344" s="176">
        <v>10186</v>
      </c>
      <c r="F344" s="60" t="s">
        <v>894</v>
      </c>
      <c r="G344" s="177">
        <v>2.31</v>
      </c>
      <c r="H344" s="177">
        <v>0.01</v>
      </c>
      <c r="I344" s="181">
        <v>64.8</v>
      </c>
      <c r="J344" s="178">
        <v>72.284399999999991</v>
      </c>
      <c r="K344" s="176">
        <v>16</v>
      </c>
    </row>
    <row r="345" spans="1:11">
      <c r="A345" s="176" t="s">
        <v>719</v>
      </c>
      <c r="B345" s="176" t="s">
        <v>165</v>
      </c>
      <c r="C345" s="176">
        <v>10021</v>
      </c>
      <c r="D345" s="176">
        <v>10351</v>
      </c>
      <c r="E345" s="176">
        <v>10186</v>
      </c>
      <c r="F345" s="60" t="s">
        <v>892</v>
      </c>
      <c r="G345" s="177">
        <v>2.54</v>
      </c>
      <c r="H345" s="177">
        <v>0.04</v>
      </c>
      <c r="I345" s="181">
        <v>88.7</v>
      </c>
      <c r="J345" s="178">
        <v>88.7</v>
      </c>
      <c r="K345" s="176">
        <v>16</v>
      </c>
    </row>
    <row r="346" spans="1:11">
      <c r="A346" s="176" t="s">
        <v>720</v>
      </c>
      <c r="B346" s="176" t="s">
        <v>165</v>
      </c>
      <c r="C346" s="176">
        <v>10021</v>
      </c>
      <c r="D346" s="176">
        <v>10351</v>
      </c>
      <c r="E346" s="176">
        <v>10186</v>
      </c>
      <c r="F346" s="60" t="s">
        <v>892</v>
      </c>
      <c r="G346" s="177">
        <v>2.34</v>
      </c>
      <c r="H346" s="177">
        <v>0.03</v>
      </c>
      <c r="I346" s="181">
        <v>68.099999999999994</v>
      </c>
      <c r="J346" s="178">
        <v>68.099999999999994</v>
      </c>
      <c r="K346" s="176">
        <v>16</v>
      </c>
    </row>
    <row r="347" spans="1:11">
      <c r="A347" s="176" t="s">
        <v>721</v>
      </c>
      <c r="B347" s="176" t="s">
        <v>165</v>
      </c>
      <c r="C347" s="176">
        <v>10021</v>
      </c>
      <c r="D347" s="176">
        <v>10351</v>
      </c>
      <c r="E347" s="176">
        <v>10186</v>
      </c>
      <c r="F347" s="60" t="s">
        <v>892</v>
      </c>
      <c r="G347" s="177">
        <v>2.5</v>
      </c>
      <c r="H347" s="177">
        <v>0</v>
      </c>
      <c r="I347" s="181">
        <v>84.8</v>
      </c>
      <c r="J347" s="178">
        <v>84.8</v>
      </c>
      <c r="K347" s="176">
        <v>16</v>
      </c>
    </row>
    <row r="348" spans="1:11">
      <c r="A348" s="176" t="s">
        <v>722</v>
      </c>
      <c r="B348" s="176" t="s">
        <v>165</v>
      </c>
      <c r="C348" s="176">
        <v>10021</v>
      </c>
      <c r="D348" s="176">
        <v>10351</v>
      </c>
      <c r="E348" s="176">
        <v>10186</v>
      </c>
      <c r="F348" s="60" t="s">
        <v>893</v>
      </c>
      <c r="G348" s="177">
        <v>2.79</v>
      </c>
      <c r="H348" s="177">
        <v>0.06</v>
      </c>
      <c r="I348" s="181">
        <v>121.4</v>
      </c>
      <c r="J348" s="178">
        <v>121.4</v>
      </c>
      <c r="K348" s="176">
        <v>16</v>
      </c>
    </row>
    <row r="349" spans="1:11">
      <c r="A349" s="176" t="s">
        <v>723</v>
      </c>
      <c r="B349" s="176" t="s">
        <v>165</v>
      </c>
      <c r="C349" s="176">
        <v>10021</v>
      </c>
      <c r="D349" s="176">
        <v>10351</v>
      </c>
      <c r="E349" s="176">
        <v>10186</v>
      </c>
      <c r="F349" s="60" t="s">
        <v>893</v>
      </c>
      <c r="G349" s="177">
        <v>2.62</v>
      </c>
      <c r="H349" s="177">
        <v>0.04</v>
      </c>
      <c r="I349" s="181">
        <v>98.4</v>
      </c>
      <c r="J349" s="178">
        <v>98.4</v>
      </c>
      <c r="K349" s="176">
        <v>16</v>
      </c>
    </row>
    <row r="350" spans="1:11">
      <c r="A350" s="176" t="s">
        <v>724</v>
      </c>
      <c r="B350" s="176" t="s">
        <v>165</v>
      </c>
      <c r="C350" s="176">
        <v>10021</v>
      </c>
      <c r="D350" s="176">
        <v>10351</v>
      </c>
      <c r="E350" s="176">
        <v>10186</v>
      </c>
      <c r="F350" s="60" t="s">
        <v>893</v>
      </c>
      <c r="G350" s="177">
        <v>2.68</v>
      </c>
      <c r="H350" s="177">
        <v>0.03</v>
      </c>
      <c r="I350" s="181">
        <v>106.7</v>
      </c>
      <c r="J350" s="178">
        <v>106.7</v>
      </c>
      <c r="K350" s="176">
        <v>16</v>
      </c>
    </row>
    <row r="351" spans="1:11">
      <c r="A351" s="176" t="s">
        <v>725</v>
      </c>
      <c r="B351" s="176" t="s">
        <v>165</v>
      </c>
      <c r="C351" s="176">
        <v>10021</v>
      </c>
      <c r="D351" s="176">
        <v>10351</v>
      </c>
      <c r="E351" s="176">
        <v>10186</v>
      </c>
      <c r="F351" s="60" t="s">
        <v>893</v>
      </c>
      <c r="G351" s="177">
        <v>2.74</v>
      </c>
      <c r="H351" s="177">
        <v>0.02</v>
      </c>
      <c r="I351" s="181">
        <v>114.1</v>
      </c>
      <c r="J351" s="178">
        <v>114.1</v>
      </c>
      <c r="K351" s="176">
        <v>16</v>
      </c>
    </row>
    <row r="352" spans="1:11">
      <c r="A352" s="176" t="s">
        <v>726</v>
      </c>
      <c r="B352" s="176" t="s">
        <v>165</v>
      </c>
      <c r="C352" s="176">
        <v>10021</v>
      </c>
      <c r="D352" s="176">
        <v>10351</v>
      </c>
      <c r="E352" s="176">
        <v>10186</v>
      </c>
      <c r="F352" s="60" t="s">
        <v>893</v>
      </c>
      <c r="G352" s="177">
        <v>2.44</v>
      </c>
      <c r="H352" s="177">
        <v>0.05</v>
      </c>
      <c r="I352" s="181">
        <v>77.7</v>
      </c>
      <c r="J352" s="178">
        <v>77.7</v>
      </c>
      <c r="K352" s="176">
        <v>16</v>
      </c>
    </row>
    <row r="353" spans="1:11">
      <c r="A353" s="176" t="s">
        <v>544</v>
      </c>
      <c r="B353" s="176" t="s">
        <v>540</v>
      </c>
      <c r="C353" s="176">
        <v>10351</v>
      </c>
      <c r="D353" s="176">
        <v>10680</v>
      </c>
      <c r="E353" s="176">
        <v>10516</v>
      </c>
      <c r="F353" s="60" t="s">
        <v>891</v>
      </c>
      <c r="G353" s="177">
        <v>2.52</v>
      </c>
      <c r="H353" s="177"/>
      <c r="I353" s="181">
        <v>87</v>
      </c>
      <c r="J353" s="178">
        <v>97.04849999999999</v>
      </c>
      <c r="K353" s="176">
        <v>17</v>
      </c>
    </row>
    <row r="354" spans="1:11">
      <c r="A354" s="176" t="s">
        <v>541</v>
      </c>
      <c r="B354" s="176" t="s">
        <v>540</v>
      </c>
      <c r="C354" s="176">
        <v>10351</v>
      </c>
      <c r="D354" s="176">
        <v>10680</v>
      </c>
      <c r="E354" s="176">
        <v>10516</v>
      </c>
      <c r="F354" s="60" t="s">
        <v>892</v>
      </c>
      <c r="G354" s="177">
        <v>1.9</v>
      </c>
      <c r="H354" s="177">
        <v>0.02</v>
      </c>
      <c r="I354" s="181">
        <v>33.9</v>
      </c>
      <c r="J354" s="178">
        <v>33.9</v>
      </c>
      <c r="K354" s="176">
        <v>17</v>
      </c>
    </row>
    <row r="355" spans="1:11">
      <c r="A355" s="176" t="s">
        <v>551</v>
      </c>
      <c r="B355" s="176" t="s">
        <v>540</v>
      </c>
      <c r="C355" s="176">
        <v>10351</v>
      </c>
      <c r="D355" s="176">
        <v>10680</v>
      </c>
      <c r="E355" s="176">
        <v>10516</v>
      </c>
      <c r="F355" s="60" t="s">
        <v>891</v>
      </c>
      <c r="G355" s="177">
        <v>2.38</v>
      </c>
      <c r="H355" s="177">
        <v>0.01</v>
      </c>
      <c r="I355" s="181">
        <v>72</v>
      </c>
      <c r="J355" s="178">
        <v>80.316000000000003</v>
      </c>
      <c r="K355" s="176">
        <v>17</v>
      </c>
    </row>
    <row r="356" spans="1:11">
      <c r="A356" s="176" t="s">
        <v>543</v>
      </c>
      <c r="B356" s="176" t="s">
        <v>540</v>
      </c>
      <c r="C356" s="176">
        <v>10351</v>
      </c>
      <c r="D356" s="176">
        <v>10680</v>
      </c>
      <c r="E356" s="176">
        <v>10516</v>
      </c>
      <c r="F356" s="60" t="s">
        <v>892</v>
      </c>
      <c r="G356" s="177">
        <v>2.5099999999999998</v>
      </c>
      <c r="H356" s="177">
        <v>0.04</v>
      </c>
      <c r="I356" s="181">
        <v>85.5</v>
      </c>
      <c r="J356" s="178">
        <v>85.5</v>
      </c>
      <c r="K356" s="176">
        <v>17</v>
      </c>
    </row>
    <row r="357" spans="1:11">
      <c r="A357" s="176" t="s">
        <v>550</v>
      </c>
      <c r="B357" s="176" t="s">
        <v>540</v>
      </c>
      <c r="C357" s="176">
        <v>10351</v>
      </c>
      <c r="D357" s="176">
        <v>10680</v>
      </c>
      <c r="E357" s="176">
        <v>10516</v>
      </c>
      <c r="F357" s="60" t="s">
        <v>893</v>
      </c>
      <c r="G357" s="177">
        <v>2.56</v>
      </c>
      <c r="H357" s="177">
        <v>0.05</v>
      </c>
      <c r="I357" s="181">
        <v>91.1</v>
      </c>
      <c r="J357" s="178">
        <v>91.1</v>
      </c>
      <c r="K357" s="176">
        <v>17</v>
      </c>
    </row>
    <row r="358" spans="1:11">
      <c r="A358" s="176" t="s">
        <v>549</v>
      </c>
      <c r="B358" s="176" t="s">
        <v>540</v>
      </c>
      <c r="C358" s="176">
        <v>10351</v>
      </c>
      <c r="D358" s="176">
        <v>10680</v>
      </c>
      <c r="E358" s="176">
        <v>10516</v>
      </c>
      <c r="F358" s="60" t="s">
        <v>891</v>
      </c>
      <c r="G358" s="177">
        <v>2.42</v>
      </c>
      <c r="H358" s="177">
        <v>0.01</v>
      </c>
      <c r="I358" s="181">
        <v>75.599999999999994</v>
      </c>
      <c r="J358" s="178">
        <v>84.331799999999987</v>
      </c>
      <c r="K358" s="176">
        <v>17</v>
      </c>
    </row>
    <row r="359" spans="1:11">
      <c r="A359" s="176" t="s">
        <v>547</v>
      </c>
      <c r="B359" s="176" t="s">
        <v>540</v>
      </c>
      <c r="C359" s="176">
        <v>10351</v>
      </c>
      <c r="D359" s="176">
        <v>10680</v>
      </c>
      <c r="E359" s="176">
        <v>10516</v>
      </c>
      <c r="F359" s="60" t="s">
        <v>894</v>
      </c>
      <c r="G359" s="177">
        <v>2.44</v>
      </c>
      <c r="H359" s="177">
        <v>0.01</v>
      </c>
      <c r="I359" s="181">
        <v>78.2</v>
      </c>
      <c r="J359" s="178">
        <v>87.232100000000003</v>
      </c>
      <c r="K359" s="176">
        <v>17</v>
      </c>
    </row>
    <row r="360" spans="1:11">
      <c r="A360" s="176" t="s">
        <v>829</v>
      </c>
      <c r="B360" s="176" t="s">
        <v>540</v>
      </c>
      <c r="C360" s="176">
        <v>10351</v>
      </c>
      <c r="D360" s="176">
        <v>10680</v>
      </c>
      <c r="E360" s="176">
        <v>10516</v>
      </c>
      <c r="F360" s="60" t="s">
        <v>892</v>
      </c>
      <c r="G360" s="177">
        <v>2.63</v>
      </c>
      <c r="H360" s="177">
        <v>0.04</v>
      </c>
      <c r="I360" s="181">
        <v>100.2</v>
      </c>
      <c r="J360" s="178">
        <v>100.2</v>
      </c>
      <c r="K360" s="176">
        <v>17</v>
      </c>
    </row>
    <row r="361" spans="1:11">
      <c r="A361" s="176" t="s">
        <v>830</v>
      </c>
      <c r="B361" s="176" t="s">
        <v>540</v>
      </c>
      <c r="C361" s="176">
        <v>10351</v>
      </c>
      <c r="D361" s="176">
        <v>10680</v>
      </c>
      <c r="E361" s="176">
        <v>10516</v>
      </c>
      <c r="F361" s="60" t="s">
        <v>891</v>
      </c>
      <c r="G361" s="177">
        <v>2.2799999999999998</v>
      </c>
      <c r="H361" s="177">
        <v>0.09</v>
      </c>
      <c r="I361" s="181">
        <v>62</v>
      </c>
      <c r="J361" s="178">
        <v>69.161000000000001</v>
      </c>
      <c r="K361" s="176">
        <v>17</v>
      </c>
    </row>
    <row r="362" spans="1:11">
      <c r="A362" s="176" t="s">
        <v>831</v>
      </c>
      <c r="B362" s="176" t="s">
        <v>540</v>
      </c>
      <c r="C362" s="176">
        <v>10351</v>
      </c>
      <c r="D362" s="176">
        <v>10680</v>
      </c>
      <c r="E362" s="176">
        <v>10516</v>
      </c>
      <c r="F362" s="60" t="s">
        <v>892</v>
      </c>
      <c r="G362" s="177">
        <v>2.59</v>
      </c>
      <c r="H362" s="177">
        <v>0.03</v>
      </c>
      <c r="I362" s="181">
        <v>94.9</v>
      </c>
      <c r="J362" s="178">
        <v>94.9</v>
      </c>
      <c r="K362" s="176">
        <v>17</v>
      </c>
    </row>
    <row r="363" spans="1:11">
      <c r="A363" s="176" t="s">
        <v>832</v>
      </c>
      <c r="B363" s="176" t="s">
        <v>540</v>
      </c>
      <c r="C363" s="176">
        <v>10351</v>
      </c>
      <c r="D363" s="176">
        <v>10680</v>
      </c>
      <c r="E363" s="176">
        <v>10516</v>
      </c>
      <c r="F363" s="60" t="s">
        <v>894</v>
      </c>
      <c r="G363" s="177">
        <v>2.68</v>
      </c>
      <c r="H363" s="177">
        <v>0.01</v>
      </c>
      <c r="I363" s="181">
        <v>106.7</v>
      </c>
      <c r="J363" s="178">
        <v>119.02385</v>
      </c>
      <c r="K363" s="176">
        <v>17</v>
      </c>
    </row>
    <row r="364" spans="1:11">
      <c r="A364" s="176" t="s">
        <v>833</v>
      </c>
      <c r="B364" s="176" t="s">
        <v>540</v>
      </c>
      <c r="C364" s="176">
        <v>10351</v>
      </c>
      <c r="D364" s="176">
        <v>10680</v>
      </c>
      <c r="E364" s="176">
        <v>10516</v>
      </c>
      <c r="F364" s="60" t="s">
        <v>893</v>
      </c>
      <c r="G364" s="177">
        <v>2.61</v>
      </c>
      <c r="H364" s="177">
        <v>0.01</v>
      </c>
      <c r="I364" s="181">
        <v>97.3</v>
      </c>
      <c r="J364" s="178">
        <v>97.3</v>
      </c>
      <c r="K364" s="176">
        <v>17</v>
      </c>
    </row>
    <row r="365" spans="1:11">
      <c r="A365" s="176" t="s">
        <v>834</v>
      </c>
      <c r="B365" s="176" t="s">
        <v>540</v>
      </c>
      <c r="C365" s="176">
        <v>10351</v>
      </c>
      <c r="D365" s="176">
        <v>10680</v>
      </c>
      <c r="E365" s="176">
        <v>10516</v>
      </c>
      <c r="F365" s="60" t="s">
        <v>894</v>
      </c>
      <c r="G365" s="177">
        <v>2.5499999999999998</v>
      </c>
      <c r="H365" s="177">
        <v>0.04</v>
      </c>
      <c r="I365" s="181">
        <v>89.9</v>
      </c>
      <c r="J365" s="178">
        <v>100.28345</v>
      </c>
      <c r="K365" s="176">
        <v>17</v>
      </c>
    </row>
    <row r="366" spans="1:11">
      <c r="A366" s="176" t="s">
        <v>835</v>
      </c>
      <c r="B366" s="176" t="s">
        <v>540</v>
      </c>
      <c r="C366" s="176">
        <v>10351</v>
      </c>
      <c r="D366" s="176">
        <v>10680</v>
      </c>
      <c r="E366" s="176">
        <v>10516</v>
      </c>
      <c r="F366" s="60" t="s">
        <v>894</v>
      </c>
      <c r="G366" s="177">
        <v>2.54</v>
      </c>
      <c r="H366" s="177">
        <v>0.05</v>
      </c>
      <c r="I366" s="181">
        <v>88.7</v>
      </c>
      <c r="J366" s="178">
        <v>98.944850000000002</v>
      </c>
      <c r="K366" s="176">
        <v>17</v>
      </c>
    </row>
    <row r="367" spans="1:11">
      <c r="A367" s="176" t="s">
        <v>548</v>
      </c>
      <c r="B367" s="176" t="s">
        <v>540</v>
      </c>
      <c r="C367" s="176">
        <v>10351</v>
      </c>
      <c r="D367" s="176">
        <v>10680</v>
      </c>
      <c r="E367" s="176">
        <v>10516</v>
      </c>
      <c r="F367" s="60" t="s">
        <v>892</v>
      </c>
      <c r="G367" s="177">
        <v>2.25</v>
      </c>
      <c r="H367" s="177">
        <v>0.06</v>
      </c>
      <c r="I367" s="181">
        <v>59.4</v>
      </c>
      <c r="J367" s="178">
        <v>59.4</v>
      </c>
      <c r="K367" s="176">
        <v>17</v>
      </c>
    </row>
    <row r="368" spans="1:11">
      <c r="A368" s="176" t="s">
        <v>546</v>
      </c>
      <c r="B368" s="176" t="s">
        <v>540</v>
      </c>
      <c r="C368" s="176">
        <v>10351</v>
      </c>
      <c r="D368" s="176">
        <v>10680</v>
      </c>
      <c r="E368" s="176">
        <v>10516</v>
      </c>
      <c r="F368" s="60" t="s">
        <v>893</v>
      </c>
      <c r="G368" s="177">
        <v>2.54</v>
      </c>
      <c r="H368" s="177">
        <v>0.01</v>
      </c>
      <c r="I368" s="181">
        <v>88.7</v>
      </c>
      <c r="J368" s="178">
        <v>88.7</v>
      </c>
      <c r="K368" s="176">
        <v>17</v>
      </c>
    </row>
    <row r="369" spans="1:11">
      <c r="A369" s="176" t="s">
        <v>545</v>
      </c>
      <c r="B369" s="176" t="s">
        <v>540</v>
      </c>
      <c r="C369" s="176">
        <v>10351</v>
      </c>
      <c r="D369" s="176">
        <v>10680</v>
      </c>
      <c r="E369" s="176">
        <v>10516</v>
      </c>
      <c r="F369" s="60" t="s">
        <v>894</v>
      </c>
      <c r="G369" s="177">
        <v>2.38</v>
      </c>
      <c r="H369" s="177">
        <v>0.02</v>
      </c>
      <c r="I369" s="181">
        <v>71.5</v>
      </c>
      <c r="J369" s="178">
        <v>79.75824999999999</v>
      </c>
      <c r="K369" s="176">
        <v>17</v>
      </c>
    </row>
    <row r="370" spans="1:11">
      <c r="A370" s="176" t="s">
        <v>552</v>
      </c>
      <c r="B370" s="176" t="s">
        <v>540</v>
      </c>
      <c r="C370" s="176">
        <v>10351</v>
      </c>
      <c r="D370" s="176">
        <v>10680</v>
      </c>
      <c r="E370" s="176">
        <v>10516</v>
      </c>
      <c r="F370" s="60" t="s">
        <v>894</v>
      </c>
      <c r="G370" s="177">
        <v>2.61</v>
      </c>
      <c r="H370" s="177">
        <v>0.01</v>
      </c>
      <c r="I370" s="181">
        <v>97.1</v>
      </c>
      <c r="J370" s="178">
        <v>108.31504999999999</v>
      </c>
      <c r="K370" s="176">
        <v>17</v>
      </c>
    </row>
    <row r="371" spans="1:11">
      <c r="A371" s="176" t="s">
        <v>560</v>
      </c>
      <c r="B371" s="176" t="s">
        <v>556</v>
      </c>
      <c r="C371" s="176">
        <v>10680</v>
      </c>
      <c r="D371" s="176">
        <v>11010</v>
      </c>
      <c r="E371" s="176">
        <v>10845</v>
      </c>
      <c r="F371" s="60" t="s">
        <v>893</v>
      </c>
      <c r="G371" s="177">
        <v>2.68</v>
      </c>
      <c r="H371" s="177">
        <v>0.01</v>
      </c>
      <c r="I371" s="181">
        <v>106.7</v>
      </c>
      <c r="J371" s="178">
        <v>106.7</v>
      </c>
      <c r="K371" s="176">
        <v>17</v>
      </c>
    </row>
    <row r="372" spans="1:11">
      <c r="A372" s="176" t="s">
        <v>559</v>
      </c>
      <c r="B372" s="176" t="s">
        <v>556</v>
      </c>
      <c r="C372" s="176">
        <v>10680</v>
      </c>
      <c r="D372" s="176">
        <v>11010</v>
      </c>
      <c r="E372" s="176">
        <v>10845</v>
      </c>
      <c r="F372" s="60" t="s">
        <v>893</v>
      </c>
      <c r="G372" s="177">
        <v>2.76</v>
      </c>
      <c r="H372" s="177">
        <v>0.03</v>
      </c>
      <c r="I372" s="181">
        <v>117.6</v>
      </c>
      <c r="J372" s="178">
        <v>117.6</v>
      </c>
      <c r="K372" s="176">
        <v>17</v>
      </c>
    </row>
    <row r="373" spans="1:11">
      <c r="A373" s="176" t="s">
        <v>557</v>
      </c>
      <c r="B373" s="176" t="s">
        <v>556</v>
      </c>
      <c r="C373" s="176">
        <v>10680</v>
      </c>
      <c r="D373" s="176">
        <v>11010</v>
      </c>
      <c r="E373" s="176">
        <v>10845</v>
      </c>
      <c r="F373" s="60" t="s">
        <v>892</v>
      </c>
      <c r="G373" s="177">
        <v>2.3199999999999998</v>
      </c>
      <c r="H373" s="177">
        <v>0.03</v>
      </c>
      <c r="I373" s="181">
        <v>65.900000000000006</v>
      </c>
      <c r="J373" s="178">
        <v>65.900000000000006</v>
      </c>
      <c r="K373" s="176">
        <v>17</v>
      </c>
    </row>
    <row r="374" spans="1:11">
      <c r="A374" s="176" t="s">
        <v>562</v>
      </c>
      <c r="B374" s="176" t="s">
        <v>556</v>
      </c>
      <c r="C374" s="176">
        <v>10680</v>
      </c>
      <c r="D374" s="176">
        <v>11010</v>
      </c>
      <c r="E374" s="176">
        <v>10845</v>
      </c>
      <c r="F374" s="60" t="s">
        <v>891</v>
      </c>
      <c r="G374" s="177">
        <v>2.5299999999999998</v>
      </c>
      <c r="H374" s="177">
        <v>0.01</v>
      </c>
      <c r="I374" s="181">
        <v>87.6</v>
      </c>
      <c r="J374" s="178">
        <v>97.717799999999983</v>
      </c>
      <c r="K374" s="176">
        <v>17</v>
      </c>
    </row>
    <row r="375" spans="1:11">
      <c r="A375" s="179" t="s">
        <v>727</v>
      </c>
      <c r="B375" s="184" t="s">
        <v>556</v>
      </c>
      <c r="C375" s="185">
        <v>10680</v>
      </c>
      <c r="D375" s="185">
        <v>11010</v>
      </c>
      <c r="E375" s="186">
        <f>AVERAGE(C375:D375)</f>
        <v>10845</v>
      </c>
      <c r="F375" s="60" t="s">
        <v>892</v>
      </c>
      <c r="G375" s="180">
        <v>2.3049999999999997</v>
      </c>
      <c r="H375" s="180">
        <v>3.5355339059327563E-2</v>
      </c>
      <c r="I375" s="178">
        <v>64.779975197108556</v>
      </c>
      <c r="J375" s="178">
        <v>64.779975197108556</v>
      </c>
      <c r="K375" s="176">
        <v>17</v>
      </c>
    </row>
    <row r="376" spans="1:11">
      <c r="A376" s="176" t="s">
        <v>555</v>
      </c>
      <c r="B376" s="176" t="s">
        <v>556</v>
      </c>
      <c r="C376" s="176">
        <v>10680</v>
      </c>
      <c r="D376" s="176">
        <v>11010</v>
      </c>
      <c r="E376" s="176">
        <v>10845</v>
      </c>
      <c r="F376" s="60" t="s">
        <v>893</v>
      </c>
      <c r="G376" s="177">
        <v>2.69</v>
      </c>
      <c r="H376" s="177">
        <v>7.0000000000000007E-2</v>
      </c>
      <c r="I376" s="181">
        <v>108</v>
      </c>
      <c r="J376" s="178">
        <v>108</v>
      </c>
      <c r="K376" s="176">
        <v>17</v>
      </c>
    </row>
    <row r="377" spans="1:11">
      <c r="A377" s="176" t="s">
        <v>561</v>
      </c>
      <c r="B377" s="176" t="s">
        <v>556</v>
      </c>
      <c r="C377" s="176">
        <v>10680</v>
      </c>
      <c r="D377" s="176">
        <v>11010</v>
      </c>
      <c r="E377" s="176">
        <v>10845</v>
      </c>
      <c r="F377" s="60" t="s">
        <v>892</v>
      </c>
      <c r="G377" s="177">
        <v>2.56</v>
      </c>
      <c r="H377" s="177">
        <v>7.0000000000000007E-2</v>
      </c>
      <c r="I377" s="181">
        <v>91.7</v>
      </c>
      <c r="J377" s="178">
        <v>91.7</v>
      </c>
      <c r="K377" s="176">
        <v>17</v>
      </c>
    </row>
    <row r="378" spans="1:11">
      <c r="A378" s="176" t="s">
        <v>563</v>
      </c>
      <c r="B378" s="176" t="s">
        <v>564</v>
      </c>
      <c r="C378" s="176">
        <v>11010</v>
      </c>
      <c r="D378" s="176">
        <v>11339</v>
      </c>
      <c r="E378" s="176">
        <v>11175</v>
      </c>
      <c r="F378" s="60" t="s">
        <v>892</v>
      </c>
      <c r="G378" s="177">
        <v>2.57</v>
      </c>
      <c r="H378" s="177">
        <v>0.03</v>
      </c>
      <c r="I378" s="181">
        <v>92.5</v>
      </c>
      <c r="J378" s="178">
        <v>92.5</v>
      </c>
      <c r="K378" s="176">
        <v>18</v>
      </c>
    </row>
    <row r="379" spans="1:11">
      <c r="A379" s="176" t="s">
        <v>728</v>
      </c>
      <c r="B379" s="176" t="s">
        <v>564</v>
      </c>
      <c r="C379" s="176">
        <v>11010</v>
      </c>
      <c r="D379" s="176">
        <v>11339</v>
      </c>
      <c r="E379" s="176">
        <v>11175</v>
      </c>
      <c r="F379" s="60" t="s">
        <v>894</v>
      </c>
      <c r="G379" s="177">
        <v>2.12</v>
      </c>
      <c r="H379" s="177">
        <v>0.05</v>
      </c>
      <c r="I379" s="181">
        <v>49.1</v>
      </c>
      <c r="J379" s="178">
        <v>54.771049999999995</v>
      </c>
      <c r="K379" s="176">
        <v>18</v>
      </c>
    </row>
    <row r="380" spans="1:11">
      <c r="A380" s="176" t="s">
        <v>571</v>
      </c>
      <c r="B380" s="176" t="s">
        <v>164</v>
      </c>
      <c r="C380" s="176">
        <v>11668</v>
      </c>
      <c r="D380" s="176">
        <v>12656</v>
      </c>
      <c r="E380" s="176">
        <v>12162</v>
      </c>
      <c r="F380" s="60" t="s">
        <v>894</v>
      </c>
      <c r="G380" s="177">
        <v>2.58</v>
      </c>
      <c r="H380" s="177">
        <v>0.01</v>
      </c>
      <c r="I380" s="181">
        <v>93.5</v>
      </c>
      <c r="J380" s="178">
        <v>104.29925</v>
      </c>
      <c r="K380" s="176">
        <v>18</v>
      </c>
    </row>
    <row r="381" spans="1:11">
      <c r="A381" s="176" t="s">
        <v>569</v>
      </c>
      <c r="B381" s="176" t="s">
        <v>164</v>
      </c>
      <c r="C381" s="176">
        <v>11668</v>
      </c>
      <c r="D381" s="176">
        <v>12656</v>
      </c>
      <c r="E381" s="176">
        <v>12162</v>
      </c>
      <c r="F381" s="60" t="s">
        <v>891</v>
      </c>
      <c r="G381" s="177">
        <v>2.2400000000000002</v>
      </c>
      <c r="H381" s="177">
        <v>0</v>
      </c>
      <c r="I381" s="181">
        <v>58.9</v>
      </c>
      <c r="J381" s="178">
        <v>65.702950000000001</v>
      </c>
      <c r="K381" s="176">
        <v>18</v>
      </c>
    </row>
    <row r="382" spans="1:11">
      <c r="A382" s="176" t="s">
        <v>566</v>
      </c>
      <c r="B382" s="176" t="s">
        <v>164</v>
      </c>
      <c r="C382" s="176">
        <v>11668</v>
      </c>
      <c r="D382" s="176">
        <v>12656</v>
      </c>
      <c r="E382" s="176">
        <v>12162</v>
      </c>
      <c r="F382" s="60" t="s">
        <v>894</v>
      </c>
      <c r="G382" s="177">
        <v>2.37</v>
      </c>
      <c r="H382" s="177">
        <v>0.04</v>
      </c>
      <c r="I382" s="181">
        <v>70.7</v>
      </c>
      <c r="J382" s="178">
        <v>78.865849999999995</v>
      </c>
      <c r="K382" s="176">
        <v>18</v>
      </c>
    </row>
    <row r="383" spans="1:11">
      <c r="A383" s="176" t="s">
        <v>570</v>
      </c>
      <c r="B383" s="176" t="s">
        <v>164</v>
      </c>
      <c r="C383" s="176">
        <v>11668</v>
      </c>
      <c r="D383" s="176">
        <v>12656</v>
      </c>
      <c r="E383" s="176">
        <v>12162</v>
      </c>
      <c r="F383" s="60" t="s">
        <v>894</v>
      </c>
      <c r="G383" s="177">
        <v>2.2200000000000002</v>
      </c>
      <c r="H383" s="177">
        <v>0.04</v>
      </c>
      <c r="I383" s="181">
        <v>57.2</v>
      </c>
      <c r="J383" s="178">
        <v>63.806599999999996</v>
      </c>
      <c r="K383" s="176">
        <v>18</v>
      </c>
    </row>
    <row r="384" spans="1:11">
      <c r="A384" s="176" t="s">
        <v>565</v>
      </c>
      <c r="B384" s="176" t="s">
        <v>164</v>
      </c>
      <c r="C384" s="176">
        <v>11668</v>
      </c>
      <c r="D384" s="176">
        <v>12656</v>
      </c>
      <c r="E384" s="176">
        <v>12162</v>
      </c>
      <c r="F384" s="60" t="s">
        <v>892</v>
      </c>
      <c r="G384" s="177">
        <v>2.48</v>
      </c>
      <c r="H384" s="177">
        <v>0</v>
      </c>
      <c r="I384" s="181">
        <v>82.5</v>
      </c>
      <c r="J384" s="178">
        <v>82.5</v>
      </c>
      <c r="K384" s="176">
        <v>18</v>
      </c>
    </row>
    <row r="385" spans="1:11">
      <c r="A385" s="176" t="s">
        <v>568</v>
      </c>
      <c r="B385" s="176" t="s">
        <v>164</v>
      </c>
      <c r="C385" s="176">
        <v>11668</v>
      </c>
      <c r="D385" s="176">
        <v>12656</v>
      </c>
      <c r="E385" s="176">
        <v>12162</v>
      </c>
      <c r="F385" s="60" t="s">
        <v>892</v>
      </c>
      <c r="G385" s="177">
        <v>2.4</v>
      </c>
      <c r="H385" s="177">
        <v>0.01</v>
      </c>
      <c r="I385" s="181">
        <v>74</v>
      </c>
      <c r="J385" s="178">
        <v>74</v>
      </c>
      <c r="K385" s="176">
        <v>18</v>
      </c>
    </row>
    <row r="386" spans="1:11">
      <c r="A386" s="176" t="s">
        <v>567</v>
      </c>
      <c r="B386" s="176" t="s">
        <v>164</v>
      </c>
      <c r="C386" s="176">
        <v>11668</v>
      </c>
      <c r="D386" s="176">
        <v>12656</v>
      </c>
      <c r="E386" s="176">
        <v>12162</v>
      </c>
      <c r="F386" s="60" t="s">
        <v>891</v>
      </c>
      <c r="G386" s="177">
        <v>2.68</v>
      </c>
      <c r="H386" s="177">
        <v>0.01</v>
      </c>
      <c r="I386" s="181">
        <v>106.7</v>
      </c>
      <c r="J386" s="178">
        <v>119.02385</v>
      </c>
      <c r="K386" s="176">
        <v>18</v>
      </c>
    </row>
    <row r="387" spans="1:11">
      <c r="A387" s="176" t="s">
        <v>729</v>
      </c>
      <c r="B387" s="176" t="s">
        <v>220</v>
      </c>
      <c r="C387" s="176">
        <v>11668</v>
      </c>
      <c r="D387" s="176">
        <v>15095</v>
      </c>
      <c r="E387" s="176">
        <v>13382</v>
      </c>
      <c r="F387" s="60" t="s">
        <v>894</v>
      </c>
      <c r="G387" s="177">
        <v>2.64</v>
      </c>
      <c r="H387" s="177">
        <v>0.01</v>
      </c>
      <c r="I387" s="181">
        <v>100.9</v>
      </c>
      <c r="J387" s="178">
        <v>112.55395</v>
      </c>
      <c r="K387" s="176"/>
    </row>
    <row r="388" spans="1:11">
      <c r="A388" s="176" t="s">
        <v>730</v>
      </c>
      <c r="B388" s="176" t="s">
        <v>220</v>
      </c>
      <c r="C388" s="176">
        <v>11668</v>
      </c>
      <c r="D388" s="176">
        <v>15095</v>
      </c>
      <c r="E388" s="176">
        <v>13382</v>
      </c>
      <c r="F388" s="60" t="s">
        <v>893</v>
      </c>
      <c r="G388" s="177">
        <v>2.4300000000000002</v>
      </c>
      <c r="H388" s="177">
        <v>0.02</v>
      </c>
      <c r="I388" s="181">
        <v>76.599999999999994</v>
      </c>
      <c r="J388" s="178">
        <v>76.599999999999994</v>
      </c>
      <c r="K388" s="176"/>
    </row>
    <row r="389" spans="1:11">
      <c r="A389" s="176" t="s">
        <v>731</v>
      </c>
      <c r="B389" s="176" t="s">
        <v>220</v>
      </c>
      <c r="C389" s="176">
        <v>11668</v>
      </c>
      <c r="D389" s="176">
        <v>15095</v>
      </c>
      <c r="E389" s="176">
        <v>13382</v>
      </c>
      <c r="F389" s="60" t="s">
        <v>891</v>
      </c>
      <c r="G389" s="177">
        <v>2.44</v>
      </c>
      <c r="H389" s="177">
        <v>0.05</v>
      </c>
      <c r="I389" s="181">
        <v>77.7</v>
      </c>
      <c r="J389" s="178">
        <v>86.674350000000004</v>
      </c>
      <c r="K389" s="176"/>
    </row>
    <row r="390" spans="1:11">
      <c r="A390" s="176" t="s">
        <v>732</v>
      </c>
      <c r="B390" s="176" t="s">
        <v>220</v>
      </c>
      <c r="C390" s="176">
        <v>11668</v>
      </c>
      <c r="D390" s="176">
        <v>15095</v>
      </c>
      <c r="E390" s="176">
        <v>13382</v>
      </c>
      <c r="F390" s="60" t="s">
        <v>892</v>
      </c>
      <c r="G390" s="177">
        <v>2.2200000000000002</v>
      </c>
      <c r="H390" s="177">
        <v>0.01</v>
      </c>
      <c r="I390" s="181">
        <v>57.2</v>
      </c>
      <c r="J390" s="178">
        <v>57.2</v>
      </c>
      <c r="K390" s="176"/>
    </row>
    <row r="391" spans="1:11">
      <c r="A391" s="176" t="s">
        <v>572</v>
      </c>
      <c r="B391" s="176" t="s">
        <v>220</v>
      </c>
      <c r="C391" s="176">
        <v>11668</v>
      </c>
      <c r="D391" s="176">
        <v>15095</v>
      </c>
      <c r="E391" s="176">
        <v>13382</v>
      </c>
      <c r="F391" s="60" t="s">
        <v>893</v>
      </c>
      <c r="G391" s="177">
        <v>2.42</v>
      </c>
      <c r="H391" s="177">
        <v>0.01</v>
      </c>
      <c r="I391" s="181">
        <v>76.099999999999994</v>
      </c>
      <c r="J391" s="178">
        <v>76.099999999999994</v>
      </c>
      <c r="K391" s="176"/>
    </row>
    <row r="392" spans="1:11">
      <c r="A392" s="176" t="s">
        <v>733</v>
      </c>
      <c r="B392" s="176" t="s">
        <v>220</v>
      </c>
      <c r="C392" s="176">
        <v>11668</v>
      </c>
      <c r="D392" s="176">
        <v>15095</v>
      </c>
      <c r="E392" s="176">
        <v>13382</v>
      </c>
      <c r="F392" s="60" t="s">
        <v>892</v>
      </c>
      <c r="G392" s="177">
        <v>2.23</v>
      </c>
      <c r="H392" s="177">
        <v>0.01</v>
      </c>
      <c r="I392" s="181">
        <v>58.1</v>
      </c>
      <c r="J392" s="178">
        <v>58.1</v>
      </c>
      <c r="K392" s="176"/>
    </row>
    <row r="393" spans="1:11">
      <c r="A393" s="176" t="s">
        <v>734</v>
      </c>
      <c r="B393" s="176" t="s">
        <v>220</v>
      </c>
      <c r="C393" s="176">
        <v>11668</v>
      </c>
      <c r="D393" s="176">
        <v>15095</v>
      </c>
      <c r="E393" s="176">
        <v>13382</v>
      </c>
      <c r="F393" s="60" t="s">
        <v>891</v>
      </c>
      <c r="G393" s="177">
        <v>2.34</v>
      </c>
      <c r="H393" s="177">
        <v>0.01</v>
      </c>
      <c r="I393" s="181">
        <v>68.099999999999994</v>
      </c>
      <c r="J393" s="178">
        <v>75.965549999999993</v>
      </c>
      <c r="K393" s="176"/>
    </row>
    <row r="394" spans="1:11">
      <c r="A394" s="176" t="s">
        <v>735</v>
      </c>
      <c r="B394" s="176" t="s">
        <v>574</v>
      </c>
      <c r="C394" s="176">
        <v>11998</v>
      </c>
      <c r="D394" s="176">
        <v>15330</v>
      </c>
      <c r="E394" s="176">
        <v>13664</v>
      </c>
      <c r="F394" s="60" t="s">
        <v>891</v>
      </c>
      <c r="G394" s="177">
        <v>2.15</v>
      </c>
      <c r="H394" s="177">
        <v>0.01</v>
      </c>
      <c r="I394" s="181">
        <v>51.4</v>
      </c>
      <c r="J394" s="178">
        <v>57.336699999999993</v>
      </c>
      <c r="K394" s="176"/>
    </row>
    <row r="395" spans="1:11">
      <c r="A395" s="176" t="s">
        <v>575</v>
      </c>
      <c r="B395" s="176" t="s">
        <v>574</v>
      </c>
      <c r="C395" s="176">
        <v>11998</v>
      </c>
      <c r="D395" s="176">
        <v>15330</v>
      </c>
      <c r="E395" s="176">
        <v>13664</v>
      </c>
      <c r="F395" s="60" t="s">
        <v>894</v>
      </c>
      <c r="G395" s="177">
        <v>2.35</v>
      </c>
      <c r="H395" s="177">
        <v>0.02</v>
      </c>
      <c r="I395" s="181">
        <v>68.599999999999994</v>
      </c>
      <c r="J395" s="178">
        <v>76.523299999999992</v>
      </c>
      <c r="K395" s="176"/>
    </row>
    <row r="396" spans="1:11">
      <c r="A396" s="176" t="s">
        <v>577</v>
      </c>
      <c r="B396" s="176" t="s">
        <v>574</v>
      </c>
      <c r="C396" s="176">
        <v>11998</v>
      </c>
      <c r="D396" s="176">
        <v>15330</v>
      </c>
      <c r="E396" s="176">
        <v>13664</v>
      </c>
      <c r="F396" s="60" t="s">
        <v>891</v>
      </c>
      <c r="G396" s="177">
        <v>2.46</v>
      </c>
      <c r="H396" s="177">
        <v>0.06</v>
      </c>
      <c r="I396" s="181">
        <v>80.400000000000006</v>
      </c>
      <c r="J396" s="178">
        <v>89.686199999999999</v>
      </c>
      <c r="K396" s="176"/>
    </row>
    <row r="397" spans="1:11">
      <c r="A397" s="176" t="s">
        <v>573</v>
      </c>
      <c r="B397" s="176" t="s">
        <v>574</v>
      </c>
      <c r="C397" s="176">
        <v>11998</v>
      </c>
      <c r="D397" s="176">
        <v>15330</v>
      </c>
      <c r="E397" s="176">
        <v>13664</v>
      </c>
      <c r="F397" s="60" t="s">
        <v>891</v>
      </c>
      <c r="G397" s="177">
        <v>2.2799999999999998</v>
      </c>
      <c r="H397" s="177">
        <v>0.04</v>
      </c>
      <c r="I397" s="181">
        <v>62</v>
      </c>
      <c r="J397" s="178">
        <v>69.161000000000001</v>
      </c>
      <c r="K397" s="176"/>
    </row>
    <row r="398" spans="1:11">
      <c r="A398" s="176" t="s">
        <v>581</v>
      </c>
      <c r="B398" s="176" t="s">
        <v>582</v>
      </c>
      <c r="C398" s="176">
        <v>12656</v>
      </c>
      <c r="D398" s="176">
        <v>15095</v>
      </c>
      <c r="E398" s="176">
        <v>13876</v>
      </c>
      <c r="F398" s="60" t="s">
        <v>894</v>
      </c>
      <c r="G398" s="177">
        <v>2.4500000000000002</v>
      </c>
      <c r="H398" s="177">
        <v>0.06</v>
      </c>
      <c r="I398" s="181">
        <v>78.7</v>
      </c>
      <c r="J398" s="178">
        <v>87.789850000000001</v>
      </c>
      <c r="K398" s="176"/>
    </row>
    <row r="399" spans="1:11">
      <c r="A399" s="176" t="s">
        <v>736</v>
      </c>
      <c r="B399" s="176" t="s">
        <v>737</v>
      </c>
      <c r="C399" s="176">
        <v>12986</v>
      </c>
      <c r="D399" s="176">
        <v>13916</v>
      </c>
      <c r="E399" s="176">
        <v>13451</v>
      </c>
      <c r="F399" s="60" t="s">
        <v>894</v>
      </c>
      <c r="G399" s="177">
        <v>2.31</v>
      </c>
      <c r="H399" s="177">
        <v>0.03</v>
      </c>
      <c r="I399" s="181">
        <v>65.2</v>
      </c>
      <c r="J399" s="178">
        <v>72.730599999999995</v>
      </c>
      <c r="K399" s="176">
        <v>19</v>
      </c>
    </row>
    <row r="400" spans="1:11">
      <c r="A400" s="176" t="s">
        <v>583</v>
      </c>
      <c r="B400" s="176" t="s">
        <v>584</v>
      </c>
      <c r="C400" s="176">
        <v>13916</v>
      </c>
      <c r="D400" s="176">
        <v>14152</v>
      </c>
      <c r="E400" s="176">
        <v>14034</v>
      </c>
      <c r="F400" s="60" t="s">
        <v>894</v>
      </c>
      <c r="G400" s="177">
        <v>2.2000000000000002</v>
      </c>
      <c r="H400" s="177">
        <v>0.04</v>
      </c>
      <c r="I400" s="181">
        <v>55.1</v>
      </c>
      <c r="J400" s="178">
        <v>61.46405</v>
      </c>
      <c r="K400" s="176">
        <v>19</v>
      </c>
    </row>
    <row r="401" spans="1:11">
      <c r="A401" s="176" t="s">
        <v>587</v>
      </c>
      <c r="B401" s="176" t="s">
        <v>586</v>
      </c>
      <c r="C401" s="176">
        <v>13916</v>
      </c>
      <c r="D401" s="176">
        <v>15095</v>
      </c>
      <c r="E401" s="176">
        <v>14506</v>
      </c>
      <c r="F401" s="60" t="s">
        <v>893</v>
      </c>
      <c r="G401" s="177">
        <v>2.66</v>
      </c>
      <c r="H401" s="177">
        <v>0.01</v>
      </c>
      <c r="I401" s="181">
        <v>104.1</v>
      </c>
      <c r="J401" s="178">
        <v>104.1</v>
      </c>
      <c r="K401" s="176">
        <v>19</v>
      </c>
    </row>
    <row r="402" spans="1:11">
      <c r="A402" s="176" t="s">
        <v>590</v>
      </c>
      <c r="B402" s="176" t="s">
        <v>586</v>
      </c>
      <c r="C402" s="176">
        <v>13916</v>
      </c>
      <c r="D402" s="176">
        <v>15095</v>
      </c>
      <c r="E402" s="176">
        <v>14506</v>
      </c>
      <c r="F402" s="60" t="s">
        <v>894</v>
      </c>
      <c r="G402" s="177">
        <v>2.36</v>
      </c>
      <c r="H402" s="177">
        <v>0.04</v>
      </c>
      <c r="I402" s="181">
        <v>70.400000000000006</v>
      </c>
      <c r="J402" s="178">
        <v>78.531199999999998</v>
      </c>
      <c r="K402" s="176">
        <v>19</v>
      </c>
    </row>
    <row r="403" spans="1:11">
      <c r="A403" s="176" t="s">
        <v>588</v>
      </c>
      <c r="B403" s="176" t="s">
        <v>586</v>
      </c>
      <c r="C403" s="176">
        <v>13916</v>
      </c>
      <c r="D403" s="176">
        <v>15095</v>
      </c>
      <c r="E403" s="176">
        <v>14506</v>
      </c>
      <c r="F403" s="60" t="s">
        <v>891</v>
      </c>
      <c r="G403" s="177">
        <v>2.4300000000000002</v>
      </c>
      <c r="H403" s="177">
        <v>0.03</v>
      </c>
      <c r="I403" s="181">
        <v>77.2</v>
      </c>
      <c r="J403" s="178">
        <v>86.116599999999991</v>
      </c>
      <c r="K403" s="176">
        <v>19</v>
      </c>
    </row>
    <row r="404" spans="1:11">
      <c r="A404" s="176" t="s">
        <v>542</v>
      </c>
      <c r="B404" s="176" t="s">
        <v>586</v>
      </c>
      <c r="C404" s="176">
        <v>10351</v>
      </c>
      <c r="D404" s="176">
        <v>10680</v>
      </c>
      <c r="E404" s="176">
        <v>10515.5</v>
      </c>
      <c r="F404" s="60" t="s">
        <v>891</v>
      </c>
      <c r="G404" s="177">
        <v>2.2349999999999999</v>
      </c>
      <c r="H404" s="177">
        <v>6.3639609999999999E-2</v>
      </c>
      <c r="I404" s="181">
        <v>58.493635689999998</v>
      </c>
      <c r="J404" s="178">
        <v>65.249650612194998</v>
      </c>
      <c r="K404" s="176">
        <v>19</v>
      </c>
    </row>
    <row r="405" spans="1:11">
      <c r="A405" s="176" t="s">
        <v>738</v>
      </c>
      <c r="B405" s="176" t="s">
        <v>586</v>
      </c>
      <c r="C405" s="176">
        <v>13916</v>
      </c>
      <c r="D405" s="176">
        <v>15095</v>
      </c>
      <c r="E405" s="176">
        <v>14506</v>
      </c>
      <c r="F405" s="60" t="s">
        <v>894</v>
      </c>
      <c r="G405" s="177">
        <v>2.25</v>
      </c>
      <c r="H405" s="177">
        <v>0.01</v>
      </c>
      <c r="I405" s="181">
        <v>59.8</v>
      </c>
      <c r="J405" s="178">
        <v>66.70689999999999</v>
      </c>
      <c r="K405" s="176">
        <v>19</v>
      </c>
    </row>
    <row r="406" spans="1:11">
      <c r="A406" s="179" t="s">
        <v>740</v>
      </c>
      <c r="B406" s="184" t="s">
        <v>586</v>
      </c>
      <c r="C406" s="185">
        <v>13916</v>
      </c>
      <c r="D406" s="185">
        <v>15095</v>
      </c>
      <c r="E406" s="186">
        <f>AVERAGE(C406:D406)</f>
        <v>14505.5</v>
      </c>
      <c r="F406" s="60" t="s">
        <v>893</v>
      </c>
      <c r="G406" s="180">
        <v>2.5599999999999996</v>
      </c>
      <c r="H406" s="180">
        <v>4.2426406871192889E-2</v>
      </c>
      <c r="I406" s="178">
        <v>91.679932565690223</v>
      </c>
      <c r="J406" s="178">
        <v>91.679932565690223</v>
      </c>
      <c r="K406" s="176">
        <v>19</v>
      </c>
    </row>
    <row r="407" spans="1:11">
      <c r="A407" s="176" t="s">
        <v>739</v>
      </c>
      <c r="B407" s="176" t="s">
        <v>586</v>
      </c>
      <c r="C407" s="176">
        <v>13916</v>
      </c>
      <c r="D407" s="176">
        <v>15095</v>
      </c>
      <c r="E407" s="176">
        <v>14506</v>
      </c>
      <c r="F407" s="60" t="s">
        <v>893</v>
      </c>
      <c r="G407" s="177">
        <v>2.71</v>
      </c>
      <c r="H407" s="177">
        <v>0.01</v>
      </c>
      <c r="I407" s="181">
        <v>110.7</v>
      </c>
      <c r="J407" s="178">
        <v>110.7</v>
      </c>
      <c r="K407" s="176">
        <v>19</v>
      </c>
    </row>
    <row r="408" spans="1:11">
      <c r="A408" s="176" t="s">
        <v>595</v>
      </c>
      <c r="B408" s="176" t="s">
        <v>592</v>
      </c>
      <c r="C408" s="176">
        <v>14152</v>
      </c>
      <c r="D408" s="176">
        <v>14387</v>
      </c>
      <c r="E408" s="176">
        <v>14270</v>
      </c>
      <c r="F408" s="60" t="s">
        <v>891</v>
      </c>
      <c r="G408" s="177">
        <v>2.5299999999999998</v>
      </c>
      <c r="H408" s="177">
        <v>0.01</v>
      </c>
      <c r="I408" s="181">
        <v>87.6</v>
      </c>
      <c r="J408" s="178">
        <v>97.717799999999983</v>
      </c>
      <c r="K408" s="176">
        <v>19</v>
      </c>
    </row>
    <row r="409" spans="1:11">
      <c r="A409" s="176" t="s">
        <v>594</v>
      </c>
      <c r="B409" s="176" t="s">
        <v>592</v>
      </c>
      <c r="C409" s="176">
        <v>14152</v>
      </c>
      <c r="D409" s="176">
        <v>14387</v>
      </c>
      <c r="E409" s="176">
        <v>14270</v>
      </c>
      <c r="F409" s="60" t="s">
        <v>893</v>
      </c>
      <c r="G409" s="177">
        <v>2.66</v>
      </c>
      <c r="H409" s="177">
        <v>7.0000000000000007E-2</v>
      </c>
      <c r="I409" s="181">
        <v>104.1</v>
      </c>
      <c r="J409" s="178">
        <v>104.1</v>
      </c>
      <c r="K409" s="176">
        <v>19</v>
      </c>
    </row>
    <row r="410" spans="1:11">
      <c r="A410" s="176" t="s">
        <v>593</v>
      </c>
      <c r="B410" s="176" t="s">
        <v>592</v>
      </c>
      <c r="C410" s="176">
        <v>14152</v>
      </c>
      <c r="D410" s="176">
        <v>14387</v>
      </c>
      <c r="E410" s="176">
        <v>14270</v>
      </c>
      <c r="F410" s="60" t="s">
        <v>893</v>
      </c>
      <c r="G410" s="177">
        <v>2.5499999999999998</v>
      </c>
      <c r="H410" s="177">
        <v>0.06</v>
      </c>
      <c r="I410" s="181">
        <v>90.5</v>
      </c>
      <c r="J410" s="178">
        <v>90.5</v>
      </c>
      <c r="K410" s="176">
        <v>19</v>
      </c>
    </row>
    <row r="411" spans="1:11">
      <c r="A411" s="176" t="s">
        <v>591</v>
      </c>
      <c r="B411" s="176" t="s">
        <v>592</v>
      </c>
      <c r="C411" s="176">
        <v>14152</v>
      </c>
      <c r="D411" s="176">
        <v>14387</v>
      </c>
      <c r="E411" s="176">
        <v>14270</v>
      </c>
      <c r="F411" s="60" t="s">
        <v>891</v>
      </c>
      <c r="G411" s="177">
        <v>2.25</v>
      </c>
      <c r="H411" s="177">
        <v>0.05</v>
      </c>
      <c r="I411" s="181">
        <v>59.4</v>
      </c>
      <c r="J411" s="178">
        <v>66.2607</v>
      </c>
      <c r="K411" s="176">
        <v>19</v>
      </c>
    </row>
    <row r="412" spans="1:11">
      <c r="A412" s="176" t="s">
        <v>741</v>
      </c>
      <c r="B412" s="176" t="s">
        <v>742</v>
      </c>
      <c r="C412" s="176">
        <v>14387</v>
      </c>
      <c r="D412" s="176">
        <v>14623</v>
      </c>
      <c r="E412" s="176">
        <v>14505</v>
      </c>
      <c r="F412" s="60" t="s">
        <v>892</v>
      </c>
      <c r="G412" s="177">
        <v>2.52</v>
      </c>
      <c r="H412" s="177">
        <v>0.03</v>
      </c>
      <c r="I412" s="181">
        <v>87</v>
      </c>
      <c r="J412" s="178">
        <v>87</v>
      </c>
      <c r="K412" s="176">
        <v>19</v>
      </c>
    </row>
  </sheetData>
  <sortState ref="A2:K412">
    <sortCondition ref="B2:B412"/>
  </sortState>
  <conditionalFormatting sqref="A357:A361 A2:A10 A354:A355 A352 A344:A350 A342 A333 A335 A338:A340 A326:A327 A331 A324 A322 A310:A320 A308 A306 A302:A304 A266:A281 A258:A261 A263 A253:A254 A240 A225 A228 A218:A220 A203:A204 A191 A193:A195 A178:A184 A156:A158 A61:A81 A58 A56 A53:A54 A51 A42:A48 A35:A40 A26 A24 A21 A14:A19 A28:A30 A83:A109 A111:A138 A140:A152 A160:A175 A283:A299">
    <cfRule type="duplicateValues" dxfId="20" priority="14"/>
  </conditionalFormatting>
  <conditionalFormatting sqref="A27">
    <cfRule type="duplicateValues" dxfId="19" priority="12"/>
  </conditionalFormatting>
  <conditionalFormatting sqref="A33">
    <cfRule type="duplicateValues" dxfId="18" priority="11"/>
  </conditionalFormatting>
  <conditionalFormatting sqref="A34">
    <cfRule type="duplicateValues" dxfId="17" priority="10"/>
  </conditionalFormatting>
  <conditionalFormatting sqref="A82">
    <cfRule type="duplicateValues" dxfId="16" priority="9"/>
  </conditionalFormatting>
  <conditionalFormatting sqref="A139">
    <cfRule type="duplicateValues" dxfId="15" priority="8"/>
  </conditionalFormatting>
  <conditionalFormatting sqref="A159">
    <cfRule type="duplicateValues" dxfId="14" priority="7"/>
  </conditionalFormatting>
  <conditionalFormatting sqref="A221">
    <cfRule type="duplicateValues" dxfId="13" priority="6"/>
  </conditionalFormatting>
  <conditionalFormatting sqref="A224">
    <cfRule type="duplicateValues" dxfId="12" priority="5"/>
  </conditionalFormatting>
  <conditionalFormatting sqref="A282">
    <cfRule type="duplicateValues" dxfId="11" priority="4"/>
  </conditionalFormatting>
  <conditionalFormatting sqref="A409">
    <cfRule type="duplicateValues" dxfId="10" priority="2"/>
  </conditionalFormatting>
  <conditionalFormatting sqref="A406:A408 A399:A402 A390:A397 A383:A388 A380:A381 A378 A370:A376 A368 A364:A366 A410:A412">
    <cfRule type="duplicateValues" dxfId="9" priority="54"/>
  </conditionalFormatting>
  <conditionalFormatting sqref="A410:A412 A2:A408">
    <cfRule type="duplicateValues" dxfId="8" priority="68"/>
  </conditionalFormatting>
  <conditionalFormatting sqref="A283:A408 A35:A81 A2:A26 A28:A32 A83:A138 A140:A158 A160:A220 A222:A223 A225:A281 A410:A412">
    <cfRule type="duplicateValues" dxfId="7" priority="7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8"/>
  <sheetViews>
    <sheetView workbookViewId="0">
      <selection activeCell="Q9" sqref="Q9"/>
    </sheetView>
  </sheetViews>
  <sheetFormatPr defaultRowHeight="15.5"/>
  <cols>
    <col min="1" max="1" width="14.83203125" customWidth="1"/>
    <col min="3" max="3" width="10.08203125" customWidth="1"/>
    <col min="4" max="4" width="10.58203125" customWidth="1"/>
    <col min="6" max="6" width="7.75" customWidth="1"/>
    <col min="8" max="8" width="9.33203125" customWidth="1"/>
    <col min="9" max="9" width="11.83203125" customWidth="1"/>
  </cols>
  <sheetData>
    <row r="1" spans="1:17" ht="31">
      <c r="A1" s="193" t="s">
        <v>293</v>
      </c>
      <c r="B1" s="193" t="s">
        <v>299</v>
      </c>
      <c r="C1" s="193" t="s">
        <v>300</v>
      </c>
      <c r="D1" s="193" t="s">
        <v>301</v>
      </c>
      <c r="E1" s="194" t="s">
        <v>302</v>
      </c>
      <c r="F1" s="193" t="s">
        <v>851</v>
      </c>
      <c r="G1" s="193" t="s">
        <v>852</v>
      </c>
      <c r="H1" s="193" t="s">
        <v>850</v>
      </c>
      <c r="I1" s="193" t="s">
        <v>849</v>
      </c>
      <c r="J1" s="95" t="s">
        <v>294</v>
      </c>
      <c r="K1" s="195" t="s">
        <v>295</v>
      </c>
      <c r="L1" s="95" t="s">
        <v>296</v>
      </c>
      <c r="M1" s="95" t="s">
        <v>297</v>
      </c>
      <c r="N1" s="95" t="s">
        <v>298</v>
      </c>
      <c r="O1" s="95" t="s">
        <v>853</v>
      </c>
      <c r="P1" s="193" t="s">
        <v>303</v>
      </c>
    </row>
    <row r="2" spans="1:17">
      <c r="A2" s="176" t="s">
        <v>598</v>
      </c>
      <c r="B2" s="176" t="s">
        <v>305</v>
      </c>
      <c r="C2" s="176">
        <v>0</v>
      </c>
      <c r="D2" s="176">
        <v>1128</v>
      </c>
      <c r="E2" s="176">
        <v>564</v>
      </c>
      <c r="F2" s="177">
        <v>2.65</v>
      </c>
      <c r="G2" s="177">
        <v>0.02</v>
      </c>
      <c r="H2" s="181">
        <v>103.2</v>
      </c>
      <c r="I2" s="178">
        <v>103.2</v>
      </c>
      <c r="J2" s="181">
        <v>-10.1</v>
      </c>
      <c r="K2" s="181">
        <v>8.6999999999999993</v>
      </c>
      <c r="L2" s="181">
        <v>45.3</v>
      </c>
      <c r="M2" s="181">
        <v>15.7</v>
      </c>
      <c r="N2" s="181">
        <v>2.9</v>
      </c>
      <c r="O2" s="181">
        <v>-11.6</v>
      </c>
      <c r="P2" s="176">
        <v>1</v>
      </c>
    </row>
    <row r="3" spans="1:17">
      <c r="A3" s="176" t="s">
        <v>304</v>
      </c>
      <c r="B3" s="176" t="s">
        <v>305</v>
      </c>
      <c r="C3" s="176">
        <v>0</v>
      </c>
      <c r="D3" s="176">
        <v>1128</v>
      </c>
      <c r="E3" s="176">
        <v>564</v>
      </c>
      <c r="F3" s="177">
        <v>2.75</v>
      </c>
      <c r="G3" s="177">
        <v>0.06</v>
      </c>
      <c r="H3" s="181">
        <v>115.5</v>
      </c>
      <c r="I3" s="178">
        <v>115.5</v>
      </c>
      <c r="J3" s="181">
        <v>-11.8</v>
      </c>
      <c r="K3" s="181">
        <v>4.2</v>
      </c>
      <c r="L3" s="181">
        <v>29.9</v>
      </c>
      <c r="M3" s="181">
        <v>10.1</v>
      </c>
      <c r="N3" s="181">
        <v>3</v>
      </c>
      <c r="O3" s="181">
        <v>-13.3</v>
      </c>
      <c r="P3" s="176">
        <v>1</v>
      </c>
    </row>
    <row r="4" spans="1:17">
      <c r="A4" s="176" t="s">
        <v>603</v>
      </c>
      <c r="B4" s="176" t="s">
        <v>308</v>
      </c>
      <c r="C4" s="176">
        <v>1128</v>
      </c>
      <c r="D4" s="176">
        <v>1458</v>
      </c>
      <c r="E4" s="176">
        <v>1293</v>
      </c>
      <c r="F4" s="177">
        <v>2.2599999999999998</v>
      </c>
      <c r="G4" s="177">
        <v>0.04</v>
      </c>
      <c r="H4" s="181">
        <v>60.7</v>
      </c>
      <c r="I4" s="178">
        <v>67.710849999999994</v>
      </c>
      <c r="J4" s="181">
        <v>-15.6</v>
      </c>
      <c r="K4" s="181">
        <v>5</v>
      </c>
      <c r="L4" s="181">
        <v>36</v>
      </c>
      <c r="M4" s="181">
        <v>12.2</v>
      </c>
      <c r="N4" s="181">
        <v>3</v>
      </c>
      <c r="O4" s="181">
        <v>-17.100000000000001</v>
      </c>
      <c r="P4" s="176">
        <v>1</v>
      </c>
    </row>
    <row r="5" spans="1:17">
      <c r="A5" s="176" t="s">
        <v>604</v>
      </c>
      <c r="B5" s="176" t="s">
        <v>308</v>
      </c>
      <c r="C5" s="176">
        <v>1128</v>
      </c>
      <c r="D5" s="176">
        <v>1458</v>
      </c>
      <c r="E5" s="176">
        <v>1293</v>
      </c>
      <c r="F5" s="177">
        <v>2.35</v>
      </c>
      <c r="G5" s="177">
        <v>0.03</v>
      </c>
      <c r="H5" s="181">
        <v>69.400000000000006</v>
      </c>
      <c r="I5" s="178">
        <v>69.400000000000006</v>
      </c>
      <c r="J5" s="181">
        <v>-16.100000000000001</v>
      </c>
      <c r="K5" s="181">
        <v>5.7</v>
      </c>
      <c r="L5" s="181">
        <v>44</v>
      </c>
      <c r="M5" s="181">
        <v>15.9</v>
      </c>
      <c r="N5" s="181">
        <v>2.8</v>
      </c>
      <c r="O5" s="181">
        <v>-17.600000000000001</v>
      </c>
      <c r="P5" s="176">
        <v>1</v>
      </c>
    </row>
    <row r="6" spans="1:17">
      <c r="A6" s="176" t="s">
        <v>605</v>
      </c>
      <c r="B6" s="176" t="s">
        <v>308</v>
      </c>
      <c r="C6" s="176">
        <v>1128</v>
      </c>
      <c r="D6" s="176">
        <v>1458</v>
      </c>
      <c r="E6" s="176">
        <v>1293</v>
      </c>
      <c r="F6" s="177">
        <v>2.41</v>
      </c>
      <c r="G6" s="177">
        <v>0.04</v>
      </c>
      <c r="H6" s="181">
        <v>75.099999999999994</v>
      </c>
      <c r="I6" s="178">
        <v>75.099999999999994</v>
      </c>
      <c r="J6" s="181">
        <v>-19.100000000000001</v>
      </c>
      <c r="K6" s="181">
        <v>6.8</v>
      </c>
      <c r="L6" s="181">
        <v>43.2</v>
      </c>
      <c r="M6" s="181">
        <v>15.1</v>
      </c>
      <c r="N6" s="181">
        <v>2.9</v>
      </c>
      <c r="O6" s="181">
        <v>-20.6</v>
      </c>
      <c r="P6" s="176">
        <v>1</v>
      </c>
    </row>
    <row r="7" spans="1:17">
      <c r="A7" s="176" t="s">
        <v>607</v>
      </c>
      <c r="B7" s="176" t="s">
        <v>308</v>
      </c>
      <c r="C7" s="176">
        <v>1128</v>
      </c>
      <c r="D7" s="176">
        <v>1458</v>
      </c>
      <c r="E7" s="176">
        <v>1293</v>
      </c>
      <c r="F7" s="177">
        <v>2.46</v>
      </c>
      <c r="G7" s="177">
        <v>0.02</v>
      </c>
      <c r="H7" s="181">
        <v>80.400000000000006</v>
      </c>
      <c r="I7" s="178">
        <v>89.686199999999999</v>
      </c>
      <c r="J7" s="181">
        <v>-16.899999999999999</v>
      </c>
      <c r="K7" s="181">
        <v>6</v>
      </c>
      <c r="L7" s="181">
        <v>45.7</v>
      </c>
      <c r="M7" s="181">
        <v>15.8</v>
      </c>
      <c r="N7" s="181">
        <v>2.9</v>
      </c>
      <c r="O7" s="181">
        <v>-18.399999999999999</v>
      </c>
      <c r="P7" s="176">
        <v>1</v>
      </c>
    </row>
    <row r="8" spans="1:17">
      <c r="A8" s="176" t="s">
        <v>606</v>
      </c>
      <c r="B8" s="176" t="s">
        <v>308</v>
      </c>
      <c r="C8" s="176">
        <v>1128</v>
      </c>
      <c r="D8" s="176">
        <v>1458</v>
      </c>
      <c r="E8" s="176">
        <v>1293</v>
      </c>
      <c r="F8" s="177">
        <v>2.46</v>
      </c>
      <c r="G8" s="177">
        <v>0.05</v>
      </c>
      <c r="H8" s="181">
        <v>80.7</v>
      </c>
      <c r="I8" s="178">
        <v>90.020849999999996</v>
      </c>
      <c r="J8" s="181">
        <v>-17.5</v>
      </c>
      <c r="K8" s="181">
        <v>5.9</v>
      </c>
      <c r="L8" s="181">
        <v>42.7</v>
      </c>
      <c r="M8" s="181">
        <v>15</v>
      </c>
      <c r="N8" s="181">
        <v>2.8</v>
      </c>
      <c r="O8" s="181">
        <v>-19</v>
      </c>
      <c r="P8" s="176">
        <v>1</v>
      </c>
    </row>
    <row r="9" spans="1:17">
      <c r="A9" s="176" t="s">
        <v>307</v>
      </c>
      <c r="B9" s="176" t="s">
        <v>308</v>
      </c>
      <c r="C9" s="176">
        <v>1128</v>
      </c>
      <c r="D9" s="176">
        <v>1458</v>
      </c>
      <c r="E9" s="176">
        <v>1293</v>
      </c>
      <c r="F9" s="177">
        <v>2.67</v>
      </c>
      <c r="G9" s="177">
        <v>0.02</v>
      </c>
      <c r="H9" s="181">
        <v>104.7</v>
      </c>
      <c r="I9" s="178">
        <v>104.7</v>
      </c>
      <c r="J9" s="181">
        <v>-13.9</v>
      </c>
      <c r="K9" s="181">
        <v>5.6</v>
      </c>
      <c r="L9" s="181">
        <v>41.4</v>
      </c>
      <c r="M9" s="181">
        <v>14.3</v>
      </c>
      <c r="N9" s="181">
        <v>2.9</v>
      </c>
      <c r="O9" s="181">
        <v>-15.4</v>
      </c>
      <c r="P9" s="176">
        <v>1</v>
      </c>
      <c r="Q9" s="197"/>
    </row>
    <row r="10" spans="1:17">
      <c r="A10" s="176" t="s">
        <v>318</v>
      </c>
      <c r="B10" s="176" t="s">
        <v>310</v>
      </c>
      <c r="C10" s="176">
        <v>1458</v>
      </c>
      <c r="D10" s="176">
        <v>1787</v>
      </c>
      <c r="E10" s="176">
        <v>1623</v>
      </c>
      <c r="F10" s="177">
        <v>2.17</v>
      </c>
      <c r="G10" s="177">
        <v>0</v>
      </c>
      <c r="H10" s="181">
        <v>53</v>
      </c>
      <c r="I10" s="178">
        <v>53</v>
      </c>
      <c r="J10" s="181">
        <v>-14.9</v>
      </c>
      <c r="K10" s="181">
        <v>4.3</v>
      </c>
      <c r="L10" s="181">
        <v>43.4</v>
      </c>
      <c r="M10" s="181">
        <v>15.1</v>
      </c>
      <c r="N10" s="181">
        <v>2.9</v>
      </c>
      <c r="O10" s="181">
        <v>-16.399999999999999</v>
      </c>
      <c r="P10" s="176">
        <v>2</v>
      </c>
    </row>
    <row r="11" spans="1:17">
      <c r="A11" s="176" t="s">
        <v>615</v>
      </c>
      <c r="B11" s="176" t="s">
        <v>310</v>
      </c>
      <c r="C11" s="176">
        <v>1458</v>
      </c>
      <c r="D11" s="176">
        <v>1787</v>
      </c>
      <c r="E11" s="176">
        <v>1623</v>
      </c>
      <c r="F11" s="177">
        <v>2.31</v>
      </c>
      <c r="G11" s="177">
        <v>0</v>
      </c>
      <c r="H11" s="181">
        <v>65.2</v>
      </c>
      <c r="I11" s="178">
        <v>65.2</v>
      </c>
      <c r="J11" s="181">
        <v>-12</v>
      </c>
      <c r="K11" s="181">
        <v>5</v>
      </c>
      <c r="L11" s="181">
        <v>44.1</v>
      </c>
      <c r="M11" s="181">
        <v>15.6</v>
      </c>
      <c r="N11" s="181">
        <v>2.8</v>
      </c>
      <c r="O11" s="181">
        <v>-13.5</v>
      </c>
      <c r="P11" s="176">
        <v>2</v>
      </c>
    </row>
    <row r="12" spans="1:17">
      <c r="A12" s="176" t="s">
        <v>614</v>
      </c>
      <c r="B12" s="176" t="s">
        <v>310</v>
      </c>
      <c r="C12" s="176">
        <v>1458</v>
      </c>
      <c r="D12" s="176">
        <v>1787</v>
      </c>
      <c r="E12" s="176">
        <v>1623</v>
      </c>
      <c r="F12" s="177">
        <v>2.41</v>
      </c>
      <c r="G12" s="177">
        <v>0.04</v>
      </c>
      <c r="H12" s="181">
        <v>75.099999999999994</v>
      </c>
      <c r="I12" s="178">
        <v>75.099999999999994</v>
      </c>
      <c r="J12" s="181">
        <v>-17.8</v>
      </c>
      <c r="K12" s="181">
        <v>3.9</v>
      </c>
      <c r="L12" s="181">
        <v>43.1</v>
      </c>
      <c r="M12" s="181">
        <v>15.1</v>
      </c>
      <c r="N12" s="181">
        <v>2.8</v>
      </c>
      <c r="O12" s="181">
        <v>-19.3</v>
      </c>
      <c r="P12" s="176">
        <v>2</v>
      </c>
    </row>
    <row r="13" spans="1:17">
      <c r="A13" s="176" t="s">
        <v>616</v>
      </c>
      <c r="B13" s="176" t="s">
        <v>310</v>
      </c>
      <c r="C13" s="176">
        <v>1458</v>
      </c>
      <c r="D13" s="176">
        <v>1787</v>
      </c>
      <c r="E13" s="176">
        <v>1623</v>
      </c>
      <c r="F13" s="177">
        <v>2.4300000000000002</v>
      </c>
      <c r="G13" s="177">
        <v>0.04</v>
      </c>
      <c r="H13" s="181">
        <v>76.599999999999994</v>
      </c>
      <c r="I13" s="178">
        <v>76.599999999999994</v>
      </c>
      <c r="J13" s="181">
        <v>-15.4</v>
      </c>
      <c r="K13" s="181">
        <v>5.0999999999999996</v>
      </c>
      <c r="L13" s="181">
        <v>40.5</v>
      </c>
      <c r="M13" s="181">
        <v>14</v>
      </c>
      <c r="N13" s="181">
        <v>2.9</v>
      </c>
      <c r="O13" s="181">
        <v>-16.899999999999999</v>
      </c>
      <c r="P13" s="176">
        <v>2</v>
      </c>
    </row>
    <row r="14" spans="1:17">
      <c r="A14" s="176" t="s">
        <v>319</v>
      </c>
      <c r="B14" s="176" t="s">
        <v>310</v>
      </c>
      <c r="C14" s="176">
        <v>1458</v>
      </c>
      <c r="D14" s="176">
        <v>1787</v>
      </c>
      <c r="E14" s="176">
        <v>1623</v>
      </c>
      <c r="F14" s="177">
        <v>2.37</v>
      </c>
      <c r="G14" s="177">
        <v>0.02</v>
      </c>
      <c r="H14" s="181">
        <v>70.7</v>
      </c>
      <c r="I14" s="178">
        <v>78.865849999999995</v>
      </c>
      <c r="J14" s="181">
        <v>-12.5</v>
      </c>
      <c r="K14" s="181">
        <v>5.4</v>
      </c>
      <c r="L14" s="181">
        <v>42.6</v>
      </c>
      <c r="M14" s="181">
        <v>14.8</v>
      </c>
      <c r="N14" s="181">
        <v>2.9</v>
      </c>
      <c r="O14" s="181">
        <v>-14</v>
      </c>
      <c r="P14" s="176">
        <v>2</v>
      </c>
    </row>
    <row r="15" spans="1:17">
      <c r="A15" s="176" t="s">
        <v>617</v>
      </c>
      <c r="B15" s="176" t="s">
        <v>310</v>
      </c>
      <c r="C15" s="176">
        <v>1458</v>
      </c>
      <c r="D15" s="176">
        <v>1787</v>
      </c>
      <c r="E15" s="176">
        <v>1623</v>
      </c>
      <c r="F15" s="177">
        <v>2.39</v>
      </c>
      <c r="G15" s="177">
        <v>0.01</v>
      </c>
      <c r="H15" s="181">
        <v>73</v>
      </c>
      <c r="I15" s="178">
        <v>81.4315</v>
      </c>
      <c r="J15" s="181">
        <v>-18.7</v>
      </c>
      <c r="K15" s="181">
        <v>4.5999999999999996</v>
      </c>
      <c r="L15" s="181">
        <v>44.9</v>
      </c>
      <c r="M15" s="181">
        <v>15.8</v>
      </c>
      <c r="N15" s="181">
        <v>2.8</v>
      </c>
      <c r="O15" s="181">
        <v>-20.2</v>
      </c>
      <c r="P15" s="176">
        <v>2</v>
      </c>
    </row>
    <row r="16" spans="1:17">
      <c r="A16" s="176" t="s">
        <v>312</v>
      </c>
      <c r="B16" s="176" t="s">
        <v>310</v>
      </c>
      <c r="C16" s="176">
        <v>1458</v>
      </c>
      <c r="D16" s="176">
        <v>1787</v>
      </c>
      <c r="E16" s="176">
        <v>1623</v>
      </c>
      <c r="F16" s="177">
        <v>2.56</v>
      </c>
      <c r="G16" s="177">
        <v>0.06</v>
      </c>
      <c r="H16" s="181">
        <v>92.1</v>
      </c>
      <c r="I16" s="178">
        <v>92.1</v>
      </c>
      <c r="J16" s="181">
        <v>-17.7</v>
      </c>
      <c r="K16" s="181">
        <v>4.9000000000000004</v>
      </c>
      <c r="L16" s="181">
        <v>43</v>
      </c>
      <c r="M16" s="181">
        <v>14.8</v>
      </c>
      <c r="N16" s="181">
        <v>2.9</v>
      </c>
      <c r="O16" s="181">
        <v>-19.2</v>
      </c>
      <c r="P16" s="176">
        <v>2</v>
      </c>
    </row>
    <row r="17" spans="1:16">
      <c r="A17" s="176" t="s">
        <v>609</v>
      </c>
      <c r="B17" s="176" t="s">
        <v>310</v>
      </c>
      <c r="C17" s="176">
        <v>1458</v>
      </c>
      <c r="D17" s="176">
        <v>1787</v>
      </c>
      <c r="E17" s="176">
        <v>1623</v>
      </c>
      <c r="F17" s="177">
        <v>2.57</v>
      </c>
      <c r="G17" s="177">
        <v>0</v>
      </c>
      <c r="H17" s="181">
        <v>92.9</v>
      </c>
      <c r="I17" s="178">
        <v>92.9</v>
      </c>
      <c r="J17" s="181">
        <v>-17.5</v>
      </c>
      <c r="K17" s="181">
        <v>4.7</v>
      </c>
      <c r="L17" s="181">
        <v>40.6</v>
      </c>
      <c r="M17" s="181">
        <v>13.6</v>
      </c>
      <c r="N17" s="181">
        <v>3</v>
      </c>
      <c r="O17" s="181">
        <v>-19</v>
      </c>
      <c r="P17" s="176">
        <v>2</v>
      </c>
    </row>
    <row r="18" spans="1:16">
      <c r="A18" s="176" t="s">
        <v>612</v>
      </c>
      <c r="B18" s="176" t="s">
        <v>310</v>
      </c>
      <c r="C18" s="176">
        <v>1458</v>
      </c>
      <c r="D18" s="176">
        <v>1787</v>
      </c>
      <c r="E18" s="176">
        <v>1623</v>
      </c>
      <c r="F18" s="177">
        <v>2.59</v>
      </c>
      <c r="G18" s="177">
        <v>0.03</v>
      </c>
      <c r="H18" s="181">
        <v>95.7</v>
      </c>
      <c r="I18" s="178">
        <v>95.7</v>
      </c>
      <c r="J18" s="181">
        <v>-18.100000000000001</v>
      </c>
      <c r="K18" s="181">
        <v>6.1</v>
      </c>
      <c r="L18" s="181">
        <v>41.3</v>
      </c>
      <c r="M18" s="181">
        <v>13.8</v>
      </c>
      <c r="N18" s="181">
        <v>3</v>
      </c>
      <c r="O18" s="181">
        <v>-19.600000000000001</v>
      </c>
      <c r="P18" s="176">
        <v>2</v>
      </c>
    </row>
    <row r="19" spans="1:16">
      <c r="A19" s="176" t="s">
        <v>315</v>
      </c>
      <c r="B19" s="176" t="s">
        <v>310</v>
      </c>
      <c r="C19" s="176">
        <v>1458</v>
      </c>
      <c r="D19" s="176">
        <v>1787</v>
      </c>
      <c r="E19" s="176">
        <v>1623</v>
      </c>
      <c r="F19" s="177">
        <v>2.5499999999999998</v>
      </c>
      <c r="G19" s="177">
        <v>0.06</v>
      </c>
      <c r="H19" s="181">
        <v>90.5</v>
      </c>
      <c r="I19" s="178">
        <v>100.95274999999999</v>
      </c>
      <c r="J19" s="181">
        <v>-16.5</v>
      </c>
      <c r="K19" s="181">
        <v>6.4</v>
      </c>
      <c r="L19" s="181">
        <v>42.8</v>
      </c>
      <c r="M19" s="181">
        <v>14.7</v>
      </c>
      <c r="N19" s="181">
        <v>2.9</v>
      </c>
      <c r="O19" s="181">
        <v>-18</v>
      </c>
      <c r="P19" s="176">
        <v>2</v>
      </c>
    </row>
    <row r="20" spans="1:16">
      <c r="A20" s="176" t="s">
        <v>317</v>
      </c>
      <c r="B20" s="176" t="s">
        <v>310</v>
      </c>
      <c r="C20" s="176">
        <v>1458</v>
      </c>
      <c r="D20" s="176">
        <v>1787</v>
      </c>
      <c r="E20" s="176">
        <v>1623</v>
      </c>
      <c r="F20" s="177">
        <v>2.64</v>
      </c>
      <c r="G20" s="177">
        <v>0.01</v>
      </c>
      <c r="H20" s="181">
        <v>100.9</v>
      </c>
      <c r="I20" s="178">
        <v>112.55395</v>
      </c>
      <c r="J20" s="181">
        <v>-15.4</v>
      </c>
      <c r="K20" s="181">
        <v>5.6</v>
      </c>
      <c r="L20" s="181">
        <v>43.6</v>
      </c>
      <c r="M20" s="181">
        <v>15.1</v>
      </c>
      <c r="N20" s="181">
        <v>2.9</v>
      </c>
      <c r="O20" s="181">
        <v>-16.899999999999999</v>
      </c>
      <c r="P20" s="176">
        <v>2</v>
      </c>
    </row>
    <row r="21" spans="1:16">
      <c r="A21" s="176" t="s">
        <v>309</v>
      </c>
      <c r="B21" s="176" t="s">
        <v>310</v>
      </c>
      <c r="C21" s="176">
        <v>1458</v>
      </c>
      <c r="D21" s="176">
        <v>1787</v>
      </c>
      <c r="E21" s="176">
        <v>1623</v>
      </c>
      <c r="F21" s="177">
        <v>2.67</v>
      </c>
      <c r="G21" s="177">
        <v>0.03</v>
      </c>
      <c r="H21" s="181">
        <v>104.9</v>
      </c>
      <c r="I21" s="178">
        <v>117.01595</v>
      </c>
      <c r="J21" s="181">
        <v>-18.899999999999999</v>
      </c>
      <c r="K21" s="181">
        <v>4.9000000000000004</v>
      </c>
      <c r="L21" s="181">
        <v>43.6</v>
      </c>
      <c r="M21" s="181">
        <v>14.9</v>
      </c>
      <c r="N21" s="181">
        <v>2.9</v>
      </c>
      <c r="O21" s="181">
        <v>-20.399999999999999</v>
      </c>
      <c r="P21" s="176">
        <v>2</v>
      </c>
    </row>
    <row r="22" spans="1:16">
      <c r="A22" s="176" t="s">
        <v>618</v>
      </c>
      <c r="B22" s="176" t="s">
        <v>321</v>
      </c>
      <c r="C22" s="176">
        <v>1787</v>
      </c>
      <c r="D22" s="176">
        <v>2116</v>
      </c>
      <c r="E22" s="176">
        <v>1952</v>
      </c>
      <c r="F22" s="177">
        <v>2.2799999999999998</v>
      </c>
      <c r="G22" s="177">
        <v>0.02</v>
      </c>
      <c r="H22" s="181">
        <v>62.2</v>
      </c>
      <c r="I22" s="178">
        <v>62.2</v>
      </c>
      <c r="J22" s="181">
        <v>-15.4</v>
      </c>
      <c r="K22" s="181">
        <v>5</v>
      </c>
      <c r="L22" s="181">
        <v>40.1</v>
      </c>
      <c r="M22" s="181">
        <v>13.8</v>
      </c>
      <c r="N22" s="181">
        <v>2.9</v>
      </c>
      <c r="O22" s="181">
        <v>-16.899999999999999</v>
      </c>
      <c r="P22" s="176">
        <v>2</v>
      </c>
    </row>
    <row r="23" spans="1:16">
      <c r="A23" s="176" t="s">
        <v>619</v>
      </c>
      <c r="B23" s="176" t="s">
        <v>321</v>
      </c>
      <c r="C23" s="176">
        <v>1787</v>
      </c>
      <c r="D23" s="176">
        <v>2116</v>
      </c>
      <c r="E23" s="176">
        <v>1952</v>
      </c>
      <c r="F23" s="177">
        <v>2.36</v>
      </c>
      <c r="G23" s="177">
        <v>0.05</v>
      </c>
      <c r="H23" s="181">
        <v>69.5</v>
      </c>
      <c r="I23" s="178">
        <v>77.527249999999995</v>
      </c>
      <c r="J23" s="181">
        <v>-17.7</v>
      </c>
      <c r="K23" s="181">
        <v>5.4</v>
      </c>
      <c r="L23" s="181">
        <v>43.3</v>
      </c>
      <c r="M23" s="181">
        <v>14.8</v>
      </c>
      <c r="N23" s="181">
        <v>2.9</v>
      </c>
      <c r="O23" s="181">
        <v>-19.2</v>
      </c>
      <c r="P23" s="176">
        <v>2</v>
      </c>
    </row>
    <row r="24" spans="1:16">
      <c r="A24" s="176" t="s">
        <v>324</v>
      </c>
      <c r="B24" s="176" t="s">
        <v>321</v>
      </c>
      <c r="C24" s="176">
        <v>1787</v>
      </c>
      <c r="D24" s="176">
        <v>2116</v>
      </c>
      <c r="E24" s="176">
        <v>1952</v>
      </c>
      <c r="F24" s="177">
        <v>2.39</v>
      </c>
      <c r="G24" s="177">
        <v>0</v>
      </c>
      <c r="H24" s="181">
        <v>73</v>
      </c>
      <c r="I24" s="178">
        <v>81.4315</v>
      </c>
      <c r="J24" s="181">
        <v>-12.4</v>
      </c>
      <c r="K24" s="181">
        <v>5.5</v>
      </c>
      <c r="L24" s="181">
        <v>43.5</v>
      </c>
      <c r="M24" s="181">
        <v>14.8</v>
      </c>
      <c r="N24" s="181">
        <v>2.9</v>
      </c>
      <c r="O24" s="181">
        <v>-13.9</v>
      </c>
      <c r="P24" s="176">
        <v>2</v>
      </c>
    </row>
    <row r="25" spans="1:16">
      <c r="A25" s="176" t="s">
        <v>322</v>
      </c>
      <c r="B25" s="176" t="s">
        <v>321</v>
      </c>
      <c r="C25" s="176">
        <v>1787</v>
      </c>
      <c r="D25" s="176">
        <v>2116</v>
      </c>
      <c r="E25" s="176">
        <v>1952</v>
      </c>
      <c r="F25" s="177">
        <v>2.56</v>
      </c>
      <c r="G25" s="177">
        <v>0.04</v>
      </c>
      <c r="H25" s="181">
        <v>91.1</v>
      </c>
      <c r="I25" s="178">
        <v>91.1</v>
      </c>
      <c r="J25" s="181">
        <v>-13.6</v>
      </c>
      <c r="K25" s="181">
        <v>5</v>
      </c>
      <c r="L25" s="181">
        <v>40.4</v>
      </c>
      <c r="M25" s="181">
        <v>13.9</v>
      </c>
      <c r="N25" s="181">
        <v>2.9</v>
      </c>
      <c r="O25" s="181">
        <v>-15.1</v>
      </c>
      <c r="P25" s="176">
        <v>2</v>
      </c>
    </row>
    <row r="26" spans="1:16">
      <c r="A26" s="176" t="s">
        <v>325</v>
      </c>
      <c r="B26" s="176" t="s">
        <v>326</v>
      </c>
      <c r="C26" s="176">
        <v>2116</v>
      </c>
      <c r="D26" s="176">
        <v>2446</v>
      </c>
      <c r="E26" s="176">
        <v>2281</v>
      </c>
      <c r="F26" s="177">
        <v>2.29</v>
      </c>
      <c r="G26" s="177">
        <v>0.04</v>
      </c>
      <c r="H26" s="181">
        <v>63.4</v>
      </c>
      <c r="I26" s="178">
        <v>63.4</v>
      </c>
      <c r="J26" s="181">
        <v>-17.600000000000001</v>
      </c>
      <c r="K26" s="181">
        <v>4.9000000000000004</v>
      </c>
      <c r="L26" s="181">
        <v>44.1</v>
      </c>
      <c r="M26" s="181">
        <v>15.4</v>
      </c>
      <c r="N26" s="181">
        <v>2.9</v>
      </c>
      <c r="O26" s="181">
        <v>-19.100000000000001</v>
      </c>
      <c r="P26" s="176">
        <v>2</v>
      </c>
    </row>
    <row r="27" spans="1:16">
      <c r="A27" s="176" t="s">
        <v>327</v>
      </c>
      <c r="B27" s="176" t="s">
        <v>328</v>
      </c>
      <c r="C27" s="176">
        <v>2446</v>
      </c>
      <c r="D27" s="176">
        <v>2775</v>
      </c>
      <c r="E27" s="176">
        <v>2611</v>
      </c>
      <c r="F27" s="177">
        <v>2.54</v>
      </c>
      <c r="G27" s="177">
        <v>0.06</v>
      </c>
      <c r="H27" s="181">
        <v>89.3</v>
      </c>
      <c r="I27" s="178">
        <v>99.614149999999995</v>
      </c>
      <c r="J27" s="181">
        <v>-17</v>
      </c>
      <c r="K27" s="181">
        <v>6.6</v>
      </c>
      <c r="L27" s="181">
        <v>42.2</v>
      </c>
      <c r="M27" s="181">
        <v>14.8</v>
      </c>
      <c r="N27" s="181">
        <v>2.9</v>
      </c>
      <c r="O27" s="181">
        <v>-18.5</v>
      </c>
      <c r="P27" s="176">
        <v>2</v>
      </c>
    </row>
    <row r="28" spans="1:16">
      <c r="A28" s="176" t="s">
        <v>329</v>
      </c>
      <c r="B28" s="176" t="s">
        <v>330</v>
      </c>
      <c r="C28" s="176">
        <v>2775</v>
      </c>
      <c r="D28" s="176">
        <v>3104</v>
      </c>
      <c r="E28" s="176">
        <v>2940</v>
      </c>
      <c r="F28" s="177">
        <v>2.44</v>
      </c>
      <c r="G28" s="177">
        <v>0.03</v>
      </c>
      <c r="H28" s="181">
        <v>78.2</v>
      </c>
      <c r="I28" s="178">
        <v>78.2</v>
      </c>
      <c r="J28" s="181">
        <v>-17</v>
      </c>
      <c r="K28" s="181">
        <v>5.3</v>
      </c>
      <c r="L28" s="181">
        <v>43.2</v>
      </c>
      <c r="M28" s="181">
        <v>14.9</v>
      </c>
      <c r="N28" s="181">
        <v>2.9</v>
      </c>
      <c r="O28" s="181">
        <v>-18.5</v>
      </c>
      <c r="P28" s="176">
        <v>3</v>
      </c>
    </row>
    <row r="29" spans="1:16">
      <c r="A29" s="176" t="s">
        <v>331</v>
      </c>
      <c r="B29" s="176" t="s">
        <v>330</v>
      </c>
      <c r="C29" s="176">
        <v>2775</v>
      </c>
      <c r="D29" s="176">
        <v>3104</v>
      </c>
      <c r="E29" s="176">
        <v>2940</v>
      </c>
      <c r="F29" s="177">
        <v>2.58</v>
      </c>
      <c r="G29" s="177">
        <v>0.01</v>
      </c>
      <c r="H29" s="181">
        <v>93.7</v>
      </c>
      <c r="I29" s="178">
        <v>104.52235</v>
      </c>
      <c r="J29" s="181">
        <v>-15.3</v>
      </c>
      <c r="K29" s="181">
        <v>5.5</v>
      </c>
      <c r="L29" s="181">
        <v>43.4</v>
      </c>
      <c r="M29" s="181">
        <v>14.8</v>
      </c>
      <c r="N29" s="181">
        <v>2.9</v>
      </c>
      <c r="O29" s="181">
        <v>-16.8</v>
      </c>
      <c r="P29" s="176">
        <v>3</v>
      </c>
    </row>
    <row r="30" spans="1:16">
      <c r="A30" s="176" t="s">
        <v>624</v>
      </c>
      <c r="B30" s="176" t="s">
        <v>333</v>
      </c>
      <c r="C30" s="176">
        <v>4422</v>
      </c>
      <c r="D30" s="176">
        <v>4751</v>
      </c>
      <c r="E30" s="176">
        <v>4587</v>
      </c>
      <c r="F30" s="177">
        <v>2.52</v>
      </c>
      <c r="G30" s="177">
        <v>0.02</v>
      </c>
      <c r="H30" s="181">
        <v>86.5</v>
      </c>
      <c r="I30" s="178">
        <v>86.5</v>
      </c>
      <c r="J30" s="181">
        <v>-18.600000000000001</v>
      </c>
      <c r="K30" s="181">
        <v>6.6</v>
      </c>
      <c r="L30" s="181">
        <v>42.6</v>
      </c>
      <c r="M30" s="181">
        <v>14.8</v>
      </c>
      <c r="N30" s="181">
        <v>2.9</v>
      </c>
      <c r="O30" s="181">
        <v>-20.100000000000001</v>
      </c>
      <c r="P30" s="176">
        <v>3</v>
      </c>
    </row>
    <row r="31" spans="1:16">
      <c r="A31" s="176" t="s">
        <v>332</v>
      </c>
      <c r="B31" s="176" t="s">
        <v>333</v>
      </c>
      <c r="C31" s="176">
        <v>4422</v>
      </c>
      <c r="D31" s="176">
        <v>4751</v>
      </c>
      <c r="E31" s="176">
        <v>4587</v>
      </c>
      <c r="F31" s="177">
        <v>2.46</v>
      </c>
      <c r="G31" s="177">
        <v>0.06</v>
      </c>
      <c r="H31" s="181">
        <v>80.400000000000006</v>
      </c>
      <c r="I31" s="178">
        <v>89.686199999999999</v>
      </c>
      <c r="J31" s="181">
        <v>-18.7</v>
      </c>
      <c r="K31" s="181">
        <v>7</v>
      </c>
      <c r="L31" s="181">
        <v>44.2</v>
      </c>
      <c r="M31" s="181">
        <v>15</v>
      </c>
      <c r="N31" s="181">
        <v>2.9</v>
      </c>
      <c r="O31" s="181">
        <v>-20.2</v>
      </c>
      <c r="P31" s="176">
        <v>3</v>
      </c>
    </row>
    <row r="32" spans="1:16">
      <c r="A32" s="176" t="s">
        <v>339</v>
      </c>
      <c r="B32" s="176" t="s">
        <v>335</v>
      </c>
      <c r="C32" s="176">
        <v>4751</v>
      </c>
      <c r="D32" s="176">
        <v>5081</v>
      </c>
      <c r="E32" s="176">
        <v>4916</v>
      </c>
      <c r="F32" s="177">
        <v>1.89</v>
      </c>
      <c r="G32" s="177">
        <v>0.11</v>
      </c>
      <c r="H32" s="181">
        <v>33.6</v>
      </c>
      <c r="I32" s="178">
        <v>33.6</v>
      </c>
      <c r="J32" s="181">
        <v>-14.8</v>
      </c>
      <c r="K32" s="181">
        <v>6.6</v>
      </c>
      <c r="L32" s="181">
        <v>32.1</v>
      </c>
      <c r="M32" s="181">
        <v>11</v>
      </c>
      <c r="N32" s="181">
        <v>2.9</v>
      </c>
      <c r="O32" s="181">
        <v>-16.3</v>
      </c>
      <c r="P32" s="176">
        <v>4</v>
      </c>
    </row>
    <row r="33" spans="1:16">
      <c r="A33" s="176" t="s">
        <v>626</v>
      </c>
      <c r="B33" s="176" t="s">
        <v>335</v>
      </c>
      <c r="C33" s="176">
        <v>4751</v>
      </c>
      <c r="D33" s="176">
        <v>5081</v>
      </c>
      <c r="E33" s="176">
        <v>4916</v>
      </c>
      <c r="F33" s="177">
        <v>2.29</v>
      </c>
      <c r="G33" s="177">
        <v>0.01</v>
      </c>
      <c r="H33" s="181">
        <v>63.4</v>
      </c>
      <c r="I33" s="178">
        <v>70.722699999999989</v>
      </c>
      <c r="J33" s="92">
        <v>-17.223466666666667</v>
      </c>
      <c r="K33" s="93">
        <v>6.1032266666666661</v>
      </c>
      <c r="L33" s="92">
        <v>41.739039022895739</v>
      </c>
      <c r="M33" s="93">
        <v>14.574973698744474</v>
      </c>
      <c r="N33" s="92">
        <v>2.8637471247369213</v>
      </c>
      <c r="O33" s="181">
        <v>-18.723466666666667</v>
      </c>
      <c r="P33" s="183">
        <v>4</v>
      </c>
    </row>
    <row r="34" spans="1:16">
      <c r="A34" s="176" t="s">
        <v>338</v>
      </c>
      <c r="B34" s="176" t="s">
        <v>335</v>
      </c>
      <c r="C34" s="176">
        <v>4751</v>
      </c>
      <c r="D34" s="176">
        <v>5081</v>
      </c>
      <c r="E34" s="176">
        <v>4916</v>
      </c>
      <c r="F34" s="177">
        <v>2.31</v>
      </c>
      <c r="G34" s="177">
        <v>0.05</v>
      </c>
      <c r="H34" s="181">
        <v>65.599999999999994</v>
      </c>
      <c r="I34" s="178">
        <v>73.176799999999986</v>
      </c>
      <c r="J34" s="181">
        <v>-15.1</v>
      </c>
      <c r="K34" s="181">
        <v>6.6</v>
      </c>
      <c r="L34" s="181">
        <v>42.8</v>
      </c>
      <c r="M34" s="181">
        <v>15.1</v>
      </c>
      <c r="N34" s="181">
        <v>2.8</v>
      </c>
      <c r="O34" s="181">
        <v>-16.600000000000001</v>
      </c>
      <c r="P34" s="176">
        <v>4</v>
      </c>
    </row>
    <row r="35" spans="1:16">
      <c r="A35" s="176" t="s">
        <v>341</v>
      </c>
      <c r="B35" s="176" t="s">
        <v>335</v>
      </c>
      <c r="C35" s="176">
        <v>4751</v>
      </c>
      <c r="D35" s="176">
        <v>5081</v>
      </c>
      <c r="E35" s="176">
        <v>4916</v>
      </c>
      <c r="F35" s="177">
        <v>2.39</v>
      </c>
      <c r="G35" s="177">
        <v>0.01</v>
      </c>
      <c r="H35" s="181">
        <v>72.5</v>
      </c>
      <c r="I35" s="178">
        <v>80.873750000000001</v>
      </c>
      <c r="J35" s="181">
        <v>-12.4</v>
      </c>
      <c r="K35" s="181">
        <v>7.1</v>
      </c>
      <c r="L35" s="181">
        <v>42.1</v>
      </c>
      <c r="M35" s="181">
        <v>15</v>
      </c>
      <c r="N35" s="181">
        <v>2.8</v>
      </c>
      <c r="O35" s="181">
        <v>-13.9</v>
      </c>
      <c r="P35" s="176">
        <v>4</v>
      </c>
    </row>
    <row r="36" spans="1:16">
      <c r="A36" s="176" t="s">
        <v>337</v>
      </c>
      <c r="B36" s="176" t="s">
        <v>335</v>
      </c>
      <c r="C36" s="176">
        <v>4751</v>
      </c>
      <c r="D36" s="176">
        <v>5081</v>
      </c>
      <c r="E36" s="176">
        <v>4916</v>
      </c>
      <c r="F36" s="177">
        <v>2.48</v>
      </c>
      <c r="G36" s="177"/>
      <c r="H36" s="181">
        <v>82.5</v>
      </c>
      <c r="I36" s="178">
        <v>82.5</v>
      </c>
      <c r="J36" s="181">
        <v>-16.2</v>
      </c>
      <c r="K36" s="181">
        <v>7.5</v>
      </c>
      <c r="L36" s="181">
        <v>30.8</v>
      </c>
      <c r="M36" s="181">
        <v>10.8</v>
      </c>
      <c r="N36" s="181">
        <v>2.9</v>
      </c>
      <c r="O36" s="181">
        <v>-17.7</v>
      </c>
      <c r="P36" s="176">
        <v>4</v>
      </c>
    </row>
    <row r="37" spans="1:16">
      <c r="A37" s="176" t="s">
        <v>342</v>
      </c>
      <c r="B37" s="176" t="s">
        <v>335</v>
      </c>
      <c r="C37" s="176">
        <v>4751</v>
      </c>
      <c r="D37" s="176">
        <v>5081</v>
      </c>
      <c r="E37" s="176">
        <v>4916</v>
      </c>
      <c r="F37" s="177">
        <v>2.52</v>
      </c>
      <c r="G37" s="177">
        <v>0.04</v>
      </c>
      <c r="H37" s="181">
        <v>87.4</v>
      </c>
      <c r="I37" s="178">
        <v>87.4</v>
      </c>
      <c r="J37" s="181">
        <v>-11.6</v>
      </c>
      <c r="K37" s="181">
        <v>7.3</v>
      </c>
      <c r="L37" s="181">
        <v>42.5</v>
      </c>
      <c r="M37" s="181">
        <v>15.1</v>
      </c>
      <c r="N37" s="181">
        <v>2.8</v>
      </c>
      <c r="O37" s="181">
        <v>-13.1</v>
      </c>
      <c r="P37" s="176">
        <v>4</v>
      </c>
    </row>
    <row r="38" spans="1:16">
      <c r="A38" s="176" t="s">
        <v>627</v>
      </c>
      <c r="B38" s="176" t="s">
        <v>335</v>
      </c>
      <c r="C38" s="176">
        <v>4751</v>
      </c>
      <c r="D38" s="176">
        <v>5081</v>
      </c>
      <c r="E38" s="176">
        <v>4916</v>
      </c>
      <c r="F38" s="177">
        <v>2.4500000000000002</v>
      </c>
      <c r="G38" s="177">
        <v>0.02</v>
      </c>
      <c r="H38" s="181">
        <v>78.7</v>
      </c>
      <c r="I38" s="178">
        <v>87.789850000000001</v>
      </c>
      <c r="J38" s="92">
        <v>-17.261466666666667</v>
      </c>
      <c r="K38" s="93">
        <v>6.1812266666666664</v>
      </c>
      <c r="L38" s="92">
        <v>40.68455845044663</v>
      </c>
      <c r="M38" s="93">
        <v>13.987402762823859</v>
      </c>
      <c r="N38" s="92">
        <v>2.908657106705991</v>
      </c>
      <c r="O38" s="181">
        <v>-18.761466666666667</v>
      </c>
      <c r="P38" s="183">
        <v>4</v>
      </c>
    </row>
    <row r="39" spans="1:16">
      <c r="A39" s="176" t="s">
        <v>340</v>
      </c>
      <c r="B39" s="176" t="s">
        <v>335</v>
      </c>
      <c r="C39" s="176">
        <v>4751</v>
      </c>
      <c r="D39" s="176">
        <v>5081</v>
      </c>
      <c r="E39" s="176">
        <v>4916</v>
      </c>
      <c r="F39" s="177">
        <v>2.59</v>
      </c>
      <c r="G39" s="177">
        <v>0.04</v>
      </c>
      <c r="H39" s="181">
        <v>94.9</v>
      </c>
      <c r="I39" s="178">
        <v>105.86095</v>
      </c>
      <c r="J39" s="181">
        <v>-13.3</v>
      </c>
      <c r="K39" s="181">
        <v>6.9</v>
      </c>
      <c r="L39" s="181">
        <v>42.7</v>
      </c>
      <c r="M39" s="181">
        <v>15.2</v>
      </c>
      <c r="N39" s="181">
        <v>2.8</v>
      </c>
      <c r="O39" s="181">
        <v>-14.8</v>
      </c>
      <c r="P39" s="176">
        <v>4</v>
      </c>
    </row>
    <row r="40" spans="1:16">
      <c r="A40" s="176" t="s">
        <v>336</v>
      </c>
      <c r="B40" s="176" t="s">
        <v>335</v>
      </c>
      <c r="C40" s="176">
        <v>4751</v>
      </c>
      <c r="D40" s="176">
        <v>5081</v>
      </c>
      <c r="E40" s="176">
        <v>4916</v>
      </c>
      <c r="F40" s="177">
        <v>2.76</v>
      </c>
      <c r="G40" s="177">
        <v>0.03</v>
      </c>
      <c r="H40" s="181">
        <v>117.6</v>
      </c>
      <c r="I40" s="178">
        <v>117.6</v>
      </c>
      <c r="J40" s="181">
        <v>-17</v>
      </c>
      <c r="K40" s="181">
        <v>7.3</v>
      </c>
      <c r="L40" s="181">
        <v>37.799999999999997</v>
      </c>
      <c r="M40" s="181">
        <v>13.1</v>
      </c>
      <c r="N40" s="181">
        <v>2.9</v>
      </c>
      <c r="O40" s="181">
        <v>-18.5</v>
      </c>
      <c r="P40" s="176">
        <v>4</v>
      </c>
    </row>
    <row r="41" spans="1:16">
      <c r="A41" s="176" t="s">
        <v>343</v>
      </c>
      <c r="B41" s="176" t="s">
        <v>344</v>
      </c>
      <c r="C41" s="176">
        <v>4751</v>
      </c>
      <c r="D41" s="176">
        <v>5081</v>
      </c>
      <c r="E41" s="176">
        <v>4916</v>
      </c>
      <c r="F41" s="177">
        <v>2.6</v>
      </c>
      <c r="G41" s="177">
        <v>0.01</v>
      </c>
      <c r="H41" s="181">
        <v>96.5</v>
      </c>
      <c r="I41" s="178">
        <v>96.5</v>
      </c>
      <c r="J41" s="181">
        <v>-19</v>
      </c>
      <c r="K41" s="181">
        <v>3.5</v>
      </c>
      <c r="L41" s="181">
        <v>44.1</v>
      </c>
      <c r="M41" s="181">
        <v>15.2</v>
      </c>
      <c r="N41" s="181">
        <v>2.9</v>
      </c>
      <c r="O41" s="181">
        <v>-20.5</v>
      </c>
      <c r="P41" s="176">
        <v>4</v>
      </c>
    </row>
    <row r="42" spans="1:16">
      <c r="A42" s="176" t="s">
        <v>345</v>
      </c>
      <c r="B42" s="176" t="s">
        <v>346</v>
      </c>
      <c r="C42" s="176">
        <v>5081</v>
      </c>
      <c r="D42" s="176">
        <v>5410</v>
      </c>
      <c r="E42" s="176">
        <v>5246</v>
      </c>
      <c r="F42" s="177">
        <v>2.42</v>
      </c>
      <c r="G42" s="177">
        <v>0.04</v>
      </c>
      <c r="H42" s="181">
        <v>75.8</v>
      </c>
      <c r="I42" s="178">
        <v>84.554899999999989</v>
      </c>
      <c r="J42" s="181">
        <v>-15.2</v>
      </c>
      <c r="K42" s="181">
        <v>6.7</v>
      </c>
      <c r="L42" s="181">
        <v>35.6</v>
      </c>
      <c r="M42" s="181">
        <v>12.4</v>
      </c>
      <c r="N42" s="181">
        <v>2.9</v>
      </c>
      <c r="O42" s="181">
        <v>-16.7</v>
      </c>
      <c r="P42" s="176">
        <v>4</v>
      </c>
    </row>
    <row r="43" spans="1:16">
      <c r="A43" s="176" t="s">
        <v>349</v>
      </c>
      <c r="B43" s="176" t="s">
        <v>348</v>
      </c>
      <c r="C43" s="176">
        <v>5410</v>
      </c>
      <c r="D43" s="176">
        <v>5739</v>
      </c>
      <c r="E43" s="176">
        <v>5575</v>
      </c>
      <c r="F43" s="177">
        <v>2.65</v>
      </c>
      <c r="G43" s="177">
        <v>7.0000000000000007E-2</v>
      </c>
      <c r="H43" s="181">
        <v>103.2</v>
      </c>
      <c r="I43" s="178">
        <v>103.2</v>
      </c>
      <c r="J43" s="181">
        <v>-14.5</v>
      </c>
      <c r="K43" s="181">
        <v>5.5</v>
      </c>
      <c r="L43" s="181">
        <v>43</v>
      </c>
      <c r="M43" s="181">
        <v>15</v>
      </c>
      <c r="N43" s="181">
        <v>2.9</v>
      </c>
      <c r="O43" s="181">
        <v>-16</v>
      </c>
      <c r="P43" s="176">
        <v>5</v>
      </c>
    </row>
    <row r="44" spans="1:16">
      <c r="A44" s="176" t="s">
        <v>347</v>
      </c>
      <c r="B44" s="176" t="s">
        <v>348</v>
      </c>
      <c r="C44" s="176">
        <v>5410</v>
      </c>
      <c r="D44" s="176">
        <v>5739</v>
      </c>
      <c r="E44" s="176">
        <v>5575</v>
      </c>
      <c r="F44" s="177">
        <v>2.67</v>
      </c>
      <c r="G44" s="177">
        <v>0.03</v>
      </c>
      <c r="H44" s="181">
        <v>105.4</v>
      </c>
      <c r="I44" s="178">
        <v>117.5737</v>
      </c>
      <c r="J44" s="181">
        <v>-16.399999999999999</v>
      </c>
      <c r="K44" s="181">
        <v>6.2</v>
      </c>
      <c r="L44" s="181">
        <v>41.9</v>
      </c>
      <c r="M44" s="181">
        <v>14.6</v>
      </c>
      <c r="N44" s="181">
        <v>2.9</v>
      </c>
      <c r="O44" s="181">
        <v>-17.899999999999999</v>
      </c>
      <c r="P44" s="176">
        <v>5</v>
      </c>
    </row>
    <row r="45" spans="1:16">
      <c r="A45" s="176" t="s">
        <v>369</v>
      </c>
      <c r="B45" s="176" t="s">
        <v>352</v>
      </c>
      <c r="C45" s="176">
        <v>5739</v>
      </c>
      <c r="D45" s="176">
        <v>6069</v>
      </c>
      <c r="E45" s="176">
        <v>5904</v>
      </c>
      <c r="F45" s="177">
        <v>2.36</v>
      </c>
      <c r="G45" s="177">
        <v>0.02</v>
      </c>
      <c r="H45" s="181">
        <v>69.5</v>
      </c>
      <c r="I45" s="178">
        <v>69.5</v>
      </c>
      <c r="J45" s="181">
        <v>-14</v>
      </c>
      <c r="K45" s="181">
        <v>5.0999999999999996</v>
      </c>
      <c r="L45" s="181">
        <v>40.1</v>
      </c>
      <c r="M45" s="181">
        <v>13.9</v>
      </c>
      <c r="N45" s="181">
        <v>2.9</v>
      </c>
      <c r="O45" s="181">
        <v>-15.5</v>
      </c>
      <c r="P45" s="176">
        <v>5</v>
      </c>
    </row>
    <row r="46" spans="1:16">
      <c r="A46" s="176" t="s">
        <v>367</v>
      </c>
      <c r="B46" s="176" t="s">
        <v>352</v>
      </c>
      <c r="C46" s="176">
        <v>5739</v>
      </c>
      <c r="D46" s="176">
        <v>6069</v>
      </c>
      <c r="E46" s="176">
        <v>5904</v>
      </c>
      <c r="F46" s="177">
        <v>2.31</v>
      </c>
      <c r="G46" s="177">
        <v>0.01</v>
      </c>
      <c r="H46" s="181">
        <v>65.2</v>
      </c>
      <c r="I46" s="178">
        <v>72.730599999999995</v>
      </c>
      <c r="J46" s="181">
        <v>-14.4</v>
      </c>
      <c r="K46" s="181">
        <v>5.2</v>
      </c>
      <c r="L46" s="181">
        <v>40.5</v>
      </c>
      <c r="M46" s="181">
        <v>14.1</v>
      </c>
      <c r="N46" s="181">
        <v>2.9</v>
      </c>
      <c r="O46" s="181">
        <v>-15.9</v>
      </c>
      <c r="P46" s="176">
        <v>5</v>
      </c>
    </row>
    <row r="47" spans="1:16">
      <c r="A47" s="176" t="s">
        <v>373</v>
      </c>
      <c r="B47" s="176" t="s">
        <v>352</v>
      </c>
      <c r="C47" s="176">
        <v>5739</v>
      </c>
      <c r="D47" s="176">
        <v>6069</v>
      </c>
      <c r="E47" s="176">
        <v>5904</v>
      </c>
      <c r="F47" s="177">
        <v>2.35</v>
      </c>
      <c r="G47" s="177">
        <v>0.04</v>
      </c>
      <c r="H47" s="181">
        <v>68.599999999999994</v>
      </c>
      <c r="I47" s="178">
        <v>76.523299999999992</v>
      </c>
      <c r="J47" s="181">
        <v>-10.9</v>
      </c>
      <c r="K47" s="181">
        <v>5.7</v>
      </c>
      <c r="L47" s="181">
        <v>37.6</v>
      </c>
      <c r="M47" s="181">
        <v>13.1</v>
      </c>
      <c r="N47" s="181">
        <v>2.9</v>
      </c>
      <c r="O47" s="181">
        <v>-12.4</v>
      </c>
      <c r="P47" s="176">
        <v>5</v>
      </c>
    </row>
    <row r="48" spans="1:16">
      <c r="A48" s="176" t="s">
        <v>351</v>
      </c>
      <c r="B48" s="176" t="s">
        <v>352</v>
      </c>
      <c r="C48" s="176">
        <v>5739</v>
      </c>
      <c r="D48" s="176">
        <v>6069</v>
      </c>
      <c r="E48" s="176">
        <v>5904</v>
      </c>
      <c r="F48" s="177">
        <v>2.4300000000000002</v>
      </c>
      <c r="G48" s="177">
        <v>0.04</v>
      </c>
      <c r="H48" s="181">
        <v>76.599999999999994</v>
      </c>
      <c r="I48" s="178">
        <v>76.599999999999994</v>
      </c>
      <c r="J48" s="181">
        <v>-19.399999999999999</v>
      </c>
      <c r="K48" s="181">
        <v>4.7</v>
      </c>
      <c r="L48" s="181">
        <v>33.700000000000003</v>
      </c>
      <c r="M48" s="181">
        <v>11.4</v>
      </c>
      <c r="N48" s="181">
        <v>3</v>
      </c>
      <c r="O48" s="181">
        <v>-20.9</v>
      </c>
      <c r="P48" s="176">
        <v>5</v>
      </c>
    </row>
    <row r="49" spans="1:16">
      <c r="A49" s="176" t="s">
        <v>359</v>
      </c>
      <c r="B49" s="176" t="s">
        <v>352</v>
      </c>
      <c r="C49" s="176">
        <v>5739</v>
      </c>
      <c r="D49" s="176">
        <v>6069</v>
      </c>
      <c r="E49" s="176">
        <v>5904</v>
      </c>
      <c r="F49" s="177">
        <v>2.4300000000000002</v>
      </c>
      <c r="G49" s="177">
        <v>0.01</v>
      </c>
      <c r="H49" s="181">
        <v>76.599999999999994</v>
      </c>
      <c r="I49" s="178">
        <v>76.599999999999994</v>
      </c>
      <c r="J49" s="181">
        <v>-16.899999999999999</v>
      </c>
      <c r="K49" s="181">
        <v>6.3</v>
      </c>
      <c r="L49" s="181">
        <v>37</v>
      </c>
      <c r="M49" s="181">
        <v>12.9</v>
      </c>
      <c r="N49" s="181">
        <v>2.9</v>
      </c>
      <c r="O49" s="181">
        <v>-18.399999999999999</v>
      </c>
      <c r="P49" s="176">
        <v>5</v>
      </c>
    </row>
    <row r="50" spans="1:16">
      <c r="A50" s="176" t="s">
        <v>353</v>
      </c>
      <c r="B50" s="176" t="s">
        <v>352</v>
      </c>
      <c r="C50" s="176">
        <v>5739</v>
      </c>
      <c r="D50" s="176">
        <v>6069</v>
      </c>
      <c r="E50" s="176">
        <v>5904</v>
      </c>
      <c r="F50" s="177">
        <v>2.44</v>
      </c>
      <c r="G50" s="177">
        <v>0.02</v>
      </c>
      <c r="H50" s="181">
        <v>77.7</v>
      </c>
      <c r="I50" s="178">
        <v>77.7</v>
      </c>
      <c r="J50" s="181">
        <v>-19.399999999999999</v>
      </c>
      <c r="K50" s="181">
        <v>4.5</v>
      </c>
      <c r="L50" s="181">
        <v>40.5</v>
      </c>
      <c r="M50" s="181">
        <v>14.4</v>
      </c>
      <c r="N50" s="181">
        <v>2.8</v>
      </c>
      <c r="O50" s="181">
        <v>-20.9</v>
      </c>
      <c r="P50" s="176">
        <v>5</v>
      </c>
    </row>
    <row r="51" spans="1:16">
      <c r="A51" s="176" t="s">
        <v>374</v>
      </c>
      <c r="B51" s="176" t="s">
        <v>352</v>
      </c>
      <c r="C51" s="176">
        <v>5739</v>
      </c>
      <c r="D51" s="176">
        <v>6069</v>
      </c>
      <c r="E51" s="176">
        <v>5904</v>
      </c>
      <c r="F51" s="177">
        <v>2.4700000000000002</v>
      </c>
      <c r="G51" s="177">
        <v>0.03</v>
      </c>
      <c r="H51" s="181">
        <v>81.400000000000006</v>
      </c>
      <c r="I51" s="178">
        <v>81.400000000000006</v>
      </c>
      <c r="J51" s="181">
        <v>-10.5</v>
      </c>
      <c r="K51" s="181">
        <v>6.8</v>
      </c>
      <c r="L51" s="181">
        <v>39.6</v>
      </c>
      <c r="M51" s="181">
        <v>14</v>
      </c>
      <c r="N51" s="181">
        <v>2.8</v>
      </c>
      <c r="O51" s="181">
        <v>-12</v>
      </c>
      <c r="P51" s="176">
        <v>5</v>
      </c>
    </row>
    <row r="52" spans="1:16">
      <c r="A52" s="176" t="s">
        <v>375</v>
      </c>
      <c r="B52" s="176" t="s">
        <v>352</v>
      </c>
      <c r="C52" s="176">
        <v>5739</v>
      </c>
      <c r="D52" s="176">
        <v>6069</v>
      </c>
      <c r="E52" s="176">
        <v>5904</v>
      </c>
      <c r="F52" s="177">
        <v>2.4</v>
      </c>
      <c r="G52" s="177">
        <v>0.02</v>
      </c>
      <c r="H52" s="181">
        <v>73.5</v>
      </c>
      <c r="I52" s="178">
        <v>81.989249999999998</v>
      </c>
      <c r="J52" s="181">
        <v>-10</v>
      </c>
      <c r="K52" s="181">
        <v>7.2</v>
      </c>
      <c r="L52" s="181">
        <v>42.1</v>
      </c>
      <c r="M52" s="181">
        <v>14.8</v>
      </c>
      <c r="N52" s="181">
        <v>2.9</v>
      </c>
      <c r="O52" s="181">
        <v>-11.5</v>
      </c>
      <c r="P52" s="176">
        <v>5</v>
      </c>
    </row>
    <row r="53" spans="1:16">
      <c r="A53" s="176" t="s">
        <v>376</v>
      </c>
      <c r="B53" s="176" t="s">
        <v>352</v>
      </c>
      <c r="C53" s="176">
        <v>5739</v>
      </c>
      <c r="D53" s="176">
        <v>6069</v>
      </c>
      <c r="E53" s="176">
        <v>5904</v>
      </c>
      <c r="F53" s="177">
        <v>2.5</v>
      </c>
      <c r="G53" s="177">
        <v>0.02</v>
      </c>
      <c r="H53" s="181">
        <v>85.1</v>
      </c>
      <c r="I53" s="178">
        <v>85.1</v>
      </c>
      <c r="J53" s="181">
        <v>-9.4</v>
      </c>
      <c r="K53" s="181">
        <v>7</v>
      </c>
      <c r="L53" s="181">
        <v>41.2</v>
      </c>
      <c r="M53" s="181">
        <v>14.6</v>
      </c>
      <c r="N53" s="181">
        <v>2.8</v>
      </c>
      <c r="O53" s="181">
        <v>-10.9</v>
      </c>
      <c r="P53" s="176">
        <v>5</v>
      </c>
    </row>
    <row r="54" spans="1:16">
      <c r="A54" s="176" t="s">
        <v>365</v>
      </c>
      <c r="B54" s="176" t="s">
        <v>352</v>
      </c>
      <c r="C54" s="176">
        <v>5739</v>
      </c>
      <c r="D54" s="176">
        <v>6069</v>
      </c>
      <c r="E54" s="176">
        <v>5904</v>
      </c>
      <c r="F54" s="177">
        <v>2.4300000000000002</v>
      </c>
      <c r="G54" s="177">
        <v>0.04</v>
      </c>
      <c r="H54" s="181">
        <v>76.8</v>
      </c>
      <c r="I54" s="178">
        <v>85.670399999999987</v>
      </c>
      <c r="J54" s="181">
        <v>-14.6</v>
      </c>
      <c r="K54" s="181">
        <v>4.8</v>
      </c>
      <c r="L54" s="181">
        <v>41.2</v>
      </c>
      <c r="M54" s="181">
        <v>14.5</v>
      </c>
      <c r="N54" s="181">
        <v>2.8</v>
      </c>
      <c r="O54" s="181">
        <v>-16.100000000000001</v>
      </c>
      <c r="P54" s="176">
        <v>5</v>
      </c>
    </row>
    <row r="55" spans="1:16">
      <c r="A55" s="176" t="s">
        <v>355</v>
      </c>
      <c r="B55" s="176" t="s">
        <v>352</v>
      </c>
      <c r="C55" s="176">
        <v>5739</v>
      </c>
      <c r="D55" s="176">
        <v>6069</v>
      </c>
      <c r="E55" s="176">
        <v>5904</v>
      </c>
      <c r="F55" s="177">
        <v>2.52</v>
      </c>
      <c r="G55" s="177">
        <v>0.01</v>
      </c>
      <c r="H55" s="181">
        <v>86.5</v>
      </c>
      <c r="I55" s="178">
        <v>86.5</v>
      </c>
      <c r="J55" s="181">
        <v>-18.100000000000001</v>
      </c>
      <c r="K55" s="181">
        <v>5.6</v>
      </c>
      <c r="L55" s="181">
        <v>38.200000000000003</v>
      </c>
      <c r="M55" s="181">
        <v>13.3</v>
      </c>
      <c r="N55" s="181">
        <v>2.9</v>
      </c>
      <c r="O55" s="181">
        <v>-19.600000000000001</v>
      </c>
      <c r="P55" s="176">
        <v>5</v>
      </c>
    </row>
    <row r="56" spans="1:16">
      <c r="A56" s="176" t="s">
        <v>357</v>
      </c>
      <c r="B56" s="176" t="s">
        <v>352</v>
      </c>
      <c r="C56" s="176">
        <v>5739</v>
      </c>
      <c r="D56" s="176">
        <v>6069</v>
      </c>
      <c r="E56" s="176">
        <v>5904</v>
      </c>
      <c r="F56" s="177">
        <v>2.4500000000000002</v>
      </c>
      <c r="G56" s="177">
        <v>0.03</v>
      </c>
      <c r="H56" s="181">
        <v>79.599999999999994</v>
      </c>
      <c r="I56" s="178">
        <v>88.79379999999999</v>
      </c>
      <c r="J56" s="181">
        <v>-17.100000000000001</v>
      </c>
      <c r="K56" s="181">
        <v>5.2</v>
      </c>
      <c r="L56" s="181">
        <v>41.4</v>
      </c>
      <c r="M56" s="181">
        <v>14.5</v>
      </c>
      <c r="N56" s="181">
        <v>2.9</v>
      </c>
      <c r="O56" s="181">
        <v>-18.600000000000001</v>
      </c>
      <c r="P56" s="176">
        <v>5</v>
      </c>
    </row>
    <row r="57" spans="1:16">
      <c r="A57" s="176" t="s">
        <v>361</v>
      </c>
      <c r="B57" s="176" t="s">
        <v>352</v>
      </c>
      <c r="C57" s="176">
        <v>5739</v>
      </c>
      <c r="D57" s="176">
        <v>6069</v>
      </c>
      <c r="E57" s="176">
        <v>5904</v>
      </c>
      <c r="F57" s="177">
        <v>2.5</v>
      </c>
      <c r="G57" s="177">
        <v>0.03</v>
      </c>
      <c r="H57" s="181">
        <v>84.8</v>
      </c>
      <c r="I57" s="178">
        <v>94.594399999999993</v>
      </c>
      <c r="J57" s="181">
        <v>-16.8</v>
      </c>
      <c r="K57" s="181">
        <v>6.6</v>
      </c>
      <c r="L57" s="181">
        <v>41.7</v>
      </c>
      <c r="M57" s="181">
        <v>14.3</v>
      </c>
      <c r="N57" s="181">
        <v>2.9</v>
      </c>
      <c r="O57" s="181">
        <v>-18.3</v>
      </c>
      <c r="P57" s="176">
        <v>5</v>
      </c>
    </row>
    <row r="58" spans="1:16">
      <c r="A58" s="176" t="s">
        <v>360</v>
      </c>
      <c r="B58" s="176" t="s">
        <v>352</v>
      </c>
      <c r="C58" s="176">
        <v>5739</v>
      </c>
      <c r="D58" s="176">
        <v>6069</v>
      </c>
      <c r="E58" s="176">
        <v>5904</v>
      </c>
      <c r="F58" s="177">
        <v>2.5</v>
      </c>
      <c r="G58" s="177">
        <v>0.03</v>
      </c>
      <c r="H58" s="181">
        <v>85.1</v>
      </c>
      <c r="I58" s="178">
        <v>94.929049999999989</v>
      </c>
      <c r="J58" s="181">
        <v>-16.899999999999999</v>
      </c>
      <c r="K58" s="181">
        <v>5.6</v>
      </c>
      <c r="L58" s="181">
        <v>42.6</v>
      </c>
      <c r="M58" s="181">
        <v>14.8</v>
      </c>
      <c r="N58" s="181">
        <v>2.9</v>
      </c>
      <c r="O58" s="181">
        <v>-18.399999999999999</v>
      </c>
      <c r="P58" s="176">
        <v>5</v>
      </c>
    </row>
    <row r="59" spans="1:16">
      <c r="A59" s="176" t="s">
        <v>356</v>
      </c>
      <c r="B59" s="176" t="s">
        <v>352</v>
      </c>
      <c r="C59" s="176">
        <v>5739</v>
      </c>
      <c r="D59" s="176">
        <v>6069</v>
      </c>
      <c r="E59" s="176">
        <v>5904</v>
      </c>
      <c r="F59" s="177">
        <v>2.62</v>
      </c>
      <c r="G59" s="177">
        <v>0.05</v>
      </c>
      <c r="H59" s="181">
        <v>99</v>
      </c>
      <c r="I59" s="178">
        <v>99</v>
      </c>
      <c r="J59" s="181">
        <v>-18</v>
      </c>
      <c r="K59" s="181">
        <v>4.3</v>
      </c>
      <c r="L59" s="181">
        <v>41.9</v>
      </c>
      <c r="M59" s="181">
        <v>14.6</v>
      </c>
      <c r="N59" s="181">
        <v>2.9</v>
      </c>
      <c r="O59" s="181">
        <v>-19.5</v>
      </c>
      <c r="P59" s="176">
        <v>5</v>
      </c>
    </row>
    <row r="60" spans="1:16">
      <c r="A60" s="176" t="s">
        <v>358</v>
      </c>
      <c r="B60" s="176" t="s">
        <v>352</v>
      </c>
      <c r="C60" s="176">
        <v>5739</v>
      </c>
      <c r="D60" s="176">
        <v>6069</v>
      </c>
      <c r="E60" s="176">
        <v>5904</v>
      </c>
      <c r="F60" s="177">
        <v>2.63</v>
      </c>
      <c r="G60" s="177">
        <v>0.02</v>
      </c>
      <c r="H60" s="181">
        <v>99.8</v>
      </c>
      <c r="I60" s="178">
        <v>99.8</v>
      </c>
      <c r="J60" s="181">
        <v>-17.100000000000001</v>
      </c>
      <c r="K60" s="181">
        <v>5.2</v>
      </c>
      <c r="L60" s="181">
        <v>40.4</v>
      </c>
      <c r="M60" s="181">
        <v>14.4</v>
      </c>
      <c r="N60" s="181">
        <v>2.8</v>
      </c>
      <c r="O60" s="181">
        <v>-18.600000000000001</v>
      </c>
      <c r="P60" s="176">
        <v>5</v>
      </c>
    </row>
    <row r="61" spans="1:16">
      <c r="A61" s="176" t="s">
        <v>366</v>
      </c>
      <c r="B61" s="176" t="s">
        <v>352</v>
      </c>
      <c r="C61" s="176">
        <v>5739</v>
      </c>
      <c r="D61" s="176">
        <v>6069</v>
      </c>
      <c r="E61" s="176">
        <v>5904</v>
      </c>
      <c r="F61" s="177">
        <v>2.63</v>
      </c>
      <c r="G61" s="177">
        <v>0.04</v>
      </c>
      <c r="H61" s="181">
        <v>100.7</v>
      </c>
      <c r="I61" s="178">
        <v>100.7</v>
      </c>
      <c r="J61" s="181">
        <v>-14.5</v>
      </c>
      <c r="K61" s="181">
        <v>6.3</v>
      </c>
      <c r="L61" s="181">
        <v>41</v>
      </c>
      <c r="M61" s="181">
        <v>14.5</v>
      </c>
      <c r="N61" s="181">
        <v>2.8</v>
      </c>
      <c r="O61" s="181">
        <v>-16</v>
      </c>
      <c r="P61" s="176">
        <v>5</v>
      </c>
    </row>
    <row r="62" spans="1:16">
      <c r="A62" s="176" t="s">
        <v>354</v>
      </c>
      <c r="B62" s="176" t="s">
        <v>352</v>
      </c>
      <c r="C62" s="176">
        <v>5739</v>
      </c>
      <c r="D62" s="176">
        <v>6069</v>
      </c>
      <c r="E62" s="176">
        <v>5904</v>
      </c>
      <c r="F62" s="177">
        <v>2.66</v>
      </c>
      <c r="G62" s="177">
        <v>0.05</v>
      </c>
      <c r="H62" s="181">
        <v>103.4</v>
      </c>
      <c r="I62" s="178">
        <v>103.4</v>
      </c>
      <c r="J62" s="181">
        <v>-19.3</v>
      </c>
      <c r="K62" s="181">
        <v>6.1</v>
      </c>
      <c r="L62" s="181">
        <v>40.9</v>
      </c>
      <c r="M62" s="181">
        <v>14</v>
      </c>
      <c r="N62" s="181">
        <v>2.9</v>
      </c>
      <c r="O62" s="181">
        <v>-20.8</v>
      </c>
      <c r="P62" s="176">
        <v>5</v>
      </c>
    </row>
    <row r="63" spans="1:16">
      <c r="A63" s="176" t="s">
        <v>402</v>
      </c>
      <c r="B63" s="176" t="s">
        <v>378</v>
      </c>
      <c r="C63" s="176">
        <v>6069</v>
      </c>
      <c r="D63" s="176">
        <v>6398</v>
      </c>
      <c r="E63" s="176">
        <v>6234</v>
      </c>
      <c r="F63" s="177">
        <v>2.33</v>
      </c>
      <c r="G63" s="177">
        <v>0.02</v>
      </c>
      <c r="H63" s="181">
        <v>67.099999999999994</v>
      </c>
      <c r="I63" s="178">
        <v>74.850049999999996</v>
      </c>
      <c r="J63" s="181">
        <v>-12.2</v>
      </c>
      <c r="K63" s="181">
        <v>6.1</v>
      </c>
      <c r="L63" s="181">
        <v>22.2</v>
      </c>
      <c r="M63" s="181">
        <v>7.4</v>
      </c>
      <c r="N63" s="181">
        <v>3</v>
      </c>
      <c r="O63" s="181">
        <v>-13.7</v>
      </c>
      <c r="P63" s="176">
        <v>6</v>
      </c>
    </row>
    <row r="64" spans="1:16">
      <c r="A64" s="176" t="s">
        <v>381</v>
      </c>
      <c r="B64" s="176" t="s">
        <v>378</v>
      </c>
      <c r="C64" s="176">
        <v>6069</v>
      </c>
      <c r="D64" s="176">
        <v>6398</v>
      </c>
      <c r="E64" s="176">
        <v>6234</v>
      </c>
      <c r="F64" s="177">
        <v>2.44</v>
      </c>
      <c r="G64" s="177">
        <v>0</v>
      </c>
      <c r="H64" s="181">
        <v>78.2</v>
      </c>
      <c r="I64" s="178">
        <v>78.2</v>
      </c>
      <c r="J64" s="181">
        <v>-17.5</v>
      </c>
      <c r="K64" s="181">
        <v>6</v>
      </c>
      <c r="L64" s="181">
        <v>39.200000000000003</v>
      </c>
      <c r="M64" s="181">
        <v>13.2</v>
      </c>
      <c r="N64" s="181">
        <v>3</v>
      </c>
      <c r="O64" s="181">
        <v>-19</v>
      </c>
      <c r="P64" s="176">
        <v>6</v>
      </c>
    </row>
    <row r="65" spans="1:16">
      <c r="A65" s="176" t="s">
        <v>384</v>
      </c>
      <c r="B65" s="176" t="s">
        <v>378</v>
      </c>
      <c r="C65" s="176">
        <v>6069</v>
      </c>
      <c r="D65" s="176">
        <v>6398</v>
      </c>
      <c r="E65" s="176">
        <v>6234</v>
      </c>
      <c r="F65" s="177">
        <v>2.4500000000000002</v>
      </c>
      <c r="G65" s="177">
        <v>0.01</v>
      </c>
      <c r="H65" s="181">
        <v>79.3</v>
      </c>
      <c r="I65" s="178">
        <v>79.3</v>
      </c>
      <c r="J65" s="181">
        <v>-17.100000000000001</v>
      </c>
      <c r="K65" s="181">
        <v>4.5999999999999996</v>
      </c>
      <c r="L65" s="181">
        <v>41</v>
      </c>
      <c r="M65" s="181">
        <v>14.2</v>
      </c>
      <c r="N65" s="181">
        <v>2.9</v>
      </c>
      <c r="O65" s="181">
        <v>-18.600000000000001</v>
      </c>
      <c r="P65" s="176">
        <v>6</v>
      </c>
    </row>
    <row r="66" spans="1:16">
      <c r="A66" s="176" t="s">
        <v>382</v>
      </c>
      <c r="B66" s="176" t="s">
        <v>378</v>
      </c>
      <c r="C66" s="176">
        <v>6069</v>
      </c>
      <c r="D66" s="176">
        <v>6398</v>
      </c>
      <c r="E66" s="176">
        <v>6234</v>
      </c>
      <c r="F66" s="177">
        <v>2.46</v>
      </c>
      <c r="G66" s="177">
        <v>0.01</v>
      </c>
      <c r="H66" s="181">
        <v>80.400000000000006</v>
      </c>
      <c r="I66" s="178">
        <v>80.400000000000006</v>
      </c>
      <c r="J66" s="181">
        <v>-17.399999999999999</v>
      </c>
      <c r="K66" s="181">
        <v>6.3</v>
      </c>
      <c r="L66" s="181">
        <v>41.7</v>
      </c>
      <c r="M66" s="181">
        <v>14.3</v>
      </c>
      <c r="N66" s="181">
        <v>2.9</v>
      </c>
      <c r="O66" s="181">
        <v>-18.899999999999999</v>
      </c>
      <c r="P66" s="176">
        <v>6</v>
      </c>
    </row>
    <row r="67" spans="1:16">
      <c r="A67" s="176" t="s">
        <v>388</v>
      </c>
      <c r="B67" s="176" t="s">
        <v>378</v>
      </c>
      <c r="C67" s="176">
        <v>6069</v>
      </c>
      <c r="D67" s="176">
        <v>6398</v>
      </c>
      <c r="E67" s="176">
        <v>6234</v>
      </c>
      <c r="F67" s="177">
        <v>2.46</v>
      </c>
      <c r="G67" s="177">
        <v>0.04</v>
      </c>
      <c r="H67" s="181">
        <v>80.400000000000006</v>
      </c>
      <c r="I67" s="178">
        <v>80.400000000000006</v>
      </c>
      <c r="J67" s="181">
        <v>-16.100000000000001</v>
      </c>
      <c r="K67" s="181">
        <v>5.8</v>
      </c>
      <c r="L67" s="181">
        <v>39.700000000000003</v>
      </c>
      <c r="M67" s="181">
        <v>14</v>
      </c>
      <c r="N67" s="181">
        <v>2.8</v>
      </c>
      <c r="O67" s="181">
        <v>-17.600000000000001</v>
      </c>
      <c r="P67" s="176">
        <v>6</v>
      </c>
    </row>
    <row r="68" spans="1:16">
      <c r="A68" s="176" t="s">
        <v>401</v>
      </c>
      <c r="B68" s="176" t="s">
        <v>378</v>
      </c>
      <c r="C68" s="176">
        <v>6069</v>
      </c>
      <c r="D68" s="176">
        <v>6398</v>
      </c>
      <c r="E68" s="176">
        <v>6234</v>
      </c>
      <c r="F68" s="177">
        <v>2.46</v>
      </c>
      <c r="G68" s="177">
        <v>0.03</v>
      </c>
      <c r="H68" s="181">
        <v>80.400000000000006</v>
      </c>
      <c r="I68" s="178">
        <v>80.400000000000006</v>
      </c>
      <c r="J68" s="181">
        <v>-12.5</v>
      </c>
      <c r="K68" s="181">
        <v>6.2</v>
      </c>
      <c r="L68" s="181">
        <v>39.799999999999997</v>
      </c>
      <c r="M68" s="181">
        <v>13.4</v>
      </c>
      <c r="N68" s="181">
        <v>3</v>
      </c>
      <c r="O68" s="181">
        <v>-14</v>
      </c>
      <c r="P68" s="176">
        <v>6</v>
      </c>
    </row>
    <row r="69" spans="1:16">
      <c r="A69" s="176" t="s">
        <v>377</v>
      </c>
      <c r="B69" s="176" t="s">
        <v>378</v>
      </c>
      <c r="C69" s="176">
        <v>6069</v>
      </c>
      <c r="D69" s="176">
        <v>6398</v>
      </c>
      <c r="E69" s="176">
        <v>6234</v>
      </c>
      <c r="F69" s="177">
        <v>2.48</v>
      </c>
      <c r="G69" s="177">
        <v>0.06</v>
      </c>
      <c r="H69" s="181">
        <v>82.5</v>
      </c>
      <c r="I69" s="178">
        <v>82.5</v>
      </c>
      <c r="J69" s="181">
        <v>-21.3</v>
      </c>
      <c r="K69" s="181">
        <v>2.9</v>
      </c>
      <c r="L69" s="181">
        <v>39.799999999999997</v>
      </c>
      <c r="M69" s="181">
        <v>13.6</v>
      </c>
      <c r="N69" s="181">
        <v>2.9</v>
      </c>
      <c r="O69" s="181">
        <v>-22.8</v>
      </c>
      <c r="P69" s="176">
        <v>6</v>
      </c>
    </row>
    <row r="70" spans="1:16">
      <c r="A70" s="176" t="s">
        <v>379</v>
      </c>
      <c r="B70" s="176" t="s">
        <v>378</v>
      </c>
      <c r="C70" s="176">
        <v>6069</v>
      </c>
      <c r="D70" s="176">
        <v>6398</v>
      </c>
      <c r="E70" s="176">
        <v>6234</v>
      </c>
      <c r="F70" s="177">
        <v>2.5</v>
      </c>
      <c r="G70" s="177">
        <v>0.03</v>
      </c>
      <c r="H70" s="181">
        <v>85.1</v>
      </c>
      <c r="I70" s="178">
        <v>85.1</v>
      </c>
      <c r="J70" s="181">
        <v>-19.5</v>
      </c>
      <c r="K70" s="181">
        <v>4.9000000000000004</v>
      </c>
      <c r="L70" s="181">
        <v>39.9</v>
      </c>
      <c r="M70" s="181">
        <v>13.7</v>
      </c>
      <c r="N70" s="181">
        <v>2.9</v>
      </c>
      <c r="O70" s="181">
        <v>-21</v>
      </c>
      <c r="P70" s="176">
        <v>6</v>
      </c>
    </row>
    <row r="71" spans="1:16">
      <c r="A71" s="176" t="s">
        <v>394</v>
      </c>
      <c r="B71" s="176" t="s">
        <v>378</v>
      </c>
      <c r="C71" s="176">
        <v>6069</v>
      </c>
      <c r="D71" s="176">
        <v>6398</v>
      </c>
      <c r="E71" s="176">
        <v>6234</v>
      </c>
      <c r="F71" s="177">
        <v>2.52</v>
      </c>
      <c r="G71" s="177">
        <v>0</v>
      </c>
      <c r="H71" s="181">
        <v>87</v>
      </c>
      <c r="I71" s="178">
        <v>87</v>
      </c>
      <c r="J71" s="181">
        <v>-15.2</v>
      </c>
      <c r="K71" s="181">
        <v>6.1</v>
      </c>
      <c r="L71" s="181">
        <v>39.700000000000003</v>
      </c>
      <c r="M71" s="181">
        <v>13.8</v>
      </c>
      <c r="N71" s="181">
        <v>2.9</v>
      </c>
      <c r="O71" s="181">
        <v>-16.7</v>
      </c>
      <c r="P71" s="176">
        <v>6</v>
      </c>
    </row>
    <row r="72" spans="1:16">
      <c r="A72" s="176" t="s">
        <v>393</v>
      </c>
      <c r="B72" s="176" t="s">
        <v>378</v>
      </c>
      <c r="C72" s="176">
        <v>6069</v>
      </c>
      <c r="D72" s="176">
        <v>6398</v>
      </c>
      <c r="E72" s="176">
        <v>6234</v>
      </c>
      <c r="F72" s="177">
        <v>2.57</v>
      </c>
      <c r="G72" s="177">
        <v>0.01</v>
      </c>
      <c r="H72" s="181">
        <v>92.3</v>
      </c>
      <c r="I72" s="178">
        <v>92.3</v>
      </c>
      <c r="J72" s="181">
        <v>-15.5</v>
      </c>
      <c r="K72" s="181">
        <v>5.6</v>
      </c>
      <c r="L72" s="181">
        <v>38.6</v>
      </c>
      <c r="M72" s="181">
        <v>13.4</v>
      </c>
      <c r="N72" s="181">
        <v>2.9</v>
      </c>
      <c r="O72" s="181">
        <v>-17</v>
      </c>
      <c r="P72" s="176">
        <v>6</v>
      </c>
    </row>
    <row r="73" spans="1:16">
      <c r="A73" s="176" t="s">
        <v>403</v>
      </c>
      <c r="B73" s="176" t="s">
        <v>378</v>
      </c>
      <c r="C73" s="176">
        <v>6069</v>
      </c>
      <c r="D73" s="176">
        <v>6398</v>
      </c>
      <c r="E73" s="176">
        <v>6234</v>
      </c>
      <c r="F73" s="177">
        <v>2.57</v>
      </c>
      <c r="G73" s="177">
        <v>0.01</v>
      </c>
      <c r="H73" s="181">
        <v>92.3</v>
      </c>
      <c r="I73" s="178">
        <v>92.3</v>
      </c>
      <c r="J73" s="181">
        <v>-12.1</v>
      </c>
      <c r="K73" s="181">
        <v>6.2</v>
      </c>
      <c r="L73" s="181">
        <v>29.7</v>
      </c>
      <c r="M73" s="181">
        <v>10.1</v>
      </c>
      <c r="N73" s="181">
        <v>2.9</v>
      </c>
      <c r="O73" s="181">
        <v>-13.6</v>
      </c>
      <c r="P73" s="176">
        <v>6</v>
      </c>
    </row>
    <row r="74" spans="1:16">
      <c r="A74" s="176" t="s">
        <v>398</v>
      </c>
      <c r="B74" s="176" t="s">
        <v>378</v>
      </c>
      <c r="C74" s="176">
        <v>6069</v>
      </c>
      <c r="D74" s="176">
        <v>6398</v>
      </c>
      <c r="E74" s="176">
        <v>6234</v>
      </c>
      <c r="F74" s="177">
        <v>2.4900000000000002</v>
      </c>
      <c r="G74" s="177">
        <v>0.03</v>
      </c>
      <c r="H74" s="181">
        <v>83.3</v>
      </c>
      <c r="I74" s="178">
        <v>92.921149999999997</v>
      </c>
      <c r="J74" s="181">
        <v>-12.8</v>
      </c>
      <c r="K74" s="181">
        <v>5.2</v>
      </c>
      <c r="L74" s="181">
        <v>40.700000000000003</v>
      </c>
      <c r="M74" s="181">
        <v>13.9</v>
      </c>
      <c r="N74" s="181">
        <v>2.9</v>
      </c>
      <c r="O74" s="181">
        <v>-14.3</v>
      </c>
      <c r="P74" s="176">
        <v>6</v>
      </c>
    </row>
    <row r="75" spans="1:16">
      <c r="A75" s="176" t="s">
        <v>400</v>
      </c>
      <c r="B75" s="176" t="s">
        <v>378</v>
      </c>
      <c r="C75" s="176">
        <v>6069</v>
      </c>
      <c r="D75" s="176">
        <v>6398</v>
      </c>
      <c r="E75" s="176">
        <v>6234</v>
      </c>
      <c r="F75" s="177">
        <v>2.5299999999999998</v>
      </c>
      <c r="G75" s="177">
        <v>7.0000000000000007E-2</v>
      </c>
      <c r="H75" s="181">
        <v>88.2</v>
      </c>
      <c r="I75" s="178">
        <v>98.387100000000004</v>
      </c>
      <c r="J75" s="181">
        <v>-12.7</v>
      </c>
      <c r="K75" s="181">
        <v>6.6</v>
      </c>
      <c r="L75" s="181">
        <v>42.6</v>
      </c>
      <c r="M75" s="181">
        <v>14.5</v>
      </c>
      <c r="N75" s="181">
        <v>2.9</v>
      </c>
      <c r="O75" s="181">
        <v>-14.2</v>
      </c>
      <c r="P75" s="176">
        <v>6</v>
      </c>
    </row>
    <row r="76" spans="1:16">
      <c r="A76" s="176" t="s">
        <v>389</v>
      </c>
      <c r="B76" s="176" t="s">
        <v>378</v>
      </c>
      <c r="C76" s="176">
        <v>6069</v>
      </c>
      <c r="D76" s="176">
        <v>6398</v>
      </c>
      <c r="E76" s="176">
        <v>6234</v>
      </c>
      <c r="F76" s="177">
        <v>2.67</v>
      </c>
      <c r="G76" s="177">
        <v>0.04</v>
      </c>
      <c r="H76" s="181">
        <v>104.7</v>
      </c>
      <c r="I76" s="178">
        <v>104.7</v>
      </c>
      <c r="J76" s="181">
        <v>-15.9</v>
      </c>
      <c r="K76" s="181">
        <v>5.7</v>
      </c>
      <c r="L76" s="181">
        <v>38.9</v>
      </c>
      <c r="M76" s="181">
        <v>13.3</v>
      </c>
      <c r="N76" s="181">
        <v>2.9</v>
      </c>
      <c r="O76" s="181">
        <v>-17.399999999999999</v>
      </c>
      <c r="P76" s="176">
        <v>6</v>
      </c>
    </row>
    <row r="77" spans="1:16">
      <c r="A77" s="176" t="s">
        <v>406</v>
      </c>
      <c r="B77" s="176" t="s">
        <v>378</v>
      </c>
      <c r="C77" s="176">
        <v>6069</v>
      </c>
      <c r="D77" s="176">
        <v>6398</v>
      </c>
      <c r="E77" s="176">
        <v>6234</v>
      </c>
      <c r="F77" s="177">
        <v>2.77</v>
      </c>
      <c r="G77" s="177">
        <v>0.03</v>
      </c>
      <c r="H77" s="181">
        <v>119</v>
      </c>
      <c r="I77" s="178">
        <v>119</v>
      </c>
      <c r="J77" s="181">
        <v>-10.4</v>
      </c>
      <c r="K77" s="181">
        <v>7.1</v>
      </c>
      <c r="L77" s="181">
        <v>37.799999999999997</v>
      </c>
      <c r="M77" s="181">
        <v>13.4</v>
      </c>
      <c r="N77" s="181">
        <v>2.8</v>
      </c>
      <c r="O77" s="181">
        <v>-11.9</v>
      </c>
      <c r="P77" s="176">
        <v>6</v>
      </c>
    </row>
    <row r="78" spans="1:16">
      <c r="A78" s="176" t="s">
        <v>415</v>
      </c>
      <c r="B78" s="176" t="s">
        <v>408</v>
      </c>
      <c r="C78" s="176">
        <v>6398</v>
      </c>
      <c r="D78" s="176">
        <v>6728</v>
      </c>
      <c r="E78" s="176">
        <v>6563</v>
      </c>
      <c r="F78" s="177">
        <v>2.2599999999999998</v>
      </c>
      <c r="G78" s="177">
        <v>0.08</v>
      </c>
      <c r="H78" s="181">
        <v>60.7</v>
      </c>
      <c r="I78" s="178">
        <v>67.710849999999994</v>
      </c>
      <c r="J78" s="181">
        <v>-15.5</v>
      </c>
      <c r="K78" s="181">
        <v>5.8</v>
      </c>
      <c r="L78" s="181">
        <v>40.299999999999997</v>
      </c>
      <c r="M78" s="181">
        <v>14</v>
      </c>
      <c r="N78" s="181">
        <v>2.9</v>
      </c>
      <c r="O78" s="181">
        <v>-17</v>
      </c>
      <c r="P78" s="176">
        <v>7</v>
      </c>
    </row>
    <row r="79" spans="1:16">
      <c r="A79" s="176" t="s">
        <v>410</v>
      </c>
      <c r="B79" s="176" t="s">
        <v>408</v>
      </c>
      <c r="C79" s="176">
        <v>6398</v>
      </c>
      <c r="D79" s="176">
        <v>6728</v>
      </c>
      <c r="E79" s="176">
        <v>6563</v>
      </c>
      <c r="F79" s="177">
        <v>2.4</v>
      </c>
      <c r="G79" s="177">
        <v>0.01</v>
      </c>
      <c r="H79" s="181">
        <v>73.5</v>
      </c>
      <c r="I79" s="178">
        <v>73.5</v>
      </c>
      <c r="J79" s="181">
        <v>-19.2</v>
      </c>
      <c r="K79" s="181">
        <v>5.4</v>
      </c>
      <c r="L79" s="181">
        <v>36</v>
      </c>
      <c r="M79" s="181">
        <v>12.3</v>
      </c>
      <c r="N79" s="181">
        <v>2.9</v>
      </c>
      <c r="O79" s="181">
        <v>-20.7</v>
      </c>
      <c r="P79" s="176">
        <v>7</v>
      </c>
    </row>
    <row r="80" spans="1:16">
      <c r="A80" s="176" t="s">
        <v>409</v>
      </c>
      <c r="B80" s="176" t="s">
        <v>408</v>
      </c>
      <c r="C80" s="176">
        <v>6398</v>
      </c>
      <c r="D80" s="176">
        <v>6728</v>
      </c>
      <c r="E80" s="176">
        <v>6563</v>
      </c>
      <c r="F80" s="177">
        <v>2.4</v>
      </c>
      <c r="G80" s="177">
        <v>0.04</v>
      </c>
      <c r="H80" s="181">
        <v>74</v>
      </c>
      <c r="I80" s="178">
        <v>74</v>
      </c>
      <c r="J80" s="181">
        <v>-19.3</v>
      </c>
      <c r="K80" s="181">
        <v>6.1</v>
      </c>
      <c r="L80" s="181">
        <v>39.700000000000003</v>
      </c>
      <c r="M80" s="181">
        <v>13.7</v>
      </c>
      <c r="N80" s="181">
        <v>2.9</v>
      </c>
      <c r="O80" s="181">
        <v>-20.8</v>
      </c>
      <c r="P80" s="176">
        <v>7</v>
      </c>
    </row>
    <row r="81" spans="1:16">
      <c r="A81" s="176" t="s">
        <v>417</v>
      </c>
      <c r="B81" s="176" t="s">
        <v>408</v>
      </c>
      <c r="C81" s="176">
        <v>6398</v>
      </c>
      <c r="D81" s="176">
        <v>6728</v>
      </c>
      <c r="E81" s="176">
        <v>6563</v>
      </c>
      <c r="F81" s="177">
        <v>2.33</v>
      </c>
      <c r="G81" s="177">
        <v>0</v>
      </c>
      <c r="H81" s="181">
        <v>67.099999999999994</v>
      </c>
      <c r="I81" s="178">
        <v>74.850049999999996</v>
      </c>
      <c r="J81" s="181">
        <v>-14.9</v>
      </c>
      <c r="K81" s="181">
        <v>5</v>
      </c>
      <c r="L81" s="181">
        <v>37.799999999999997</v>
      </c>
      <c r="M81" s="181">
        <v>13.2</v>
      </c>
      <c r="N81" s="181">
        <v>2.9</v>
      </c>
      <c r="O81" s="181">
        <v>-16.399999999999999</v>
      </c>
      <c r="P81" s="176">
        <v>7</v>
      </c>
    </row>
    <row r="82" spans="1:16">
      <c r="A82" s="176" t="s">
        <v>414</v>
      </c>
      <c r="B82" s="176" t="s">
        <v>408</v>
      </c>
      <c r="C82" s="176">
        <v>6398</v>
      </c>
      <c r="D82" s="176">
        <v>6728</v>
      </c>
      <c r="E82" s="176">
        <v>6563</v>
      </c>
      <c r="F82" s="177">
        <v>2.48</v>
      </c>
      <c r="G82" s="177">
        <v>0.08</v>
      </c>
      <c r="H82" s="181">
        <v>82</v>
      </c>
      <c r="I82" s="178">
        <v>82</v>
      </c>
      <c r="J82" s="181">
        <v>-16</v>
      </c>
      <c r="K82" s="181">
        <v>6.1</v>
      </c>
      <c r="L82" s="181">
        <v>41.1</v>
      </c>
      <c r="M82" s="181">
        <v>14.4</v>
      </c>
      <c r="N82" s="181">
        <v>2.8</v>
      </c>
      <c r="O82" s="181">
        <v>-17.5</v>
      </c>
      <c r="P82" s="176">
        <v>7</v>
      </c>
    </row>
    <row r="83" spans="1:16">
      <c r="A83" s="176" t="s">
        <v>419</v>
      </c>
      <c r="B83" s="176" t="s">
        <v>408</v>
      </c>
      <c r="C83" s="176">
        <v>6398</v>
      </c>
      <c r="D83" s="176">
        <v>6728</v>
      </c>
      <c r="E83" s="176">
        <v>6563</v>
      </c>
      <c r="F83" s="177">
        <v>2.4900000000000002</v>
      </c>
      <c r="G83" s="177">
        <v>0.01</v>
      </c>
      <c r="H83" s="181">
        <v>83.1</v>
      </c>
      <c r="I83" s="178">
        <v>83.1</v>
      </c>
      <c r="J83" s="181">
        <v>-13.5</v>
      </c>
      <c r="K83" s="181">
        <v>6.7</v>
      </c>
      <c r="L83" s="181">
        <v>37.299999999999997</v>
      </c>
      <c r="M83" s="181">
        <v>12.6</v>
      </c>
      <c r="N83" s="181">
        <v>3</v>
      </c>
      <c r="O83" s="181">
        <v>-15</v>
      </c>
      <c r="P83" s="176">
        <v>7</v>
      </c>
    </row>
    <row r="84" spans="1:16">
      <c r="A84" s="176" t="s">
        <v>422</v>
      </c>
      <c r="B84" s="176" t="s">
        <v>408</v>
      </c>
      <c r="C84" s="176">
        <v>6398</v>
      </c>
      <c r="D84" s="176">
        <v>6728</v>
      </c>
      <c r="E84" s="176">
        <v>6563</v>
      </c>
      <c r="F84" s="177">
        <v>2.5</v>
      </c>
      <c r="G84" s="177">
        <v>0.06</v>
      </c>
      <c r="H84" s="181">
        <v>84.2</v>
      </c>
      <c r="I84" s="178">
        <v>84.2</v>
      </c>
      <c r="J84" s="181">
        <v>-10.7</v>
      </c>
      <c r="K84" s="181">
        <v>6</v>
      </c>
      <c r="L84" s="181">
        <v>36.700000000000003</v>
      </c>
      <c r="M84" s="181">
        <v>12.7</v>
      </c>
      <c r="N84" s="181">
        <v>2.9</v>
      </c>
      <c r="O84" s="181">
        <v>-12.2</v>
      </c>
      <c r="P84" s="176">
        <v>7</v>
      </c>
    </row>
    <row r="85" spans="1:16">
      <c r="A85" s="176" t="s">
        <v>413</v>
      </c>
      <c r="B85" s="176" t="s">
        <v>408</v>
      </c>
      <c r="C85" s="176">
        <v>6398</v>
      </c>
      <c r="D85" s="176">
        <v>6728</v>
      </c>
      <c r="E85" s="176">
        <v>6563</v>
      </c>
      <c r="F85" s="177">
        <v>2.5</v>
      </c>
      <c r="G85" s="177">
        <v>0.06</v>
      </c>
      <c r="H85" s="181">
        <v>84.8</v>
      </c>
      <c r="I85" s="178">
        <v>94.594399999999993</v>
      </c>
      <c r="J85" s="181">
        <v>-16.100000000000001</v>
      </c>
      <c r="K85" s="181">
        <v>6.6</v>
      </c>
      <c r="L85" s="181">
        <v>41.5</v>
      </c>
      <c r="M85" s="181">
        <v>14.7</v>
      </c>
      <c r="N85" s="181">
        <v>2.8</v>
      </c>
      <c r="O85" s="181">
        <v>-17.600000000000001</v>
      </c>
      <c r="P85" s="176">
        <v>7</v>
      </c>
    </row>
    <row r="86" spans="1:16">
      <c r="A86" s="176" t="s">
        <v>418</v>
      </c>
      <c r="B86" s="176" t="s">
        <v>408</v>
      </c>
      <c r="C86" s="176">
        <v>6398</v>
      </c>
      <c r="D86" s="176">
        <v>6728</v>
      </c>
      <c r="E86" s="176">
        <v>6563</v>
      </c>
      <c r="F86" s="177">
        <v>2.61</v>
      </c>
      <c r="G86" s="177">
        <v>0.02</v>
      </c>
      <c r="H86" s="181">
        <v>97.1</v>
      </c>
      <c r="I86" s="178">
        <v>97.1</v>
      </c>
      <c r="J86" s="181">
        <v>-14.9</v>
      </c>
      <c r="K86" s="181">
        <v>5.4</v>
      </c>
      <c r="L86" s="181">
        <v>42.2</v>
      </c>
      <c r="M86" s="181">
        <v>14.4</v>
      </c>
      <c r="N86" s="181">
        <v>2.9</v>
      </c>
      <c r="O86" s="181">
        <v>-16.399999999999999</v>
      </c>
      <c r="P86" s="176">
        <v>7</v>
      </c>
    </row>
    <row r="87" spans="1:16">
      <c r="A87" s="176" t="s">
        <v>411</v>
      </c>
      <c r="B87" s="176" t="s">
        <v>408</v>
      </c>
      <c r="C87" s="176">
        <v>6398</v>
      </c>
      <c r="D87" s="176">
        <v>6728</v>
      </c>
      <c r="E87" s="176">
        <v>6563</v>
      </c>
      <c r="F87" s="177">
        <v>2.5499999999999998</v>
      </c>
      <c r="G87" s="177"/>
      <c r="H87" s="181">
        <v>90.5</v>
      </c>
      <c r="I87" s="178">
        <v>100.95274999999999</v>
      </c>
      <c r="J87" s="181">
        <v>-18</v>
      </c>
      <c r="K87" s="181">
        <v>6.4</v>
      </c>
      <c r="L87" s="181">
        <v>28.9</v>
      </c>
      <c r="M87" s="181">
        <v>9.6</v>
      </c>
      <c r="N87" s="181">
        <v>3</v>
      </c>
      <c r="O87" s="181">
        <v>-19.5</v>
      </c>
      <c r="P87" s="176">
        <v>7</v>
      </c>
    </row>
    <row r="88" spans="1:16">
      <c r="A88" s="176" t="s">
        <v>416</v>
      </c>
      <c r="B88" s="176" t="s">
        <v>408</v>
      </c>
      <c r="C88" s="176">
        <v>6398</v>
      </c>
      <c r="D88" s="176">
        <v>6728</v>
      </c>
      <c r="E88" s="176">
        <v>6563</v>
      </c>
      <c r="F88" s="177">
        <v>2.66</v>
      </c>
      <c r="G88" s="177">
        <v>0.17</v>
      </c>
      <c r="H88" s="181">
        <v>104.1</v>
      </c>
      <c r="I88" s="178">
        <v>104.1</v>
      </c>
      <c r="J88" s="181">
        <v>-15.4</v>
      </c>
      <c r="K88" s="181">
        <v>6.5</v>
      </c>
      <c r="L88" s="181">
        <v>42.5</v>
      </c>
      <c r="M88" s="181">
        <v>14.9</v>
      </c>
      <c r="N88" s="181">
        <v>2.8</v>
      </c>
      <c r="O88" s="181">
        <v>-16.899999999999999</v>
      </c>
      <c r="P88" s="176">
        <v>7</v>
      </c>
    </row>
    <row r="89" spans="1:16">
      <c r="A89" s="176" t="s">
        <v>420</v>
      </c>
      <c r="B89" s="176" t="s">
        <v>408</v>
      </c>
      <c r="C89" s="176">
        <v>6398</v>
      </c>
      <c r="D89" s="176">
        <v>6728</v>
      </c>
      <c r="E89" s="176">
        <v>6563</v>
      </c>
      <c r="F89" s="177">
        <v>2.68</v>
      </c>
      <c r="G89" s="177">
        <v>0.05</v>
      </c>
      <c r="H89" s="181">
        <v>106</v>
      </c>
      <c r="I89" s="178">
        <v>106</v>
      </c>
      <c r="J89" s="181">
        <v>-12.8</v>
      </c>
      <c r="K89" s="181">
        <v>6.6</v>
      </c>
      <c r="L89" s="181">
        <v>37.9</v>
      </c>
      <c r="M89" s="181">
        <v>13.1</v>
      </c>
      <c r="N89" s="181">
        <v>2.9</v>
      </c>
      <c r="O89" s="181">
        <v>-14.3</v>
      </c>
      <c r="P89" s="176">
        <v>7</v>
      </c>
    </row>
    <row r="90" spans="1:16">
      <c r="A90" s="176" t="s">
        <v>421</v>
      </c>
      <c r="B90" s="176" t="s">
        <v>408</v>
      </c>
      <c r="C90" s="176">
        <v>6398</v>
      </c>
      <c r="D90" s="176">
        <v>6728</v>
      </c>
      <c r="E90" s="176">
        <v>6563</v>
      </c>
      <c r="F90" s="177">
        <v>2.62</v>
      </c>
      <c r="G90" s="177">
        <v>0.04</v>
      </c>
      <c r="H90" s="181">
        <v>99</v>
      </c>
      <c r="I90" s="178">
        <v>110.4345</v>
      </c>
      <c r="J90" s="181">
        <v>-10.8</v>
      </c>
      <c r="K90" s="181">
        <v>5.5</v>
      </c>
      <c r="L90" s="181">
        <v>41.6</v>
      </c>
      <c r="M90" s="181">
        <v>14.6</v>
      </c>
      <c r="N90" s="181">
        <v>2.8</v>
      </c>
      <c r="O90" s="181">
        <v>-12.3</v>
      </c>
      <c r="P90" s="176">
        <v>7</v>
      </c>
    </row>
    <row r="91" spans="1:16">
      <c r="A91" s="176" t="s">
        <v>412</v>
      </c>
      <c r="B91" s="176" t="s">
        <v>408</v>
      </c>
      <c r="C91" s="176">
        <v>6398</v>
      </c>
      <c r="D91" s="176">
        <v>6728</v>
      </c>
      <c r="E91" s="176">
        <v>6563</v>
      </c>
      <c r="F91" s="177">
        <v>2.85</v>
      </c>
      <c r="G91" s="177">
        <v>0</v>
      </c>
      <c r="H91" s="181">
        <v>130.80000000000001</v>
      </c>
      <c r="I91" s="178">
        <v>130.80000000000001</v>
      </c>
      <c r="J91" s="181">
        <v>-16.5</v>
      </c>
      <c r="K91" s="181">
        <v>7.5</v>
      </c>
      <c r="L91" s="181">
        <v>42.6</v>
      </c>
      <c r="M91" s="181">
        <v>15.1</v>
      </c>
      <c r="N91" s="181">
        <v>2.8</v>
      </c>
      <c r="O91" s="181">
        <v>-18</v>
      </c>
      <c r="P91" s="176">
        <v>7</v>
      </c>
    </row>
    <row r="92" spans="1:16">
      <c r="A92" s="176" t="s">
        <v>649</v>
      </c>
      <c r="B92" s="176" t="s">
        <v>424</v>
      </c>
      <c r="C92" s="176">
        <v>6728</v>
      </c>
      <c r="D92" s="176">
        <v>7057</v>
      </c>
      <c r="E92" s="176">
        <v>6893</v>
      </c>
      <c r="F92" s="177">
        <v>2.44</v>
      </c>
      <c r="G92" s="177">
        <v>0.01</v>
      </c>
      <c r="H92" s="181">
        <v>77.7</v>
      </c>
      <c r="I92" s="178">
        <v>77.7</v>
      </c>
      <c r="J92" s="181">
        <v>-16.7</v>
      </c>
      <c r="K92" s="181">
        <v>6.7</v>
      </c>
      <c r="L92" s="181">
        <v>40.1</v>
      </c>
      <c r="M92" s="181">
        <v>13.7</v>
      </c>
      <c r="N92" s="181">
        <v>2.9</v>
      </c>
      <c r="O92" s="181">
        <v>-18.2</v>
      </c>
      <c r="P92" s="176">
        <v>8</v>
      </c>
    </row>
    <row r="93" spans="1:16">
      <c r="A93" s="176" t="s">
        <v>428</v>
      </c>
      <c r="B93" s="176" t="s">
        <v>424</v>
      </c>
      <c r="C93" s="176">
        <v>6728</v>
      </c>
      <c r="D93" s="176">
        <v>7057</v>
      </c>
      <c r="E93" s="176">
        <v>6893</v>
      </c>
      <c r="F93" s="177">
        <v>2.4700000000000002</v>
      </c>
      <c r="G93" s="177">
        <v>0.01</v>
      </c>
      <c r="H93" s="181">
        <v>80.900000000000006</v>
      </c>
      <c r="I93" s="178">
        <v>80.900000000000006</v>
      </c>
      <c r="J93" s="181">
        <v>-15.2</v>
      </c>
      <c r="K93" s="181">
        <v>4.7</v>
      </c>
      <c r="L93" s="181">
        <v>41.3</v>
      </c>
      <c r="M93" s="181">
        <v>14.4</v>
      </c>
      <c r="N93" s="181">
        <v>2.9</v>
      </c>
      <c r="O93" s="181">
        <v>-16.7</v>
      </c>
      <c r="P93" s="176">
        <v>8</v>
      </c>
    </row>
    <row r="94" spans="1:16">
      <c r="A94" s="176" t="s">
        <v>427</v>
      </c>
      <c r="B94" s="176" t="s">
        <v>424</v>
      </c>
      <c r="C94" s="176">
        <v>6728</v>
      </c>
      <c r="D94" s="176">
        <v>7057</v>
      </c>
      <c r="E94" s="176">
        <v>6893</v>
      </c>
      <c r="F94" s="177">
        <v>2.48</v>
      </c>
      <c r="G94" s="177">
        <v>0.01</v>
      </c>
      <c r="H94" s="181">
        <v>82.5</v>
      </c>
      <c r="I94" s="178">
        <v>82.5</v>
      </c>
      <c r="J94" s="181">
        <v>-15.4</v>
      </c>
      <c r="K94" s="181">
        <v>5.2</v>
      </c>
      <c r="L94" s="181">
        <v>27.2</v>
      </c>
      <c r="M94" s="181">
        <v>9.1</v>
      </c>
      <c r="N94" s="181">
        <v>3</v>
      </c>
      <c r="O94" s="181">
        <v>-16.899999999999999</v>
      </c>
      <c r="P94" s="176">
        <v>8</v>
      </c>
    </row>
    <row r="95" spans="1:16">
      <c r="A95" s="176" t="s">
        <v>425</v>
      </c>
      <c r="B95" s="176" t="s">
        <v>424</v>
      </c>
      <c r="C95" s="176">
        <v>6728</v>
      </c>
      <c r="D95" s="176">
        <v>7057</v>
      </c>
      <c r="E95" s="176">
        <v>6893</v>
      </c>
      <c r="F95" s="177">
        <v>2.71</v>
      </c>
      <c r="G95" s="177">
        <v>0.01</v>
      </c>
      <c r="H95" s="181">
        <v>110.7</v>
      </c>
      <c r="I95" s="178">
        <v>110.7</v>
      </c>
      <c r="J95" s="181">
        <v>-18.2</v>
      </c>
      <c r="K95" s="181">
        <v>5.4</v>
      </c>
      <c r="L95" s="181">
        <v>43.6</v>
      </c>
      <c r="M95" s="181">
        <v>15</v>
      </c>
      <c r="N95" s="181">
        <v>2.9</v>
      </c>
      <c r="O95" s="181">
        <v>-19.7</v>
      </c>
      <c r="P95" s="176">
        <v>8</v>
      </c>
    </row>
    <row r="96" spans="1:16">
      <c r="A96" s="176" t="s">
        <v>651</v>
      </c>
      <c r="B96" s="176" t="s">
        <v>432</v>
      </c>
      <c r="C96" s="176">
        <v>7057</v>
      </c>
      <c r="D96" s="176">
        <v>7386</v>
      </c>
      <c r="E96" s="176">
        <v>7222</v>
      </c>
      <c r="F96" s="177">
        <v>2.2599999999999998</v>
      </c>
      <c r="G96" s="177">
        <v>0.06</v>
      </c>
      <c r="H96" s="181">
        <v>60.7</v>
      </c>
      <c r="I96" s="178">
        <v>67.710849999999994</v>
      </c>
      <c r="J96" s="181">
        <v>-10.9</v>
      </c>
      <c r="K96" s="181">
        <v>5.6</v>
      </c>
      <c r="L96" s="181">
        <v>44.2</v>
      </c>
      <c r="M96" s="181">
        <v>15.2</v>
      </c>
      <c r="N96" s="181">
        <v>2.9</v>
      </c>
      <c r="O96" s="181">
        <v>-12.4</v>
      </c>
      <c r="P96" s="176">
        <v>8</v>
      </c>
    </row>
    <row r="97" spans="1:16">
      <c r="A97" s="176" t="s">
        <v>433</v>
      </c>
      <c r="B97" s="176" t="s">
        <v>432</v>
      </c>
      <c r="C97" s="176">
        <v>7057</v>
      </c>
      <c r="D97" s="176">
        <v>7386</v>
      </c>
      <c r="E97" s="176">
        <v>7222</v>
      </c>
      <c r="F97" s="177">
        <v>2.4300000000000002</v>
      </c>
      <c r="G97" s="177">
        <v>0.02</v>
      </c>
      <c r="H97" s="181">
        <v>76.599999999999994</v>
      </c>
      <c r="I97" s="178">
        <v>76.599999999999994</v>
      </c>
      <c r="J97" s="181">
        <v>-18</v>
      </c>
      <c r="K97" s="181">
        <v>6.5</v>
      </c>
      <c r="L97" s="181">
        <v>39.4</v>
      </c>
      <c r="M97" s="181">
        <v>13.5</v>
      </c>
      <c r="N97" s="181">
        <v>2.9</v>
      </c>
      <c r="O97" s="181">
        <v>-19.5</v>
      </c>
      <c r="P97" s="176">
        <v>8</v>
      </c>
    </row>
    <row r="98" spans="1:16">
      <c r="A98" s="176" t="s">
        <v>650</v>
      </c>
      <c r="B98" s="176" t="s">
        <v>432</v>
      </c>
      <c r="C98" s="176">
        <v>7057</v>
      </c>
      <c r="D98" s="176">
        <v>7386</v>
      </c>
      <c r="E98" s="176">
        <v>7222</v>
      </c>
      <c r="F98" s="177">
        <v>2.57</v>
      </c>
      <c r="G98" s="177">
        <v>0.04</v>
      </c>
      <c r="H98" s="181">
        <v>92.3</v>
      </c>
      <c r="I98" s="178">
        <v>92.3</v>
      </c>
      <c r="J98" s="181">
        <v>-10.199999999999999</v>
      </c>
      <c r="K98" s="181">
        <v>6</v>
      </c>
      <c r="L98" s="181">
        <v>41.6</v>
      </c>
      <c r="M98" s="181">
        <v>14.8</v>
      </c>
      <c r="N98" s="181">
        <v>2.8</v>
      </c>
      <c r="O98" s="181">
        <v>-11.7</v>
      </c>
      <c r="P98" s="176">
        <v>8</v>
      </c>
    </row>
    <row r="99" spans="1:16">
      <c r="A99" s="176" t="s">
        <v>653</v>
      </c>
      <c r="B99" s="176" t="s">
        <v>437</v>
      </c>
      <c r="C99" s="176">
        <v>7386</v>
      </c>
      <c r="D99" s="176">
        <v>7716</v>
      </c>
      <c r="E99" s="176">
        <v>7551</v>
      </c>
      <c r="F99" s="177">
        <v>2.71</v>
      </c>
      <c r="G99" s="177">
        <v>0.01</v>
      </c>
      <c r="H99" s="181">
        <v>110</v>
      </c>
      <c r="I99" s="178">
        <v>110</v>
      </c>
      <c r="J99" s="181">
        <v>-12.5</v>
      </c>
      <c r="K99" s="181">
        <v>5</v>
      </c>
      <c r="L99" s="181">
        <v>42.4</v>
      </c>
      <c r="M99" s="181">
        <v>14.8</v>
      </c>
      <c r="N99" s="181">
        <v>2.9</v>
      </c>
      <c r="O99" s="181">
        <v>-14</v>
      </c>
      <c r="P99" s="176">
        <v>8</v>
      </c>
    </row>
    <row r="100" spans="1:16">
      <c r="A100" s="176" t="s">
        <v>439</v>
      </c>
      <c r="B100" s="176" t="s">
        <v>437</v>
      </c>
      <c r="C100" s="176">
        <v>7386</v>
      </c>
      <c r="D100" s="176">
        <v>7716</v>
      </c>
      <c r="E100" s="176">
        <v>7551</v>
      </c>
      <c r="F100" s="177">
        <v>2.77</v>
      </c>
      <c r="G100" s="177">
        <v>0</v>
      </c>
      <c r="H100" s="181">
        <v>119</v>
      </c>
      <c r="I100" s="178">
        <v>119</v>
      </c>
      <c r="J100" s="181">
        <v>-11.5</v>
      </c>
      <c r="K100" s="181">
        <v>8.4</v>
      </c>
      <c r="L100" s="181">
        <v>39.9</v>
      </c>
      <c r="M100" s="181">
        <v>14</v>
      </c>
      <c r="N100" s="181">
        <v>2.9</v>
      </c>
      <c r="O100" s="181">
        <v>-13</v>
      </c>
      <c r="P100" s="176">
        <v>8</v>
      </c>
    </row>
    <row r="101" spans="1:16">
      <c r="A101" s="176" t="s">
        <v>443</v>
      </c>
      <c r="B101" s="176" t="s">
        <v>172</v>
      </c>
      <c r="C101" s="176">
        <v>7716</v>
      </c>
      <c r="D101" s="176">
        <v>8045</v>
      </c>
      <c r="E101" s="176">
        <v>7881</v>
      </c>
      <c r="F101" s="177">
        <v>2.0099999999999998</v>
      </c>
      <c r="G101" s="177">
        <v>0.05</v>
      </c>
      <c r="H101" s="181">
        <v>41.4</v>
      </c>
      <c r="I101" s="178">
        <v>41.4</v>
      </c>
      <c r="J101" s="181">
        <v>-13.9</v>
      </c>
      <c r="K101" s="181">
        <v>7.2</v>
      </c>
      <c r="L101" s="181">
        <v>37</v>
      </c>
      <c r="M101" s="181">
        <v>13.1</v>
      </c>
      <c r="N101" s="181">
        <v>2.8</v>
      </c>
      <c r="O101" s="181">
        <v>-15.4</v>
      </c>
      <c r="P101" s="176">
        <v>9</v>
      </c>
    </row>
    <row r="102" spans="1:16">
      <c r="A102" s="176" t="s">
        <v>442</v>
      </c>
      <c r="B102" s="176" t="s">
        <v>172</v>
      </c>
      <c r="C102" s="176">
        <v>7716</v>
      </c>
      <c r="D102" s="176">
        <v>8045</v>
      </c>
      <c r="E102" s="176">
        <v>7881</v>
      </c>
      <c r="F102" s="177">
        <v>2.2200000000000002</v>
      </c>
      <c r="G102" s="177">
        <v>0</v>
      </c>
      <c r="H102" s="181">
        <v>57.2</v>
      </c>
      <c r="I102" s="178">
        <v>57.2</v>
      </c>
      <c r="J102" s="181">
        <v>-13.9</v>
      </c>
      <c r="K102" s="181">
        <v>5.7</v>
      </c>
      <c r="L102" s="181">
        <v>32.1</v>
      </c>
      <c r="M102" s="181">
        <v>11.1</v>
      </c>
      <c r="N102" s="181">
        <v>2.9</v>
      </c>
      <c r="O102" s="181">
        <v>-15.4</v>
      </c>
      <c r="P102" s="176">
        <v>9</v>
      </c>
    </row>
    <row r="103" spans="1:16">
      <c r="A103" s="176" t="s">
        <v>440</v>
      </c>
      <c r="B103" s="176" t="s">
        <v>172</v>
      </c>
      <c r="C103" s="176">
        <v>7716</v>
      </c>
      <c r="D103" s="176">
        <v>8045</v>
      </c>
      <c r="E103" s="176">
        <v>7881</v>
      </c>
      <c r="F103" s="177">
        <v>2.2599999999999998</v>
      </c>
      <c r="G103" s="177">
        <v>0.03</v>
      </c>
      <c r="H103" s="181">
        <v>60.7</v>
      </c>
      <c r="I103" s="178">
        <v>67.710849999999994</v>
      </c>
      <c r="J103" s="181">
        <v>-18.600000000000001</v>
      </c>
      <c r="K103" s="181">
        <v>9.1</v>
      </c>
      <c r="L103" s="181">
        <v>42.6</v>
      </c>
      <c r="M103" s="181">
        <v>14.9</v>
      </c>
      <c r="N103" s="181">
        <v>2.9</v>
      </c>
      <c r="O103" s="181">
        <v>-20.100000000000001</v>
      </c>
      <c r="P103" s="176">
        <v>9</v>
      </c>
    </row>
    <row r="104" spans="1:16">
      <c r="A104" s="176" t="s">
        <v>444</v>
      </c>
      <c r="B104" s="176" t="s">
        <v>172</v>
      </c>
      <c r="C104" s="176">
        <v>7716</v>
      </c>
      <c r="D104" s="176">
        <v>8045</v>
      </c>
      <c r="E104" s="176">
        <v>7881</v>
      </c>
      <c r="F104" s="177">
        <v>2.38</v>
      </c>
      <c r="G104" s="177">
        <v>0.05</v>
      </c>
      <c r="H104" s="181">
        <v>71.5</v>
      </c>
      <c r="I104" s="178">
        <v>79.75824999999999</v>
      </c>
      <c r="J104" s="181">
        <v>-13.7</v>
      </c>
      <c r="K104" s="181">
        <v>6</v>
      </c>
      <c r="L104" s="181">
        <v>43.5</v>
      </c>
      <c r="M104" s="181">
        <v>15.1</v>
      </c>
      <c r="N104" s="181">
        <v>2.9</v>
      </c>
      <c r="O104" s="181">
        <v>-15.2</v>
      </c>
      <c r="P104" s="176">
        <v>9</v>
      </c>
    </row>
    <row r="105" spans="1:16">
      <c r="A105" s="176" t="s">
        <v>657</v>
      </c>
      <c r="B105" s="176" t="s">
        <v>172</v>
      </c>
      <c r="C105" s="176">
        <v>7716</v>
      </c>
      <c r="D105" s="176">
        <v>8045</v>
      </c>
      <c r="E105" s="176">
        <v>7881</v>
      </c>
      <c r="F105" s="177">
        <v>2.46</v>
      </c>
      <c r="G105" s="177">
        <v>0.03</v>
      </c>
      <c r="H105" s="181">
        <v>80.400000000000006</v>
      </c>
      <c r="I105" s="178">
        <v>80.400000000000006</v>
      </c>
      <c r="J105" s="181">
        <v>-10</v>
      </c>
      <c r="K105" s="181">
        <v>6.2</v>
      </c>
      <c r="L105" s="181">
        <v>44.6</v>
      </c>
      <c r="M105" s="181">
        <v>15.7</v>
      </c>
      <c r="N105" s="181">
        <v>2.8</v>
      </c>
      <c r="O105" s="181">
        <v>-11.5</v>
      </c>
      <c r="P105" s="176">
        <v>9</v>
      </c>
    </row>
    <row r="106" spans="1:16">
      <c r="A106" s="176" t="s">
        <v>447</v>
      </c>
      <c r="B106" s="176" t="s">
        <v>172</v>
      </c>
      <c r="C106" s="176">
        <v>7716</v>
      </c>
      <c r="D106" s="176">
        <v>8045</v>
      </c>
      <c r="E106" s="176">
        <v>7881</v>
      </c>
      <c r="F106" s="177">
        <v>2.59</v>
      </c>
      <c r="G106" s="177">
        <v>0.01</v>
      </c>
      <c r="H106" s="181">
        <v>94.7</v>
      </c>
      <c r="I106" s="178">
        <v>94.7</v>
      </c>
      <c r="J106" s="181">
        <v>-12.1</v>
      </c>
      <c r="K106" s="181">
        <v>7</v>
      </c>
      <c r="L106" s="181">
        <v>40.700000000000003</v>
      </c>
      <c r="M106" s="181">
        <v>14.2</v>
      </c>
      <c r="N106" s="181">
        <v>2.9</v>
      </c>
      <c r="O106" s="181">
        <v>-13.6</v>
      </c>
      <c r="P106" s="176">
        <v>9</v>
      </c>
    </row>
    <row r="107" spans="1:16">
      <c r="A107" s="176" t="s">
        <v>655</v>
      </c>
      <c r="B107" s="176" t="s">
        <v>172</v>
      </c>
      <c r="C107" s="176">
        <v>7716</v>
      </c>
      <c r="D107" s="176">
        <v>8045</v>
      </c>
      <c r="E107" s="176">
        <v>7881</v>
      </c>
      <c r="F107" s="177">
        <v>2.59</v>
      </c>
      <c r="G107" s="177">
        <v>0.01</v>
      </c>
      <c r="H107" s="181">
        <v>94.7</v>
      </c>
      <c r="I107" s="178">
        <v>94.7</v>
      </c>
      <c r="J107" s="181">
        <v>-11.4</v>
      </c>
      <c r="K107" s="181">
        <v>5.8</v>
      </c>
      <c r="L107" s="181">
        <v>44.1</v>
      </c>
      <c r="M107" s="181">
        <v>15.7</v>
      </c>
      <c r="N107" s="181">
        <v>2.8</v>
      </c>
      <c r="O107" s="181">
        <v>-12.9</v>
      </c>
      <c r="P107" s="176">
        <v>9</v>
      </c>
    </row>
    <row r="108" spans="1:16">
      <c r="A108" s="176" t="s">
        <v>448</v>
      </c>
      <c r="B108" s="176" t="s">
        <v>172</v>
      </c>
      <c r="C108" s="176">
        <v>7716</v>
      </c>
      <c r="D108" s="176">
        <v>8045</v>
      </c>
      <c r="E108" s="176">
        <v>7881</v>
      </c>
      <c r="F108" s="177">
        <v>2.5299999999999998</v>
      </c>
      <c r="G108" s="177">
        <v>0.02</v>
      </c>
      <c r="H108" s="181">
        <v>87.6</v>
      </c>
      <c r="I108" s="178">
        <v>97.717799999999983</v>
      </c>
      <c r="J108" s="181">
        <v>-11.1</v>
      </c>
      <c r="K108" s="181">
        <v>9</v>
      </c>
      <c r="L108" s="181">
        <v>41.8</v>
      </c>
      <c r="M108" s="181">
        <v>14.6</v>
      </c>
      <c r="N108" s="181">
        <v>2.9</v>
      </c>
      <c r="O108" s="181">
        <v>-12.6</v>
      </c>
      <c r="P108" s="176">
        <v>9</v>
      </c>
    </row>
    <row r="109" spans="1:16">
      <c r="A109" s="176" t="s">
        <v>449</v>
      </c>
      <c r="B109" s="176" t="s">
        <v>171</v>
      </c>
      <c r="C109" s="176">
        <v>8045</v>
      </c>
      <c r="D109" s="176">
        <v>8375</v>
      </c>
      <c r="E109" s="176">
        <v>8210</v>
      </c>
      <c r="F109" s="177">
        <v>2.2799999999999998</v>
      </c>
      <c r="G109" s="177">
        <v>7.0000000000000007E-2</v>
      </c>
      <c r="H109" s="181">
        <v>62.2</v>
      </c>
      <c r="I109" s="178">
        <v>62.2</v>
      </c>
      <c r="J109" s="181">
        <v>-17.399999999999999</v>
      </c>
      <c r="K109" s="181">
        <v>8</v>
      </c>
      <c r="L109" s="181">
        <v>42.4</v>
      </c>
      <c r="M109" s="181">
        <v>14.5</v>
      </c>
      <c r="N109" s="181">
        <v>2.9</v>
      </c>
      <c r="O109" s="181">
        <v>-18.899999999999999</v>
      </c>
      <c r="P109" s="176">
        <v>10</v>
      </c>
    </row>
    <row r="110" spans="1:16">
      <c r="A110" s="176" t="s">
        <v>450</v>
      </c>
      <c r="B110" s="176" t="s">
        <v>171</v>
      </c>
      <c r="C110" s="176">
        <v>8045</v>
      </c>
      <c r="D110" s="176">
        <v>8375</v>
      </c>
      <c r="E110" s="176">
        <v>8210</v>
      </c>
      <c r="F110" s="177">
        <v>2.31</v>
      </c>
      <c r="G110" s="177">
        <v>0.03</v>
      </c>
      <c r="H110" s="181">
        <v>65.2</v>
      </c>
      <c r="I110" s="178">
        <v>65.2</v>
      </c>
      <c r="J110" s="181">
        <v>-16.899999999999999</v>
      </c>
      <c r="K110" s="181">
        <v>6</v>
      </c>
      <c r="L110" s="181">
        <v>30.2</v>
      </c>
      <c r="M110" s="181">
        <v>10.199999999999999</v>
      </c>
      <c r="N110" s="181">
        <v>3</v>
      </c>
      <c r="O110" s="181">
        <v>-18.399999999999999</v>
      </c>
      <c r="P110" s="176">
        <v>10</v>
      </c>
    </row>
    <row r="111" spans="1:16">
      <c r="A111" s="176" t="s">
        <v>659</v>
      </c>
      <c r="B111" s="176" t="s">
        <v>171</v>
      </c>
      <c r="C111" s="176">
        <v>8045</v>
      </c>
      <c r="D111" s="176">
        <v>8375</v>
      </c>
      <c r="E111" s="176">
        <v>8210</v>
      </c>
      <c r="F111" s="177">
        <v>2.35</v>
      </c>
      <c r="G111" s="177">
        <v>0.04</v>
      </c>
      <c r="H111" s="181">
        <v>68.599999999999994</v>
      </c>
      <c r="I111" s="178">
        <v>76.523299999999992</v>
      </c>
      <c r="J111" s="181">
        <v>-10.8</v>
      </c>
      <c r="K111" s="181">
        <v>6.9</v>
      </c>
      <c r="L111" s="181">
        <v>41.6</v>
      </c>
      <c r="M111" s="181">
        <v>14.8</v>
      </c>
      <c r="N111" s="181">
        <v>2.8</v>
      </c>
      <c r="O111" s="181">
        <v>-12.3</v>
      </c>
      <c r="P111" s="176">
        <v>10</v>
      </c>
    </row>
    <row r="112" spans="1:16">
      <c r="A112" s="176" t="s">
        <v>454</v>
      </c>
      <c r="B112" s="176" t="s">
        <v>171</v>
      </c>
      <c r="C112" s="176">
        <v>8045</v>
      </c>
      <c r="D112" s="176">
        <v>8375</v>
      </c>
      <c r="E112" s="176">
        <v>8210</v>
      </c>
      <c r="F112" s="177">
        <v>2.4500000000000002</v>
      </c>
      <c r="G112" s="177">
        <v>0.01</v>
      </c>
      <c r="H112" s="181">
        <v>78.7</v>
      </c>
      <c r="I112" s="178">
        <v>78.7</v>
      </c>
      <c r="J112" s="181">
        <v>-16</v>
      </c>
      <c r="K112" s="181">
        <v>5.0999999999999996</v>
      </c>
      <c r="L112" s="181">
        <v>37.299999999999997</v>
      </c>
      <c r="M112" s="181">
        <v>13</v>
      </c>
      <c r="N112" s="181">
        <v>2.9</v>
      </c>
      <c r="O112" s="181">
        <v>-17.5</v>
      </c>
      <c r="P112" s="176">
        <v>10</v>
      </c>
    </row>
    <row r="113" spans="1:16">
      <c r="A113" s="176" t="s">
        <v>451</v>
      </c>
      <c r="B113" s="176" t="s">
        <v>171</v>
      </c>
      <c r="C113" s="176">
        <v>8045</v>
      </c>
      <c r="D113" s="176">
        <v>8375</v>
      </c>
      <c r="E113" s="176">
        <v>8210</v>
      </c>
      <c r="F113" s="177">
        <v>2.38</v>
      </c>
      <c r="G113" s="177">
        <v>7.0000000000000007E-2</v>
      </c>
      <c r="H113" s="181">
        <v>72</v>
      </c>
      <c r="I113" s="178">
        <v>80.316000000000003</v>
      </c>
      <c r="J113" s="181">
        <v>-16.7</v>
      </c>
      <c r="K113" s="181">
        <v>6.4</v>
      </c>
      <c r="L113" s="181">
        <v>39.5</v>
      </c>
      <c r="M113" s="181">
        <v>13.4</v>
      </c>
      <c r="N113" s="181">
        <v>2.9</v>
      </c>
      <c r="O113" s="181">
        <v>-18.2</v>
      </c>
      <c r="P113" s="176">
        <v>10</v>
      </c>
    </row>
    <row r="114" spans="1:16">
      <c r="A114" s="176" t="s">
        <v>452</v>
      </c>
      <c r="B114" s="176" t="s">
        <v>171</v>
      </c>
      <c r="C114" s="176">
        <v>8045</v>
      </c>
      <c r="D114" s="176">
        <v>8375</v>
      </c>
      <c r="E114" s="176">
        <v>8210</v>
      </c>
      <c r="F114" s="177">
        <v>2.4900000000000002</v>
      </c>
      <c r="G114" s="177">
        <v>0.01</v>
      </c>
      <c r="H114" s="181">
        <v>83.1</v>
      </c>
      <c r="I114" s="178">
        <v>83.1</v>
      </c>
      <c r="J114" s="181">
        <v>-16.2</v>
      </c>
      <c r="K114" s="181">
        <v>7.3</v>
      </c>
      <c r="L114" s="181">
        <v>35.700000000000003</v>
      </c>
      <c r="M114" s="181">
        <v>12.3</v>
      </c>
      <c r="N114" s="181">
        <v>2.9</v>
      </c>
      <c r="O114" s="181">
        <v>-17.7</v>
      </c>
      <c r="P114" s="176">
        <v>10</v>
      </c>
    </row>
    <row r="115" spans="1:16">
      <c r="A115" s="176" t="s">
        <v>662</v>
      </c>
      <c r="B115" s="176" t="s">
        <v>171</v>
      </c>
      <c r="C115" s="176">
        <v>8045</v>
      </c>
      <c r="D115" s="176">
        <v>8375</v>
      </c>
      <c r="E115" s="176">
        <v>8210</v>
      </c>
      <c r="F115" s="177">
        <v>2.5</v>
      </c>
      <c r="G115" s="177">
        <v>0.03</v>
      </c>
      <c r="H115" s="181">
        <v>84.8</v>
      </c>
      <c r="I115" s="178">
        <v>84.8</v>
      </c>
      <c r="J115" s="181">
        <v>-10.9</v>
      </c>
      <c r="K115" s="181">
        <v>7.9</v>
      </c>
      <c r="L115" s="181">
        <v>43.6</v>
      </c>
      <c r="M115" s="181">
        <v>15.5</v>
      </c>
      <c r="N115" s="181">
        <v>2.8</v>
      </c>
      <c r="O115" s="181">
        <v>-12.4</v>
      </c>
      <c r="P115" s="176">
        <v>10</v>
      </c>
    </row>
    <row r="116" spans="1:16">
      <c r="A116" s="176" t="s">
        <v>455</v>
      </c>
      <c r="B116" s="176" t="s">
        <v>171</v>
      </c>
      <c r="C116" s="176">
        <v>8045</v>
      </c>
      <c r="D116" s="176">
        <v>8375</v>
      </c>
      <c r="E116" s="176">
        <v>8210</v>
      </c>
      <c r="F116" s="177">
        <v>2.6</v>
      </c>
      <c r="G116" s="177">
        <v>0.02</v>
      </c>
      <c r="H116" s="181">
        <v>95.9</v>
      </c>
      <c r="I116" s="178">
        <v>95.9</v>
      </c>
      <c r="J116" s="181">
        <v>-15.5</v>
      </c>
      <c r="K116" s="181">
        <v>7.3</v>
      </c>
      <c r="L116" s="181">
        <v>43.3</v>
      </c>
      <c r="M116" s="181">
        <v>14.8</v>
      </c>
      <c r="N116" s="181">
        <v>2.9</v>
      </c>
      <c r="O116" s="181">
        <v>-17</v>
      </c>
      <c r="P116" s="176">
        <v>10</v>
      </c>
    </row>
    <row r="117" spans="1:16">
      <c r="A117" s="176" t="s">
        <v>661</v>
      </c>
      <c r="B117" s="176" t="s">
        <v>171</v>
      </c>
      <c r="C117" s="176">
        <v>8045</v>
      </c>
      <c r="D117" s="176">
        <v>8375</v>
      </c>
      <c r="E117" s="176">
        <v>8210</v>
      </c>
      <c r="F117" s="177">
        <v>2.66</v>
      </c>
      <c r="G117" s="177">
        <v>0.04</v>
      </c>
      <c r="H117" s="181">
        <v>104.5</v>
      </c>
      <c r="I117" s="178">
        <v>104.5</v>
      </c>
      <c r="J117" s="181">
        <v>-15.3</v>
      </c>
      <c r="K117" s="181">
        <v>8</v>
      </c>
      <c r="L117" s="181">
        <v>42</v>
      </c>
      <c r="M117" s="181">
        <v>15</v>
      </c>
      <c r="N117" s="181">
        <v>2.8</v>
      </c>
      <c r="O117" s="181">
        <v>-16.8</v>
      </c>
      <c r="P117" s="176">
        <v>10</v>
      </c>
    </row>
    <row r="118" spans="1:16">
      <c r="A118" s="176" t="s">
        <v>660</v>
      </c>
      <c r="B118" s="176" t="s">
        <v>171</v>
      </c>
      <c r="C118" s="176">
        <v>8045</v>
      </c>
      <c r="D118" s="176">
        <v>8375</v>
      </c>
      <c r="E118" s="176">
        <v>8210</v>
      </c>
      <c r="F118" s="177">
        <v>2.68</v>
      </c>
      <c r="G118" s="177">
        <v>0.02</v>
      </c>
      <c r="H118" s="181">
        <v>106</v>
      </c>
      <c r="I118" s="178">
        <v>118.24299999999999</v>
      </c>
      <c r="J118" s="181">
        <v>-12.4</v>
      </c>
      <c r="K118" s="181">
        <v>6.1</v>
      </c>
      <c r="L118" s="181">
        <v>44.9</v>
      </c>
      <c r="M118" s="181">
        <v>15.9</v>
      </c>
      <c r="N118" s="181">
        <v>2.8</v>
      </c>
      <c r="O118" s="181">
        <v>-13.9</v>
      </c>
      <c r="P118" s="176">
        <v>10</v>
      </c>
    </row>
    <row r="119" spans="1:16">
      <c r="A119" s="176" t="s">
        <v>458</v>
      </c>
      <c r="B119" s="176" t="s">
        <v>171</v>
      </c>
      <c r="C119" s="176">
        <v>8045</v>
      </c>
      <c r="D119" s="176">
        <v>8375</v>
      </c>
      <c r="E119" s="176">
        <v>8210</v>
      </c>
      <c r="F119" s="177">
        <v>2.74</v>
      </c>
      <c r="G119" s="177">
        <v>0.04</v>
      </c>
      <c r="H119" s="181">
        <v>114.3</v>
      </c>
      <c r="I119" s="178">
        <v>127.50164999999998</v>
      </c>
      <c r="J119" s="181">
        <v>-10.6</v>
      </c>
      <c r="K119" s="181">
        <v>10</v>
      </c>
      <c r="L119" s="181">
        <v>43.6</v>
      </c>
      <c r="M119" s="181">
        <v>15.4</v>
      </c>
      <c r="N119" s="181">
        <v>2.8</v>
      </c>
      <c r="O119" s="181">
        <v>-12.1</v>
      </c>
      <c r="P119" s="176">
        <v>10</v>
      </c>
    </row>
    <row r="120" spans="1:16">
      <c r="A120" s="176" t="s">
        <v>481</v>
      </c>
      <c r="B120" s="176" t="s">
        <v>170</v>
      </c>
      <c r="C120" s="176">
        <v>8375</v>
      </c>
      <c r="D120" s="176">
        <v>8704</v>
      </c>
      <c r="E120" s="176">
        <v>8540</v>
      </c>
      <c r="F120" s="177">
        <v>2.09</v>
      </c>
      <c r="G120" s="177">
        <v>0.03</v>
      </c>
      <c r="H120" s="181">
        <v>46.6</v>
      </c>
      <c r="I120" s="178">
        <v>51.982299999999995</v>
      </c>
      <c r="J120" s="181">
        <v>-9.1999999999999993</v>
      </c>
      <c r="K120" s="181">
        <v>9</v>
      </c>
      <c r="L120" s="181">
        <v>43.3</v>
      </c>
      <c r="M120" s="181">
        <v>15</v>
      </c>
      <c r="N120" s="181">
        <v>2.9</v>
      </c>
      <c r="O120" s="181">
        <v>-10.7</v>
      </c>
      <c r="P120" s="176">
        <v>11</v>
      </c>
    </row>
    <row r="121" spans="1:16">
      <c r="A121" s="176" t="s">
        <v>479</v>
      </c>
      <c r="B121" s="176" t="s">
        <v>170</v>
      </c>
      <c r="C121" s="176">
        <v>8375</v>
      </c>
      <c r="D121" s="176">
        <v>8704</v>
      </c>
      <c r="E121" s="176">
        <v>8540</v>
      </c>
      <c r="F121" s="177">
        <v>2.19</v>
      </c>
      <c r="G121" s="177">
        <v>0.03</v>
      </c>
      <c r="H121" s="181">
        <v>54.4</v>
      </c>
      <c r="I121" s="178">
        <v>54.4</v>
      </c>
      <c r="J121" s="181">
        <v>-11.3</v>
      </c>
      <c r="K121" s="181">
        <v>7.7</v>
      </c>
      <c r="L121" s="181">
        <v>43.7</v>
      </c>
      <c r="M121" s="181">
        <v>15.1</v>
      </c>
      <c r="N121" s="181">
        <v>2.9</v>
      </c>
      <c r="O121" s="181">
        <v>-12.8</v>
      </c>
      <c r="P121" s="61">
        <v>11</v>
      </c>
    </row>
    <row r="122" spans="1:16">
      <c r="A122" s="176" t="s">
        <v>472</v>
      </c>
      <c r="B122" s="176" t="s">
        <v>170</v>
      </c>
      <c r="C122" s="176">
        <v>8375</v>
      </c>
      <c r="D122" s="176">
        <v>8704</v>
      </c>
      <c r="E122" s="176">
        <v>8540</v>
      </c>
      <c r="F122" s="177">
        <v>2.14</v>
      </c>
      <c r="G122" s="177">
        <v>0.06</v>
      </c>
      <c r="H122" s="181">
        <v>50.4</v>
      </c>
      <c r="I122" s="178">
        <v>56.221199999999996</v>
      </c>
      <c r="J122" s="181">
        <v>-14</v>
      </c>
      <c r="K122" s="181">
        <v>7.3</v>
      </c>
      <c r="L122" s="181">
        <v>36</v>
      </c>
      <c r="M122" s="181">
        <v>12.5</v>
      </c>
      <c r="N122" s="181">
        <v>2.9</v>
      </c>
      <c r="O122" s="181">
        <v>-15.5</v>
      </c>
      <c r="P122" s="61">
        <v>11</v>
      </c>
    </row>
    <row r="123" spans="1:16">
      <c r="A123" s="176" t="s">
        <v>459</v>
      </c>
      <c r="B123" s="176" t="s">
        <v>170</v>
      </c>
      <c r="C123" s="176">
        <v>8375</v>
      </c>
      <c r="D123" s="176">
        <v>8704</v>
      </c>
      <c r="E123" s="176">
        <v>8540</v>
      </c>
      <c r="F123" s="177">
        <v>2.37</v>
      </c>
      <c r="G123" s="177">
        <v>0.03</v>
      </c>
      <c r="H123" s="181">
        <v>70.7</v>
      </c>
      <c r="I123" s="178">
        <v>70.7</v>
      </c>
      <c r="J123" s="181">
        <v>-18.7</v>
      </c>
      <c r="K123" s="181">
        <v>6.8</v>
      </c>
      <c r="L123" s="181">
        <v>40.1</v>
      </c>
      <c r="M123" s="181">
        <v>13.8</v>
      </c>
      <c r="N123" s="181">
        <v>2.9</v>
      </c>
      <c r="O123" s="181">
        <v>-20.2</v>
      </c>
      <c r="P123" s="61">
        <v>11</v>
      </c>
    </row>
    <row r="124" spans="1:16">
      <c r="A124" s="176" t="s">
        <v>471</v>
      </c>
      <c r="B124" s="176" t="s">
        <v>170</v>
      </c>
      <c r="C124" s="176">
        <v>8375</v>
      </c>
      <c r="D124" s="176">
        <v>8704</v>
      </c>
      <c r="E124" s="176">
        <v>8540</v>
      </c>
      <c r="F124" s="177">
        <v>2.31</v>
      </c>
      <c r="G124" s="177">
        <v>0.05</v>
      </c>
      <c r="H124" s="181">
        <v>65.599999999999994</v>
      </c>
      <c r="I124" s="178">
        <v>73.176799999999986</v>
      </c>
      <c r="J124" s="181">
        <v>-14.2</v>
      </c>
      <c r="K124" s="181">
        <v>7.8</v>
      </c>
      <c r="L124" s="181">
        <v>42</v>
      </c>
      <c r="M124" s="181">
        <v>14.5</v>
      </c>
      <c r="N124" s="181">
        <v>2.9</v>
      </c>
      <c r="O124" s="181">
        <v>-15.7</v>
      </c>
      <c r="P124" s="176">
        <v>11</v>
      </c>
    </row>
    <row r="125" spans="1:16">
      <c r="A125" s="176" t="s">
        <v>469</v>
      </c>
      <c r="B125" s="176" t="s">
        <v>170</v>
      </c>
      <c r="C125" s="176">
        <v>8375</v>
      </c>
      <c r="D125" s="176">
        <v>8704</v>
      </c>
      <c r="E125" s="176">
        <v>8540</v>
      </c>
      <c r="F125" s="177">
        <v>2.48</v>
      </c>
      <c r="G125" s="177">
        <v>0.02</v>
      </c>
      <c r="H125" s="181">
        <v>82.5</v>
      </c>
      <c r="I125" s="178">
        <v>82.5</v>
      </c>
      <c r="J125" s="181">
        <v>-14.7</v>
      </c>
      <c r="K125" s="181">
        <v>6.9</v>
      </c>
      <c r="L125" s="181">
        <v>37.299999999999997</v>
      </c>
      <c r="M125" s="181">
        <v>13.1</v>
      </c>
      <c r="N125" s="181">
        <v>2.8</v>
      </c>
      <c r="O125" s="181">
        <v>-16.2</v>
      </c>
      <c r="P125" s="61">
        <v>11</v>
      </c>
    </row>
    <row r="126" spans="1:16">
      <c r="A126" s="176" t="s">
        <v>464</v>
      </c>
      <c r="B126" s="176" t="s">
        <v>170</v>
      </c>
      <c r="C126" s="176">
        <v>8375</v>
      </c>
      <c r="D126" s="176">
        <v>8704</v>
      </c>
      <c r="E126" s="176">
        <v>8540</v>
      </c>
      <c r="F126" s="177">
        <v>2.4900000000000002</v>
      </c>
      <c r="G126" s="177">
        <v>0.06</v>
      </c>
      <c r="H126" s="181">
        <v>84</v>
      </c>
      <c r="I126" s="178">
        <v>84</v>
      </c>
      <c r="J126" s="181">
        <v>-17.2</v>
      </c>
      <c r="K126" s="181">
        <v>8.1</v>
      </c>
      <c r="L126" s="181">
        <v>41.6</v>
      </c>
      <c r="M126" s="181">
        <v>14.5</v>
      </c>
      <c r="N126" s="181">
        <v>2.9</v>
      </c>
      <c r="O126" s="181">
        <v>-18.7</v>
      </c>
      <c r="P126" s="176">
        <v>11</v>
      </c>
    </row>
    <row r="127" spans="1:16">
      <c r="A127" s="176" t="s">
        <v>473</v>
      </c>
      <c r="B127" s="176" t="s">
        <v>170</v>
      </c>
      <c r="C127" s="176">
        <v>8375</v>
      </c>
      <c r="D127" s="176">
        <v>8704</v>
      </c>
      <c r="E127" s="176">
        <v>8540</v>
      </c>
      <c r="F127" s="177">
        <v>2.4300000000000002</v>
      </c>
      <c r="G127" s="177">
        <v>0.01</v>
      </c>
      <c r="H127" s="181">
        <v>77.2</v>
      </c>
      <c r="I127" s="178">
        <v>86.116599999999991</v>
      </c>
      <c r="J127" s="181">
        <v>-13.8</v>
      </c>
      <c r="K127" s="181">
        <v>7</v>
      </c>
      <c r="L127" s="181">
        <v>37.6</v>
      </c>
      <c r="M127" s="181">
        <v>12.9</v>
      </c>
      <c r="N127" s="181">
        <v>2.9</v>
      </c>
      <c r="O127" s="181">
        <v>-15.3</v>
      </c>
      <c r="P127" s="61">
        <v>11</v>
      </c>
    </row>
    <row r="128" spans="1:16">
      <c r="A128" s="176" t="s">
        <v>467</v>
      </c>
      <c r="B128" s="176" t="s">
        <v>170</v>
      </c>
      <c r="C128" s="176">
        <v>8375</v>
      </c>
      <c r="D128" s="176">
        <v>8704</v>
      </c>
      <c r="E128" s="176">
        <v>8540</v>
      </c>
      <c r="F128" s="177">
        <v>2.6</v>
      </c>
      <c r="G128" s="177">
        <v>0.06</v>
      </c>
      <c r="H128" s="181">
        <v>96.9</v>
      </c>
      <c r="I128" s="178">
        <v>96.9</v>
      </c>
      <c r="J128" s="181">
        <v>-16</v>
      </c>
      <c r="K128" s="181">
        <v>5.7</v>
      </c>
      <c r="L128" s="181">
        <v>38.9</v>
      </c>
      <c r="M128" s="181">
        <v>13.4</v>
      </c>
      <c r="N128" s="181">
        <v>2.9</v>
      </c>
      <c r="O128" s="181">
        <v>-17.5</v>
      </c>
      <c r="P128" s="176">
        <v>11</v>
      </c>
    </row>
    <row r="129" spans="1:16">
      <c r="A129" s="176" t="s">
        <v>480</v>
      </c>
      <c r="B129" s="176" t="s">
        <v>170</v>
      </c>
      <c r="C129" s="176">
        <v>8375</v>
      </c>
      <c r="D129" s="176">
        <v>8704</v>
      </c>
      <c r="E129" s="176">
        <v>8540</v>
      </c>
      <c r="F129" s="177">
        <v>2.63</v>
      </c>
      <c r="G129" s="177">
        <v>0.02</v>
      </c>
      <c r="H129" s="181">
        <v>100.7</v>
      </c>
      <c r="I129" s="178">
        <v>100.7</v>
      </c>
      <c r="J129" s="181">
        <v>-10.7</v>
      </c>
      <c r="K129" s="181">
        <v>7.1</v>
      </c>
      <c r="L129" s="181">
        <v>32.299999999999997</v>
      </c>
      <c r="M129" s="181">
        <v>11.1</v>
      </c>
      <c r="N129" s="181">
        <v>2.9</v>
      </c>
      <c r="O129" s="181">
        <v>-12.2</v>
      </c>
      <c r="P129" s="176">
        <v>11</v>
      </c>
    </row>
    <row r="130" spans="1:16">
      <c r="A130" s="176" t="s">
        <v>470</v>
      </c>
      <c r="B130" s="176" t="s">
        <v>170</v>
      </c>
      <c r="C130" s="176">
        <v>8375</v>
      </c>
      <c r="D130" s="176">
        <v>8704</v>
      </c>
      <c r="E130" s="176">
        <v>8540</v>
      </c>
      <c r="F130" s="177">
        <v>2.69</v>
      </c>
      <c r="G130" s="177">
        <v>0.03</v>
      </c>
      <c r="H130" s="181">
        <v>107.6</v>
      </c>
      <c r="I130" s="178">
        <v>107.6</v>
      </c>
      <c r="J130" s="181">
        <v>-14.3</v>
      </c>
      <c r="K130" s="181">
        <v>6.5</v>
      </c>
      <c r="L130" s="181">
        <v>42.7</v>
      </c>
      <c r="M130" s="181">
        <v>14.9</v>
      </c>
      <c r="N130" s="181">
        <v>2.9</v>
      </c>
      <c r="O130" s="181">
        <v>-15.8</v>
      </c>
      <c r="P130" s="176">
        <v>11</v>
      </c>
    </row>
    <row r="131" spans="1:16">
      <c r="A131" s="176" t="s">
        <v>482</v>
      </c>
      <c r="B131" s="176" t="s">
        <v>169</v>
      </c>
      <c r="C131" s="176">
        <v>8704</v>
      </c>
      <c r="D131" s="176">
        <v>9033</v>
      </c>
      <c r="E131" s="176">
        <v>8869</v>
      </c>
      <c r="F131" s="177">
        <v>2.2000000000000002</v>
      </c>
      <c r="G131" s="177">
        <v>7.0000000000000007E-2</v>
      </c>
      <c r="H131" s="181">
        <v>55.5</v>
      </c>
      <c r="I131" s="178">
        <v>61.910249999999998</v>
      </c>
      <c r="J131" s="181">
        <v>-20.9</v>
      </c>
      <c r="K131" s="181">
        <v>4.9000000000000004</v>
      </c>
      <c r="L131" s="181">
        <v>38.700000000000003</v>
      </c>
      <c r="M131" s="181">
        <v>13</v>
      </c>
      <c r="N131" s="181">
        <v>3</v>
      </c>
      <c r="O131" s="181">
        <v>-22.4</v>
      </c>
      <c r="P131" s="176">
        <v>12</v>
      </c>
    </row>
    <row r="132" spans="1:16">
      <c r="A132" s="176" t="s">
        <v>486</v>
      </c>
      <c r="B132" s="176" t="s">
        <v>169</v>
      </c>
      <c r="C132" s="176">
        <v>8704</v>
      </c>
      <c r="D132" s="176">
        <v>9033</v>
      </c>
      <c r="E132" s="176">
        <v>8869</v>
      </c>
      <c r="F132" s="177">
        <v>2.31</v>
      </c>
      <c r="G132" s="177">
        <v>0.01</v>
      </c>
      <c r="H132" s="181">
        <v>65.2</v>
      </c>
      <c r="I132" s="178">
        <v>65.2</v>
      </c>
      <c r="J132" s="181">
        <v>-15.2</v>
      </c>
      <c r="K132" s="181">
        <v>6.8</v>
      </c>
      <c r="L132" s="181">
        <v>33.1</v>
      </c>
      <c r="M132" s="181">
        <v>11.6</v>
      </c>
      <c r="N132" s="181">
        <v>2.8</v>
      </c>
      <c r="O132" s="181">
        <v>-16.7</v>
      </c>
      <c r="P132" s="176">
        <v>12</v>
      </c>
    </row>
    <row r="133" spans="1:16">
      <c r="A133" s="176" t="s">
        <v>490</v>
      </c>
      <c r="B133" s="176" t="s">
        <v>169</v>
      </c>
      <c r="C133" s="176">
        <v>8704</v>
      </c>
      <c r="D133" s="176">
        <v>9033</v>
      </c>
      <c r="E133" s="176">
        <v>8869</v>
      </c>
      <c r="F133" s="177">
        <v>2.5099999999999998</v>
      </c>
      <c r="G133" s="177">
        <v>0.02</v>
      </c>
      <c r="H133" s="181">
        <v>85.3</v>
      </c>
      <c r="I133" s="178">
        <v>85.3</v>
      </c>
      <c r="J133" s="181">
        <v>-11.8</v>
      </c>
      <c r="K133" s="181">
        <v>8.6</v>
      </c>
      <c r="L133" s="181">
        <v>28.9</v>
      </c>
      <c r="M133" s="181">
        <v>9.6999999999999993</v>
      </c>
      <c r="N133" s="181">
        <v>3</v>
      </c>
      <c r="O133" s="181">
        <v>-13.3</v>
      </c>
      <c r="P133" s="176">
        <v>12</v>
      </c>
    </row>
    <row r="134" spans="1:16">
      <c r="A134" s="176" t="s">
        <v>484</v>
      </c>
      <c r="B134" s="176" t="s">
        <v>169</v>
      </c>
      <c r="C134" s="176">
        <v>8704</v>
      </c>
      <c r="D134" s="176">
        <v>9033</v>
      </c>
      <c r="E134" s="176">
        <v>8869</v>
      </c>
      <c r="F134" s="177">
        <v>2.4700000000000002</v>
      </c>
      <c r="G134" s="177">
        <v>0.01</v>
      </c>
      <c r="H134" s="181">
        <v>81.400000000000006</v>
      </c>
      <c r="I134" s="178">
        <v>90.801699999999997</v>
      </c>
      <c r="J134" s="181">
        <v>-17.7</v>
      </c>
      <c r="K134" s="181">
        <v>4.2</v>
      </c>
      <c r="L134" s="181">
        <v>39.5</v>
      </c>
      <c r="M134" s="181">
        <v>13.8</v>
      </c>
      <c r="N134" s="181">
        <v>2.9</v>
      </c>
      <c r="O134" s="181">
        <v>-19.2</v>
      </c>
      <c r="P134" s="176">
        <v>12</v>
      </c>
    </row>
    <row r="135" spans="1:16">
      <c r="A135" s="176" t="s">
        <v>485</v>
      </c>
      <c r="B135" s="176" t="s">
        <v>169</v>
      </c>
      <c r="C135" s="176">
        <v>8704</v>
      </c>
      <c r="D135" s="176">
        <v>9033</v>
      </c>
      <c r="E135" s="176">
        <v>8869</v>
      </c>
      <c r="F135" s="177">
        <v>2.52</v>
      </c>
      <c r="G135" s="177">
        <v>0.01</v>
      </c>
      <c r="H135" s="181">
        <v>87</v>
      </c>
      <c r="I135" s="178">
        <v>97.04849999999999</v>
      </c>
      <c r="J135" s="181">
        <v>-16.100000000000001</v>
      </c>
      <c r="K135" s="181">
        <v>6.9</v>
      </c>
      <c r="L135" s="181">
        <v>41</v>
      </c>
      <c r="M135" s="181">
        <v>14.2</v>
      </c>
      <c r="N135" s="181">
        <v>2.9</v>
      </c>
      <c r="O135" s="181">
        <v>-17.600000000000001</v>
      </c>
      <c r="P135" s="176">
        <v>12</v>
      </c>
    </row>
    <row r="136" spans="1:16">
      <c r="A136" s="176" t="s">
        <v>488</v>
      </c>
      <c r="B136" s="176" t="s">
        <v>169</v>
      </c>
      <c r="C136" s="176">
        <v>8704</v>
      </c>
      <c r="D136" s="176">
        <v>9033</v>
      </c>
      <c r="E136" s="176">
        <v>8869</v>
      </c>
      <c r="F136" s="177">
        <v>2.64</v>
      </c>
      <c r="G136" s="177">
        <v>0.05</v>
      </c>
      <c r="H136" s="181">
        <v>100.9</v>
      </c>
      <c r="I136" s="178">
        <v>100.9</v>
      </c>
      <c r="J136" s="181">
        <v>-13.1</v>
      </c>
      <c r="K136" s="181">
        <v>8.1</v>
      </c>
      <c r="L136" s="181">
        <v>35.299999999999997</v>
      </c>
      <c r="M136" s="181">
        <v>12.2</v>
      </c>
      <c r="N136" s="181">
        <v>2.9</v>
      </c>
      <c r="O136" s="181">
        <v>-14.6</v>
      </c>
      <c r="P136" s="176">
        <v>12</v>
      </c>
    </row>
    <row r="137" spans="1:16">
      <c r="A137" s="176" t="s">
        <v>487</v>
      </c>
      <c r="B137" s="176" t="s">
        <v>169</v>
      </c>
      <c r="C137" s="176">
        <v>8704</v>
      </c>
      <c r="D137" s="176">
        <v>9033</v>
      </c>
      <c r="E137" s="176">
        <v>8869</v>
      </c>
      <c r="F137" s="177">
        <v>2.73</v>
      </c>
      <c r="G137" s="177">
        <v>0.04</v>
      </c>
      <c r="H137" s="181">
        <v>113.4</v>
      </c>
      <c r="I137" s="178">
        <v>126.49769999999999</v>
      </c>
      <c r="J137" s="181">
        <v>-13.3</v>
      </c>
      <c r="K137" s="181">
        <v>6.5</v>
      </c>
      <c r="L137" s="181">
        <v>36.299999999999997</v>
      </c>
      <c r="M137" s="181">
        <v>12.7</v>
      </c>
      <c r="N137" s="181">
        <v>2.9</v>
      </c>
      <c r="O137" s="181">
        <v>-14.8</v>
      </c>
      <c r="P137" s="176">
        <v>12</v>
      </c>
    </row>
    <row r="138" spans="1:16">
      <c r="A138" s="176" t="s">
        <v>493</v>
      </c>
      <c r="B138" s="176" t="s">
        <v>168</v>
      </c>
      <c r="C138" s="176">
        <v>9033</v>
      </c>
      <c r="D138" s="176">
        <v>9363</v>
      </c>
      <c r="E138" s="176">
        <v>9198</v>
      </c>
      <c r="F138" s="177">
        <v>2.2000000000000002</v>
      </c>
      <c r="G138" s="177">
        <v>0.04</v>
      </c>
      <c r="H138" s="181">
        <v>55.1</v>
      </c>
      <c r="I138" s="178">
        <v>61.46405</v>
      </c>
      <c r="J138" s="181">
        <v>-18.899999999999999</v>
      </c>
      <c r="K138" s="181">
        <v>6.8</v>
      </c>
      <c r="L138" s="181">
        <v>38.4</v>
      </c>
      <c r="M138" s="181">
        <v>13.1</v>
      </c>
      <c r="N138" s="181">
        <v>2.9</v>
      </c>
      <c r="O138" s="181">
        <v>-20.399999999999999</v>
      </c>
      <c r="P138" s="176">
        <v>13</v>
      </c>
    </row>
    <row r="139" spans="1:16">
      <c r="A139" s="176" t="s">
        <v>501</v>
      </c>
      <c r="B139" s="176" t="s">
        <v>168</v>
      </c>
      <c r="C139" s="176">
        <v>9033</v>
      </c>
      <c r="D139" s="176">
        <v>9363</v>
      </c>
      <c r="E139" s="176">
        <v>9198</v>
      </c>
      <c r="F139" s="177">
        <v>2.23</v>
      </c>
      <c r="G139" s="177">
        <v>0</v>
      </c>
      <c r="H139" s="181">
        <v>58.1</v>
      </c>
      <c r="I139" s="178">
        <v>64.810549999999992</v>
      </c>
      <c r="J139" s="181">
        <v>-14</v>
      </c>
      <c r="K139" s="181">
        <v>7.2</v>
      </c>
      <c r="L139" s="181">
        <v>40.9</v>
      </c>
      <c r="M139" s="181">
        <v>13.7</v>
      </c>
      <c r="N139" s="181">
        <v>3</v>
      </c>
      <c r="O139" s="181">
        <v>-15.5</v>
      </c>
      <c r="P139" s="176">
        <v>13</v>
      </c>
    </row>
    <row r="140" spans="1:16">
      <c r="A140" s="176" t="s">
        <v>505</v>
      </c>
      <c r="B140" s="176" t="s">
        <v>168</v>
      </c>
      <c r="C140" s="176">
        <v>9033</v>
      </c>
      <c r="D140" s="176">
        <v>9363</v>
      </c>
      <c r="E140" s="176">
        <v>9198</v>
      </c>
      <c r="F140" s="177">
        <v>2.23</v>
      </c>
      <c r="G140" s="177">
        <v>0.01</v>
      </c>
      <c r="H140" s="181">
        <v>58.1</v>
      </c>
      <c r="I140" s="178">
        <v>64.810549999999992</v>
      </c>
      <c r="J140" s="181">
        <v>-12.9</v>
      </c>
      <c r="K140" s="181">
        <v>7.1</v>
      </c>
      <c r="L140" s="181">
        <v>34.700000000000003</v>
      </c>
      <c r="M140" s="181">
        <v>11.5</v>
      </c>
      <c r="N140" s="181">
        <v>3</v>
      </c>
      <c r="O140" s="181">
        <v>-14.4</v>
      </c>
      <c r="P140" s="176">
        <v>13</v>
      </c>
    </row>
    <row r="141" spans="1:16">
      <c r="A141" s="176" t="s">
        <v>500</v>
      </c>
      <c r="B141" s="176" t="s">
        <v>168</v>
      </c>
      <c r="C141" s="176">
        <v>9033</v>
      </c>
      <c r="D141" s="176">
        <v>9363</v>
      </c>
      <c r="E141" s="176">
        <v>9198</v>
      </c>
      <c r="F141" s="177">
        <v>2.31</v>
      </c>
      <c r="G141" s="177">
        <v>0.03</v>
      </c>
      <c r="H141" s="181">
        <v>65.2</v>
      </c>
      <c r="I141" s="178">
        <v>65.2</v>
      </c>
      <c r="J141" s="181">
        <v>-14.5</v>
      </c>
      <c r="K141" s="181">
        <v>6.4</v>
      </c>
      <c r="L141" s="181">
        <v>41.2</v>
      </c>
      <c r="M141" s="181">
        <v>14.2</v>
      </c>
      <c r="N141" s="181">
        <v>2.9</v>
      </c>
      <c r="O141" s="181">
        <v>-16</v>
      </c>
      <c r="P141" s="176">
        <v>13</v>
      </c>
    </row>
    <row r="142" spans="1:16">
      <c r="A142" s="176" t="s">
        <v>496</v>
      </c>
      <c r="B142" s="176" t="s">
        <v>168</v>
      </c>
      <c r="C142" s="176">
        <v>9033</v>
      </c>
      <c r="D142" s="176">
        <v>9363</v>
      </c>
      <c r="E142" s="176">
        <v>9198</v>
      </c>
      <c r="F142" s="177">
        <v>2.37</v>
      </c>
      <c r="G142" s="177">
        <v>0.01</v>
      </c>
      <c r="H142" s="181">
        <v>71</v>
      </c>
      <c r="I142" s="178">
        <v>71</v>
      </c>
      <c r="J142" s="181">
        <v>-17.3</v>
      </c>
      <c r="K142" s="181">
        <v>5.8</v>
      </c>
      <c r="L142" s="181">
        <v>37.1</v>
      </c>
      <c r="M142" s="181">
        <v>12.7</v>
      </c>
      <c r="N142" s="181">
        <v>2.9</v>
      </c>
      <c r="O142" s="181">
        <v>-18.8</v>
      </c>
      <c r="P142" s="176">
        <v>13</v>
      </c>
    </row>
    <row r="143" spans="1:16">
      <c r="A143" s="176" t="s">
        <v>495</v>
      </c>
      <c r="B143" s="176" t="s">
        <v>168</v>
      </c>
      <c r="C143" s="176">
        <v>9033</v>
      </c>
      <c r="D143" s="176">
        <v>9363</v>
      </c>
      <c r="E143" s="176">
        <v>9198</v>
      </c>
      <c r="F143" s="177">
        <v>2.33</v>
      </c>
      <c r="G143" s="177">
        <v>0.04</v>
      </c>
      <c r="H143" s="181">
        <v>66.7</v>
      </c>
      <c r="I143" s="178">
        <v>74.403850000000006</v>
      </c>
      <c r="J143" s="181">
        <v>-17.7</v>
      </c>
      <c r="K143" s="181">
        <v>6.4</v>
      </c>
      <c r="L143" s="181">
        <v>41.2</v>
      </c>
      <c r="M143" s="181">
        <v>14.3</v>
      </c>
      <c r="N143" s="181">
        <v>2.9</v>
      </c>
      <c r="O143" s="181">
        <v>-19.2</v>
      </c>
      <c r="P143" s="176">
        <v>13</v>
      </c>
    </row>
    <row r="144" spans="1:16">
      <c r="A144" s="176" t="s">
        <v>497</v>
      </c>
      <c r="B144" s="176" t="s">
        <v>168</v>
      </c>
      <c r="C144" s="176">
        <v>9033</v>
      </c>
      <c r="D144" s="176">
        <v>9363</v>
      </c>
      <c r="E144" s="176">
        <v>9198</v>
      </c>
      <c r="F144" s="177">
        <v>2.36</v>
      </c>
      <c r="G144" s="177">
        <v>0.01</v>
      </c>
      <c r="H144" s="181">
        <v>69.5</v>
      </c>
      <c r="I144" s="178">
        <v>77.527249999999995</v>
      </c>
      <c r="J144" s="181">
        <v>-17.2</v>
      </c>
      <c r="K144" s="181">
        <v>6.1</v>
      </c>
      <c r="L144" s="181">
        <v>41.1</v>
      </c>
      <c r="M144" s="181">
        <v>14.2</v>
      </c>
      <c r="N144" s="181">
        <v>2.9</v>
      </c>
      <c r="O144" s="181">
        <v>-18.7</v>
      </c>
      <c r="P144" s="176">
        <v>13</v>
      </c>
    </row>
    <row r="145" spans="1:16">
      <c r="A145" s="176" t="s">
        <v>506</v>
      </c>
      <c r="B145" s="176" t="s">
        <v>168</v>
      </c>
      <c r="C145" s="176">
        <v>9033</v>
      </c>
      <c r="D145" s="176">
        <v>9363</v>
      </c>
      <c r="E145" s="176">
        <v>9198</v>
      </c>
      <c r="F145" s="177">
        <v>2.58</v>
      </c>
      <c r="G145" s="177">
        <v>0.03</v>
      </c>
      <c r="H145" s="181">
        <v>94.1</v>
      </c>
      <c r="I145" s="178">
        <v>94.1</v>
      </c>
      <c r="J145" s="181">
        <v>-11.6</v>
      </c>
      <c r="K145" s="181">
        <v>7.5</v>
      </c>
      <c r="L145" s="181">
        <v>39.799999999999997</v>
      </c>
      <c r="M145" s="181">
        <v>13.9</v>
      </c>
      <c r="N145" s="181">
        <v>2.9</v>
      </c>
      <c r="O145" s="181">
        <v>-13.1</v>
      </c>
      <c r="P145" s="176">
        <v>13</v>
      </c>
    </row>
    <row r="146" spans="1:16">
      <c r="A146" s="176" t="s">
        <v>504</v>
      </c>
      <c r="B146" s="176" t="s">
        <v>168</v>
      </c>
      <c r="C146" s="176">
        <v>9033</v>
      </c>
      <c r="D146" s="176">
        <v>9363</v>
      </c>
      <c r="E146" s="176">
        <v>9198</v>
      </c>
      <c r="F146" s="177">
        <v>2.5499999999999998</v>
      </c>
      <c r="G146" s="177">
        <v>0.02</v>
      </c>
      <c r="H146" s="181">
        <v>89.9</v>
      </c>
      <c r="I146" s="178">
        <v>100.28345</v>
      </c>
      <c r="J146" s="181">
        <v>-13.3</v>
      </c>
      <c r="K146" s="181">
        <v>6</v>
      </c>
      <c r="L146" s="181">
        <v>42.4</v>
      </c>
      <c r="M146" s="181">
        <v>14.6</v>
      </c>
      <c r="N146" s="181">
        <v>2.9</v>
      </c>
      <c r="O146" s="181">
        <v>-14.8</v>
      </c>
      <c r="P146" s="176">
        <v>13</v>
      </c>
    </row>
    <row r="147" spans="1:16">
      <c r="A147" s="176" t="s">
        <v>507</v>
      </c>
      <c r="B147" s="176" t="s">
        <v>168</v>
      </c>
      <c r="C147" s="176">
        <v>9033</v>
      </c>
      <c r="D147" s="176">
        <v>9363</v>
      </c>
      <c r="E147" s="176">
        <v>9198</v>
      </c>
      <c r="F147" s="177">
        <v>2.73</v>
      </c>
      <c r="G147" s="177">
        <v>0.06</v>
      </c>
      <c r="H147" s="181">
        <v>113.4</v>
      </c>
      <c r="I147" s="178">
        <v>113.4</v>
      </c>
      <c r="J147" s="181">
        <v>-10.1</v>
      </c>
      <c r="K147" s="181">
        <v>8</v>
      </c>
      <c r="L147" s="181">
        <v>39</v>
      </c>
      <c r="M147" s="181">
        <v>13.2</v>
      </c>
      <c r="N147" s="181">
        <v>3</v>
      </c>
      <c r="O147" s="181">
        <v>-11.6</v>
      </c>
      <c r="P147" s="176">
        <v>13</v>
      </c>
    </row>
    <row r="148" spans="1:16">
      <c r="A148" s="176" t="s">
        <v>498</v>
      </c>
      <c r="B148" s="176" t="s">
        <v>168</v>
      </c>
      <c r="C148" s="176">
        <v>9033</v>
      </c>
      <c r="D148" s="176">
        <v>9363</v>
      </c>
      <c r="E148" s="176">
        <v>9198</v>
      </c>
      <c r="F148" s="177">
        <v>2.77</v>
      </c>
      <c r="G148" s="177">
        <v>0.01</v>
      </c>
      <c r="H148" s="181">
        <v>118.3</v>
      </c>
      <c r="I148" s="178">
        <v>118.3</v>
      </c>
      <c r="J148" s="181">
        <v>-16.3</v>
      </c>
      <c r="K148" s="181">
        <v>7.2</v>
      </c>
      <c r="L148" s="181">
        <v>34</v>
      </c>
      <c r="M148" s="181">
        <v>11.6</v>
      </c>
      <c r="N148" s="181">
        <v>2.9</v>
      </c>
      <c r="O148" s="181">
        <v>-17.8</v>
      </c>
      <c r="P148" s="176">
        <v>13</v>
      </c>
    </row>
    <row r="149" spans="1:16">
      <c r="A149" s="176" t="s">
        <v>508</v>
      </c>
      <c r="B149" s="176" t="s">
        <v>167</v>
      </c>
      <c r="C149" s="176">
        <v>9363</v>
      </c>
      <c r="D149" s="176">
        <v>9692</v>
      </c>
      <c r="E149" s="176">
        <v>9528</v>
      </c>
      <c r="F149" s="177">
        <v>2.1800000000000002</v>
      </c>
      <c r="G149" s="177">
        <v>0.01</v>
      </c>
      <c r="H149" s="181">
        <v>53.5</v>
      </c>
      <c r="I149" s="178">
        <v>59.679249999999996</v>
      </c>
      <c r="J149" s="181">
        <v>-20</v>
      </c>
      <c r="K149" s="181">
        <v>4.5</v>
      </c>
      <c r="L149" s="181">
        <v>41.7</v>
      </c>
      <c r="M149" s="181">
        <v>14.4</v>
      </c>
      <c r="N149" s="181">
        <v>2.9</v>
      </c>
      <c r="O149" s="181">
        <v>-21.5</v>
      </c>
      <c r="P149" s="176">
        <v>14</v>
      </c>
    </row>
    <row r="150" spans="1:16">
      <c r="A150" s="176" t="s">
        <v>511</v>
      </c>
      <c r="B150" s="176" t="s">
        <v>167</v>
      </c>
      <c r="C150" s="176">
        <v>9363</v>
      </c>
      <c r="D150" s="176">
        <v>9692</v>
      </c>
      <c r="E150" s="176">
        <v>9528</v>
      </c>
      <c r="F150" s="177">
        <v>2.37</v>
      </c>
      <c r="G150" s="177">
        <v>0.06</v>
      </c>
      <c r="H150" s="181">
        <v>71</v>
      </c>
      <c r="I150" s="178">
        <v>71</v>
      </c>
      <c r="J150" s="181">
        <v>-17.100000000000001</v>
      </c>
      <c r="K150" s="181">
        <v>7.4</v>
      </c>
      <c r="L150" s="181">
        <v>39.9</v>
      </c>
      <c r="M150" s="181">
        <v>13.9</v>
      </c>
      <c r="N150" s="181">
        <v>2.9</v>
      </c>
      <c r="O150" s="181">
        <v>-18.600000000000001</v>
      </c>
      <c r="P150" s="176">
        <v>14</v>
      </c>
    </row>
    <row r="151" spans="1:16">
      <c r="A151" s="176" t="s">
        <v>519</v>
      </c>
      <c r="B151" s="176" t="s">
        <v>167</v>
      </c>
      <c r="C151" s="176">
        <v>9363</v>
      </c>
      <c r="D151" s="176">
        <v>9692</v>
      </c>
      <c r="E151" s="176">
        <v>9528</v>
      </c>
      <c r="F151" s="177">
        <v>2.52</v>
      </c>
      <c r="G151" s="177">
        <v>0.01</v>
      </c>
      <c r="H151" s="181">
        <v>87</v>
      </c>
      <c r="I151" s="178">
        <v>87</v>
      </c>
      <c r="J151" s="181">
        <v>-13.4</v>
      </c>
      <c r="K151" s="181">
        <v>6.9</v>
      </c>
      <c r="L151" s="181">
        <v>41.9</v>
      </c>
      <c r="M151" s="181">
        <v>14</v>
      </c>
      <c r="N151" s="181">
        <v>3</v>
      </c>
      <c r="O151" s="181">
        <v>-14.9</v>
      </c>
      <c r="P151" s="176">
        <v>14</v>
      </c>
    </row>
    <row r="152" spans="1:16">
      <c r="A152" s="176" t="s">
        <v>516</v>
      </c>
      <c r="B152" s="176" t="s">
        <v>167</v>
      </c>
      <c r="C152" s="176">
        <v>9363</v>
      </c>
      <c r="D152" s="176">
        <v>9692</v>
      </c>
      <c r="E152" s="176">
        <v>9528</v>
      </c>
      <c r="F152" s="177">
        <v>2.5299999999999998</v>
      </c>
      <c r="G152" s="177">
        <v>0.01</v>
      </c>
      <c r="H152" s="181">
        <v>87.6</v>
      </c>
      <c r="I152" s="178">
        <v>87.6</v>
      </c>
      <c r="J152" s="181">
        <v>-14.5</v>
      </c>
      <c r="K152" s="181">
        <v>6.3</v>
      </c>
      <c r="L152" s="181">
        <v>40.799999999999997</v>
      </c>
      <c r="M152" s="181">
        <v>13.7</v>
      </c>
      <c r="N152" s="181">
        <v>3</v>
      </c>
      <c r="O152" s="181">
        <v>-16</v>
      </c>
      <c r="P152" s="176">
        <v>14</v>
      </c>
    </row>
    <row r="153" spans="1:16">
      <c r="A153" s="176" t="s">
        <v>520</v>
      </c>
      <c r="B153" s="176" t="s">
        <v>167</v>
      </c>
      <c r="C153" s="176">
        <v>9363</v>
      </c>
      <c r="D153" s="176">
        <v>9692</v>
      </c>
      <c r="E153" s="176">
        <v>9528</v>
      </c>
      <c r="F153" s="177">
        <v>2.5299999999999998</v>
      </c>
      <c r="G153" s="177">
        <v>0.01</v>
      </c>
      <c r="H153" s="181">
        <v>87.6</v>
      </c>
      <c r="I153" s="178">
        <v>87.6</v>
      </c>
      <c r="J153" s="181">
        <v>-11.9</v>
      </c>
      <c r="K153" s="181">
        <v>8.8000000000000007</v>
      </c>
      <c r="L153" s="181">
        <v>32.200000000000003</v>
      </c>
      <c r="M153" s="181">
        <v>11.1</v>
      </c>
      <c r="N153" s="181">
        <v>2.9</v>
      </c>
      <c r="O153" s="181">
        <v>-13.4</v>
      </c>
      <c r="P153" s="176">
        <v>14</v>
      </c>
    </row>
    <row r="154" spans="1:16">
      <c r="A154" s="176" t="s">
        <v>509</v>
      </c>
      <c r="B154" s="176" t="s">
        <v>167</v>
      </c>
      <c r="C154" s="176">
        <v>9363</v>
      </c>
      <c r="D154" s="176">
        <v>9692</v>
      </c>
      <c r="E154" s="176">
        <v>9528</v>
      </c>
      <c r="F154" s="177">
        <v>2.54</v>
      </c>
      <c r="G154" s="177">
        <v>0.01</v>
      </c>
      <c r="H154" s="181">
        <v>88.7</v>
      </c>
      <c r="I154" s="178">
        <v>88.7</v>
      </c>
      <c r="J154" s="181">
        <v>-18.100000000000001</v>
      </c>
      <c r="K154" s="181">
        <v>4.5</v>
      </c>
      <c r="L154" s="181">
        <v>31</v>
      </c>
      <c r="M154" s="181">
        <v>10.7</v>
      </c>
      <c r="N154" s="181">
        <v>2.9</v>
      </c>
      <c r="O154" s="181">
        <v>-19.600000000000001</v>
      </c>
      <c r="P154" s="176">
        <v>14</v>
      </c>
    </row>
    <row r="155" spans="1:16">
      <c r="A155" s="176" t="s">
        <v>510</v>
      </c>
      <c r="B155" s="176" t="s">
        <v>167</v>
      </c>
      <c r="C155" s="176">
        <v>9363</v>
      </c>
      <c r="D155" s="176">
        <v>9692</v>
      </c>
      <c r="E155" s="176">
        <v>9528</v>
      </c>
      <c r="F155" s="177">
        <v>2.4700000000000002</v>
      </c>
      <c r="G155" s="177">
        <v>0.01</v>
      </c>
      <c r="H155" s="181">
        <v>81.400000000000006</v>
      </c>
      <c r="I155" s="178">
        <v>90.801699999999997</v>
      </c>
      <c r="J155" s="181">
        <v>-17.899999999999999</v>
      </c>
      <c r="K155" s="181">
        <v>5.6</v>
      </c>
      <c r="L155" s="181">
        <v>28.7</v>
      </c>
      <c r="M155" s="181">
        <v>9.6</v>
      </c>
      <c r="N155" s="181">
        <v>3</v>
      </c>
      <c r="O155" s="181">
        <v>-19.399999999999999</v>
      </c>
      <c r="P155" s="176">
        <v>14</v>
      </c>
    </row>
    <row r="156" spans="1:16">
      <c r="A156" s="176" t="s">
        <v>514</v>
      </c>
      <c r="B156" s="176" t="s">
        <v>167</v>
      </c>
      <c r="C156" s="176">
        <v>9363</v>
      </c>
      <c r="D156" s="176">
        <v>9692</v>
      </c>
      <c r="E156" s="176">
        <v>9528</v>
      </c>
      <c r="F156" s="177">
        <v>2.56</v>
      </c>
      <c r="G156" s="177">
        <v>0.01</v>
      </c>
      <c r="H156" s="181">
        <v>91.7</v>
      </c>
      <c r="I156" s="178">
        <v>91.7</v>
      </c>
      <c r="J156" s="181">
        <v>-16.399999999999999</v>
      </c>
      <c r="K156" s="181">
        <v>7.3</v>
      </c>
      <c r="L156" s="181">
        <v>20</v>
      </c>
      <c r="M156" s="181">
        <v>6.5</v>
      </c>
      <c r="N156" s="181">
        <v>3.1</v>
      </c>
      <c r="O156" s="181">
        <v>-17.899999999999999</v>
      </c>
      <c r="P156" s="176">
        <v>14</v>
      </c>
    </row>
    <row r="157" spans="1:16">
      <c r="A157" s="176" t="s">
        <v>518</v>
      </c>
      <c r="B157" s="176" t="s">
        <v>167</v>
      </c>
      <c r="C157" s="176">
        <v>9363</v>
      </c>
      <c r="D157" s="176">
        <v>9692</v>
      </c>
      <c r="E157" s="176">
        <v>9528</v>
      </c>
      <c r="F157" s="177">
        <v>2.5</v>
      </c>
      <c r="G157" s="177">
        <v>0.02</v>
      </c>
      <c r="H157" s="181">
        <v>84.2</v>
      </c>
      <c r="I157" s="178">
        <v>93.9251</v>
      </c>
      <c r="J157" s="181">
        <v>-13.8</v>
      </c>
      <c r="K157" s="181">
        <v>8.6</v>
      </c>
      <c r="L157" s="181">
        <v>16.100000000000001</v>
      </c>
      <c r="M157" s="181">
        <v>5.4</v>
      </c>
      <c r="N157" s="181">
        <v>3</v>
      </c>
      <c r="O157" s="181">
        <v>-15.3</v>
      </c>
      <c r="P157" s="176">
        <v>14</v>
      </c>
    </row>
    <row r="158" spans="1:16">
      <c r="A158" s="176" t="s">
        <v>517</v>
      </c>
      <c r="B158" s="176" t="s">
        <v>167</v>
      </c>
      <c r="C158" s="176">
        <v>9363</v>
      </c>
      <c r="D158" s="176">
        <v>9692</v>
      </c>
      <c r="E158" s="176">
        <v>9528</v>
      </c>
      <c r="F158" s="177">
        <v>2.6</v>
      </c>
      <c r="G158" s="177">
        <v>0.01</v>
      </c>
      <c r="H158" s="181">
        <v>96.5</v>
      </c>
      <c r="I158" s="178">
        <v>96.5</v>
      </c>
      <c r="J158" s="181">
        <v>-14.1</v>
      </c>
      <c r="K158" s="181">
        <v>6</v>
      </c>
      <c r="L158" s="181">
        <v>42.3</v>
      </c>
      <c r="M158" s="181">
        <v>14.8</v>
      </c>
      <c r="N158" s="181">
        <v>2.9</v>
      </c>
      <c r="O158" s="181">
        <v>-15.6</v>
      </c>
      <c r="P158" s="176">
        <v>14</v>
      </c>
    </row>
    <row r="159" spans="1:16">
      <c r="A159" s="176" t="s">
        <v>513</v>
      </c>
      <c r="B159" s="176" t="s">
        <v>167</v>
      </c>
      <c r="C159" s="176">
        <v>9363</v>
      </c>
      <c r="D159" s="176">
        <v>9692</v>
      </c>
      <c r="E159" s="176">
        <v>9528</v>
      </c>
      <c r="F159" s="177">
        <v>2.63</v>
      </c>
      <c r="G159" s="177">
        <v>0.01</v>
      </c>
      <c r="H159" s="181">
        <v>99.6</v>
      </c>
      <c r="I159" s="178">
        <v>99.6</v>
      </c>
      <c r="J159" s="181">
        <v>-16.8</v>
      </c>
      <c r="K159" s="181">
        <v>6.6</v>
      </c>
      <c r="L159" s="181">
        <v>34.1</v>
      </c>
      <c r="M159" s="181">
        <v>11.4</v>
      </c>
      <c r="N159" s="181">
        <v>3</v>
      </c>
      <c r="O159" s="181">
        <v>-18.3</v>
      </c>
      <c r="P159" s="176">
        <v>14</v>
      </c>
    </row>
    <row r="160" spans="1:16">
      <c r="A160" s="176" t="s">
        <v>515</v>
      </c>
      <c r="B160" s="176" t="s">
        <v>167</v>
      </c>
      <c r="C160" s="176">
        <v>9363</v>
      </c>
      <c r="D160" s="176">
        <v>9692</v>
      </c>
      <c r="E160" s="176">
        <v>9528</v>
      </c>
      <c r="F160" s="177">
        <v>2.72</v>
      </c>
      <c r="G160" s="177">
        <v>0.01</v>
      </c>
      <c r="H160" s="181">
        <v>111.4</v>
      </c>
      <c r="I160" s="178">
        <v>111.4</v>
      </c>
      <c r="J160" s="181">
        <v>-16.3</v>
      </c>
      <c r="K160" s="181">
        <v>9.3000000000000007</v>
      </c>
      <c r="L160" s="181">
        <v>40.200000000000003</v>
      </c>
      <c r="M160" s="181">
        <v>13.9</v>
      </c>
      <c r="N160" s="181">
        <v>2.9</v>
      </c>
      <c r="O160" s="181">
        <v>-17.8</v>
      </c>
      <c r="P160" s="176">
        <v>14</v>
      </c>
    </row>
    <row r="161" spans="1:16">
      <c r="A161" s="176" t="s">
        <v>528</v>
      </c>
      <c r="B161" s="176" t="s">
        <v>166</v>
      </c>
      <c r="C161" s="176">
        <v>9692</v>
      </c>
      <c r="D161" s="176">
        <v>10021</v>
      </c>
      <c r="E161" s="176">
        <v>9857</v>
      </c>
      <c r="F161" s="177">
        <v>2.29</v>
      </c>
      <c r="G161" s="177">
        <v>0</v>
      </c>
      <c r="H161" s="181">
        <v>63.4</v>
      </c>
      <c r="I161" s="178">
        <v>70.722699999999989</v>
      </c>
      <c r="J161" s="181">
        <v>-9.3000000000000007</v>
      </c>
      <c r="K161" s="181">
        <v>8.4</v>
      </c>
      <c r="L161" s="181">
        <v>41.2</v>
      </c>
      <c r="M161" s="181">
        <v>14.4</v>
      </c>
      <c r="N161" s="181">
        <v>2.9</v>
      </c>
      <c r="O161" s="181">
        <v>-10.8</v>
      </c>
      <c r="P161" s="176">
        <v>15</v>
      </c>
    </row>
    <row r="162" spans="1:16">
      <c r="A162" s="176" t="s">
        <v>521</v>
      </c>
      <c r="B162" s="176" t="s">
        <v>166</v>
      </c>
      <c r="C162" s="176">
        <v>9692</v>
      </c>
      <c r="D162" s="176">
        <v>10021</v>
      </c>
      <c r="E162" s="176">
        <v>9857</v>
      </c>
      <c r="F162" s="177">
        <v>2.57</v>
      </c>
      <c r="G162" s="177">
        <v>0.03</v>
      </c>
      <c r="H162" s="181">
        <v>92.5</v>
      </c>
      <c r="I162" s="178">
        <v>103.18374999999999</v>
      </c>
      <c r="J162" s="181">
        <v>-18.3</v>
      </c>
      <c r="K162" s="181">
        <v>6.3</v>
      </c>
      <c r="L162" s="181">
        <v>43.5</v>
      </c>
      <c r="M162" s="181">
        <v>15.2</v>
      </c>
      <c r="N162" s="181">
        <v>2.9</v>
      </c>
      <c r="O162" s="181">
        <v>-19.8</v>
      </c>
      <c r="P162" s="176">
        <v>15</v>
      </c>
    </row>
    <row r="163" spans="1:16">
      <c r="A163" s="176" t="s">
        <v>527</v>
      </c>
      <c r="B163" s="176" t="s">
        <v>166</v>
      </c>
      <c r="C163" s="176">
        <v>9692</v>
      </c>
      <c r="D163" s="176">
        <v>10021</v>
      </c>
      <c r="E163" s="176">
        <v>9857</v>
      </c>
      <c r="F163" s="177">
        <v>2.67</v>
      </c>
      <c r="G163" s="177">
        <v>0.04</v>
      </c>
      <c r="H163" s="181">
        <v>105.4</v>
      </c>
      <c r="I163" s="178">
        <v>105.4</v>
      </c>
      <c r="J163" s="181">
        <v>-10.3</v>
      </c>
      <c r="K163" s="181">
        <v>7.8</v>
      </c>
      <c r="L163" s="181">
        <v>40.700000000000003</v>
      </c>
      <c r="M163" s="181">
        <v>14</v>
      </c>
      <c r="N163" s="181">
        <v>2.9</v>
      </c>
      <c r="O163" s="181">
        <v>-11.8</v>
      </c>
      <c r="P163" s="176">
        <v>15</v>
      </c>
    </row>
    <row r="164" spans="1:16">
      <c r="A164" s="176" t="s">
        <v>525</v>
      </c>
      <c r="B164" s="176" t="s">
        <v>166</v>
      </c>
      <c r="C164" s="176">
        <v>9692</v>
      </c>
      <c r="D164" s="176">
        <v>10021</v>
      </c>
      <c r="E164" s="176">
        <v>9857</v>
      </c>
      <c r="F164" s="177">
        <v>2.63</v>
      </c>
      <c r="G164" s="177">
        <v>0.03</v>
      </c>
      <c r="H164" s="181">
        <v>100.2</v>
      </c>
      <c r="I164" s="178">
        <v>111.7731</v>
      </c>
      <c r="J164" s="181">
        <v>-11.9</v>
      </c>
      <c r="K164" s="181">
        <v>7.9</v>
      </c>
      <c r="L164" s="181">
        <v>41.8</v>
      </c>
      <c r="M164" s="181">
        <v>14.5</v>
      </c>
      <c r="N164" s="181">
        <v>2.9</v>
      </c>
      <c r="O164" s="181">
        <v>-13.4</v>
      </c>
      <c r="P164" s="176">
        <v>15</v>
      </c>
    </row>
    <row r="165" spans="1:16">
      <c r="A165" s="176" t="s">
        <v>536</v>
      </c>
      <c r="B165" s="176" t="s">
        <v>165</v>
      </c>
      <c r="C165" s="176">
        <v>10021</v>
      </c>
      <c r="D165" s="176">
        <v>10351</v>
      </c>
      <c r="E165" s="176">
        <v>10186</v>
      </c>
      <c r="F165" s="177">
        <v>2.1800000000000002</v>
      </c>
      <c r="G165" s="177">
        <v>0.03</v>
      </c>
      <c r="H165" s="181">
        <v>53.9</v>
      </c>
      <c r="I165" s="178">
        <v>60.125449999999994</v>
      </c>
      <c r="J165" s="181">
        <v>-11</v>
      </c>
      <c r="K165" s="181">
        <v>6.5</v>
      </c>
      <c r="L165" s="181">
        <v>32.799999999999997</v>
      </c>
      <c r="M165" s="181">
        <v>11</v>
      </c>
      <c r="N165" s="181">
        <v>3</v>
      </c>
      <c r="O165" s="181">
        <v>-12.5</v>
      </c>
      <c r="P165" s="176">
        <v>16</v>
      </c>
    </row>
    <row r="166" spans="1:16">
      <c r="A166" s="176" t="s">
        <v>535</v>
      </c>
      <c r="B166" s="176" t="s">
        <v>165</v>
      </c>
      <c r="C166" s="176">
        <v>10021</v>
      </c>
      <c r="D166" s="176">
        <v>10351</v>
      </c>
      <c r="E166" s="176">
        <v>10186</v>
      </c>
      <c r="F166" s="177">
        <v>2.2599999999999998</v>
      </c>
      <c r="G166" s="177">
        <v>0.01</v>
      </c>
      <c r="H166" s="181">
        <v>60.2</v>
      </c>
      <c r="I166" s="178">
        <v>60.2</v>
      </c>
      <c r="J166" s="181">
        <v>-12.5</v>
      </c>
      <c r="K166" s="181">
        <v>7.5</v>
      </c>
      <c r="L166" s="181">
        <v>34.299999999999997</v>
      </c>
      <c r="M166" s="181">
        <v>11.8</v>
      </c>
      <c r="N166" s="181">
        <v>2.9</v>
      </c>
      <c r="O166" s="181">
        <v>-14</v>
      </c>
      <c r="P166" s="176">
        <v>16</v>
      </c>
    </row>
    <row r="167" spans="1:16">
      <c r="A167" s="176" t="s">
        <v>532</v>
      </c>
      <c r="B167" s="176" t="s">
        <v>165</v>
      </c>
      <c r="C167" s="176">
        <v>10021</v>
      </c>
      <c r="D167" s="176">
        <v>10351</v>
      </c>
      <c r="E167" s="176">
        <v>10186</v>
      </c>
      <c r="F167" s="177">
        <v>2.29</v>
      </c>
      <c r="G167" s="177">
        <v>0.01</v>
      </c>
      <c r="H167" s="181">
        <v>62.9</v>
      </c>
      <c r="I167" s="178">
        <v>70.16494999999999</v>
      </c>
      <c r="J167" s="181">
        <v>-13.6</v>
      </c>
      <c r="K167" s="181">
        <v>7.6</v>
      </c>
      <c r="L167" s="181">
        <v>27.7</v>
      </c>
      <c r="M167" s="181">
        <v>9</v>
      </c>
      <c r="N167" s="181">
        <v>3.1</v>
      </c>
      <c r="O167" s="181">
        <v>-15.1</v>
      </c>
      <c r="P167" s="176">
        <v>16</v>
      </c>
    </row>
    <row r="168" spans="1:16">
      <c r="A168" s="176" t="s">
        <v>531</v>
      </c>
      <c r="B168" s="176" t="s">
        <v>165</v>
      </c>
      <c r="C168" s="176">
        <v>10021</v>
      </c>
      <c r="D168" s="176">
        <v>10351</v>
      </c>
      <c r="E168" s="176">
        <v>10186</v>
      </c>
      <c r="F168" s="177">
        <v>2.4</v>
      </c>
      <c r="G168" s="177">
        <v>0.01</v>
      </c>
      <c r="H168" s="181">
        <v>73.5</v>
      </c>
      <c r="I168" s="178">
        <v>73.5</v>
      </c>
      <c r="J168" s="181">
        <v>-15.5</v>
      </c>
      <c r="K168" s="181">
        <v>7.1</v>
      </c>
      <c r="L168" s="181">
        <v>32.4</v>
      </c>
      <c r="M168" s="181">
        <v>10.6</v>
      </c>
      <c r="N168" s="181">
        <v>3.1</v>
      </c>
      <c r="O168" s="181">
        <v>-17</v>
      </c>
      <c r="P168" s="176">
        <v>16</v>
      </c>
    </row>
    <row r="169" spans="1:16">
      <c r="A169" s="176" t="s">
        <v>529</v>
      </c>
      <c r="B169" s="176" t="s">
        <v>165</v>
      </c>
      <c r="C169" s="176">
        <v>10021</v>
      </c>
      <c r="D169" s="176">
        <v>10351</v>
      </c>
      <c r="E169" s="176">
        <v>10186</v>
      </c>
      <c r="F169" s="177">
        <v>2.5099999999999998</v>
      </c>
      <c r="G169" s="177">
        <v>0.01</v>
      </c>
      <c r="H169" s="181">
        <v>85.3</v>
      </c>
      <c r="I169" s="178">
        <v>85.3</v>
      </c>
      <c r="J169" s="181">
        <v>-18.7</v>
      </c>
      <c r="K169" s="181">
        <v>6.5</v>
      </c>
      <c r="L169" s="181">
        <v>32.6</v>
      </c>
      <c r="M169" s="181">
        <v>11.1</v>
      </c>
      <c r="N169" s="181">
        <v>2.9</v>
      </c>
      <c r="O169" s="181">
        <v>-20.2</v>
      </c>
      <c r="P169" s="176">
        <v>16</v>
      </c>
    </row>
    <row r="170" spans="1:16">
      <c r="A170" s="176" t="s">
        <v>533</v>
      </c>
      <c r="B170" s="176" t="s">
        <v>165</v>
      </c>
      <c r="C170" s="176">
        <v>10021</v>
      </c>
      <c r="D170" s="176">
        <v>10351</v>
      </c>
      <c r="E170" s="176">
        <v>10186</v>
      </c>
      <c r="F170" s="177">
        <v>2.52</v>
      </c>
      <c r="G170" s="177">
        <v>0.01</v>
      </c>
      <c r="H170" s="181">
        <v>87</v>
      </c>
      <c r="I170" s="178">
        <v>87</v>
      </c>
      <c r="J170" s="181">
        <v>-13.4</v>
      </c>
      <c r="K170" s="181">
        <v>6.4</v>
      </c>
      <c r="L170" s="181">
        <v>40.5</v>
      </c>
      <c r="M170" s="181">
        <v>14.2</v>
      </c>
      <c r="N170" s="181">
        <v>2.9</v>
      </c>
      <c r="O170" s="181">
        <v>-14.9</v>
      </c>
      <c r="P170" s="176">
        <v>16</v>
      </c>
    </row>
    <row r="171" spans="1:16">
      <c r="A171" s="176" t="s">
        <v>538</v>
      </c>
      <c r="B171" s="176" t="s">
        <v>165</v>
      </c>
      <c r="C171" s="176">
        <v>10021</v>
      </c>
      <c r="D171" s="176">
        <v>10351</v>
      </c>
      <c r="E171" s="176">
        <v>10186</v>
      </c>
      <c r="F171" s="177">
        <v>2.48</v>
      </c>
      <c r="G171" s="177">
        <v>0.02</v>
      </c>
      <c r="H171" s="181">
        <v>82</v>
      </c>
      <c r="I171" s="178">
        <v>91.470999999999989</v>
      </c>
      <c r="J171" s="181">
        <v>-9.8000000000000007</v>
      </c>
      <c r="K171" s="181">
        <v>7.3</v>
      </c>
      <c r="L171" s="181">
        <v>43</v>
      </c>
      <c r="M171" s="181">
        <v>15.1</v>
      </c>
      <c r="N171" s="181">
        <v>2.8</v>
      </c>
      <c r="O171" s="181">
        <v>-11.3</v>
      </c>
      <c r="P171" s="176">
        <v>16</v>
      </c>
    </row>
    <row r="172" spans="1:16">
      <c r="A172" s="176" t="s">
        <v>541</v>
      </c>
      <c r="B172" s="176" t="s">
        <v>540</v>
      </c>
      <c r="C172" s="176">
        <v>10351</v>
      </c>
      <c r="D172" s="176">
        <v>10680</v>
      </c>
      <c r="E172" s="176">
        <v>10516</v>
      </c>
      <c r="F172" s="177">
        <v>1.9</v>
      </c>
      <c r="G172" s="177">
        <v>0.02</v>
      </c>
      <c r="H172" s="181">
        <v>33.9</v>
      </c>
      <c r="I172" s="178">
        <v>33.9</v>
      </c>
      <c r="J172" s="181">
        <v>-21.7</v>
      </c>
      <c r="K172" s="181">
        <v>5</v>
      </c>
      <c r="L172" s="181">
        <v>28.8</v>
      </c>
      <c r="M172" s="181">
        <v>9.6</v>
      </c>
      <c r="N172" s="181">
        <v>3</v>
      </c>
      <c r="O172" s="181">
        <v>-23.2</v>
      </c>
      <c r="P172" s="176">
        <v>17</v>
      </c>
    </row>
    <row r="173" spans="1:16">
      <c r="A173" s="176" t="s">
        <v>548</v>
      </c>
      <c r="B173" s="176" t="s">
        <v>540</v>
      </c>
      <c r="C173" s="176">
        <v>10351</v>
      </c>
      <c r="D173" s="176">
        <v>10680</v>
      </c>
      <c r="E173" s="176">
        <v>10516</v>
      </c>
      <c r="F173" s="177">
        <v>2.25</v>
      </c>
      <c r="G173" s="177">
        <v>0.06</v>
      </c>
      <c r="H173" s="181">
        <v>59.4</v>
      </c>
      <c r="I173" s="178">
        <v>59.4</v>
      </c>
      <c r="J173" s="181">
        <v>-15.3</v>
      </c>
      <c r="K173" s="181">
        <v>6.8</v>
      </c>
      <c r="L173" s="181">
        <v>33.9</v>
      </c>
      <c r="M173" s="181">
        <v>11.5</v>
      </c>
      <c r="N173" s="181">
        <v>2.9</v>
      </c>
      <c r="O173" s="181">
        <v>-16.8</v>
      </c>
      <c r="P173" s="176">
        <v>17</v>
      </c>
    </row>
    <row r="174" spans="1:16">
      <c r="A174" s="176" t="s">
        <v>545</v>
      </c>
      <c r="B174" s="176" t="s">
        <v>540</v>
      </c>
      <c r="C174" s="176">
        <v>10351</v>
      </c>
      <c r="D174" s="176">
        <v>10680</v>
      </c>
      <c r="E174" s="176">
        <v>10516</v>
      </c>
      <c r="F174" s="177">
        <v>2.38</v>
      </c>
      <c r="G174" s="177">
        <v>0.02</v>
      </c>
      <c r="H174" s="181">
        <v>71.5</v>
      </c>
      <c r="I174" s="178">
        <v>79.75824999999999</v>
      </c>
      <c r="J174" s="181">
        <v>-16.5</v>
      </c>
      <c r="K174" s="181">
        <v>6.6</v>
      </c>
      <c r="L174" s="181">
        <v>41.4</v>
      </c>
      <c r="M174" s="181">
        <v>14.4</v>
      </c>
      <c r="N174" s="181">
        <v>2.9</v>
      </c>
      <c r="O174" s="181">
        <v>-18</v>
      </c>
      <c r="P174" s="176">
        <v>17</v>
      </c>
    </row>
    <row r="175" spans="1:16">
      <c r="A175" s="176" t="s">
        <v>551</v>
      </c>
      <c r="B175" s="176" t="s">
        <v>540</v>
      </c>
      <c r="C175" s="176">
        <v>10351</v>
      </c>
      <c r="D175" s="176">
        <v>10680</v>
      </c>
      <c r="E175" s="176">
        <v>10516</v>
      </c>
      <c r="F175" s="177">
        <v>2.38</v>
      </c>
      <c r="G175" s="177">
        <v>0.01</v>
      </c>
      <c r="H175" s="181">
        <v>72</v>
      </c>
      <c r="I175" s="178">
        <v>80.316000000000003</v>
      </c>
      <c r="J175" s="181">
        <v>-14.3</v>
      </c>
      <c r="K175" s="181">
        <v>6.8</v>
      </c>
      <c r="L175" s="181">
        <v>33.9</v>
      </c>
      <c r="M175" s="181">
        <v>11.1</v>
      </c>
      <c r="N175" s="181">
        <v>3</v>
      </c>
      <c r="O175" s="181">
        <v>-15.8</v>
      </c>
      <c r="P175" s="176">
        <v>17</v>
      </c>
    </row>
    <row r="176" spans="1:16">
      <c r="A176" s="176" t="s">
        <v>549</v>
      </c>
      <c r="B176" s="176" t="s">
        <v>540</v>
      </c>
      <c r="C176" s="176">
        <v>10351</v>
      </c>
      <c r="D176" s="176">
        <v>10680</v>
      </c>
      <c r="E176" s="176">
        <v>10516</v>
      </c>
      <c r="F176" s="177">
        <v>2.42</v>
      </c>
      <c r="G176" s="177">
        <v>0.01</v>
      </c>
      <c r="H176" s="181">
        <v>75.599999999999994</v>
      </c>
      <c r="I176" s="178">
        <v>84.331799999999987</v>
      </c>
      <c r="J176" s="181">
        <v>-14.7</v>
      </c>
      <c r="K176" s="181">
        <v>6.6</v>
      </c>
      <c r="L176" s="181">
        <v>41.3</v>
      </c>
      <c r="M176" s="181">
        <v>14.3</v>
      </c>
      <c r="N176" s="181">
        <v>2.9</v>
      </c>
      <c r="O176" s="181">
        <v>-16.2</v>
      </c>
      <c r="P176" s="176">
        <v>17</v>
      </c>
    </row>
    <row r="177" spans="1:16">
      <c r="A177" s="176" t="s">
        <v>543</v>
      </c>
      <c r="B177" s="176" t="s">
        <v>540</v>
      </c>
      <c r="C177" s="176">
        <v>10351</v>
      </c>
      <c r="D177" s="176">
        <v>10680</v>
      </c>
      <c r="E177" s="176">
        <v>10516</v>
      </c>
      <c r="F177" s="177">
        <v>2.5099999999999998</v>
      </c>
      <c r="G177" s="177">
        <v>0.04</v>
      </c>
      <c r="H177" s="181">
        <v>85.5</v>
      </c>
      <c r="I177" s="178">
        <v>85.5</v>
      </c>
      <c r="J177" s="181">
        <v>-18.8</v>
      </c>
      <c r="K177" s="181">
        <v>7.9</v>
      </c>
      <c r="L177" s="181">
        <v>38.4</v>
      </c>
      <c r="M177" s="181">
        <v>13.1</v>
      </c>
      <c r="N177" s="181">
        <v>2.9</v>
      </c>
      <c r="O177" s="181">
        <v>-20.3</v>
      </c>
      <c r="P177" s="176">
        <v>17</v>
      </c>
    </row>
    <row r="178" spans="1:16">
      <c r="A178" s="176" t="s">
        <v>547</v>
      </c>
      <c r="B178" s="176" t="s">
        <v>540</v>
      </c>
      <c r="C178" s="176">
        <v>10351</v>
      </c>
      <c r="D178" s="176">
        <v>10680</v>
      </c>
      <c r="E178" s="176">
        <v>10516</v>
      </c>
      <c r="F178" s="177">
        <v>2.44</v>
      </c>
      <c r="G178" s="177">
        <v>0.01</v>
      </c>
      <c r="H178" s="181">
        <v>78.2</v>
      </c>
      <c r="I178" s="178">
        <v>87.232100000000003</v>
      </c>
      <c r="J178" s="181">
        <v>-15.7</v>
      </c>
      <c r="K178" s="181">
        <v>7.2</v>
      </c>
      <c r="L178" s="181">
        <v>40.5</v>
      </c>
      <c r="M178" s="181">
        <v>14.1</v>
      </c>
      <c r="N178" s="181">
        <v>2.9</v>
      </c>
      <c r="O178" s="181">
        <v>-17.2</v>
      </c>
      <c r="P178" s="176">
        <v>17</v>
      </c>
    </row>
    <row r="179" spans="1:16">
      <c r="A179" s="176" t="s">
        <v>546</v>
      </c>
      <c r="B179" s="176" t="s">
        <v>540</v>
      </c>
      <c r="C179" s="176">
        <v>10351</v>
      </c>
      <c r="D179" s="176">
        <v>10680</v>
      </c>
      <c r="E179" s="176">
        <v>10516</v>
      </c>
      <c r="F179" s="177">
        <v>2.54</v>
      </c>
      <c r="G179" s="177">
        <v>0.01</v>
      </c>
      <c r="H179" s="181">
        <v>88.7</v>
      </c>
      <c r="I179" s="178">
        <v>88.7</v>
      </c>
      <c r="J179" s="181">
        <v>-15.9</v>
      </c>
      <c r="K179" s="181">
        <v>5.4</v>
      </c>
      <c r="L179" s="181">
        <v>39.6</v>
      </c>
      <c r="M179" s="181">
        <v>13.7</v>
      </c>
      <c r="N179" s="181">
        <v>2.9</v>
      </c>
      <c r="O179" s="181">
        <v>-17.399999999999999</v>
      </c>
      <c r="P179" s="176">
        <v>17</v>
      </c>
    </row>
    <row r="180" spans="1:16">
      <c r="A180" s="176" t="s">
        <v>550</v>
      </c>
      <c r="B180" s="176" t="s">
        <v>540</v>
      </c>
      <c r="C180" s="176">
        <v>10351</v>
      </c>
      <c r="D180" s="176">
        <v>10680</v>
      </c>
      <c r="E180" s="176">
        <v>10516</v>
      </c>
      <c r="F180" s="177">
        <v>2.56</v>
      </c>
      <c r="G180" s="177">
        <v>0.05</v>
      </c>
      <c r="H180" s="181">
        <v>91.1</v>
      </c>
      <c r="I180" s="178">
        <v>91.1</v>
      </c>
      <c r="J180" s="181">
        <v>-14.5</v>
      </c>
      <c r="K180" s="181">
        <v>6.5</v>
      </c>
      <c r="L180" s="181">
        <v>33.9</v>
      </c>
      <c r="M180" s="181">
        <v>11.5</v>
      </c>
      <c r="N180" s="181">
        <v>3</v>
      </c>
      <c r="O180" s="181">
        <v>-16</v>
      </c>
      <c r="P180" s="176">
        <v>17</v>
      </c>
    </row>
    <row r="181" spans="1:16">
      <c r="A181" s="176" t="s">
        <v>544</v>
      </c>
      <c r="B181" s="176" t="s">
        <v>540</v>
      </c>
      <c r="C181" s="176">
        <v>10351</v>
      </c>
      <c r="D181" s="176">
        <v>10680</v>
      </c>
      <c r="E181" s="176">
        <v>10516</v>
      </c>
      <c r="F181" s="177">
        <v>2.52</v>
      </c>
      <c r="G181" s="177"/>
      <c r="H181" s="181">
        <v>87</v>
      </c>
      <c r="I181" s="178">
        <v>97.04849999999999</v>
      </c>
      <c r="J181" s="181">
        <v>-18.8</v>
      </c>
      <c r="K181" s="181">
        <v>6.8</v>
      </c>
      <c r="L181" s="181">
        <v>35.700000000000003</v>
      </c>
      <c r="M181" s="181">
        <v>11.7</v>
      </c>
      <c r="N181" s="181">
        <v>3.1</v>
      </c>
      <c r="O181" s="181">
        <v>-20.3</v>
      </c>
      <c r="P181" s="176">
        <v>17</v>
      </c>
    </row>
    <row r="182" spans="1:16">
      <c r="A182" s="176" t="s">
        <v>552</v>
      </c>
      <c r="B182" s="176" t="s">
        <v>540</v>
      </c>
      <c r="C182" s="176">
        <v>10351</v>
      </c>
      <c r="D182" s="176">
        <v>10680</v>
      </c>
      <c r="E182" s="176">
        <v>10516</v>
      </c>
      <c r="F182" s="177">
        <v>2.61</v>
      </c>
      <c r="G182" s="177">
        <v>0.01</v>
      </c>
      <c r="H182" s="181">
        <v>97.1</v>
      </c>
      <c r="I182" s="178">
        <v>108.31504999999999</v>
      </c>
      <c r="J182" s="181">
        <v>-9.9</v>
      </c>
      <c r="K182" s="181">
        <v>8.3000000000000007</v>
      </c>
      <c r="L182" s="181">
        <v>40.299999999999997</v>
      </c>
      <c r="M182" s="181">
        <v>13.7</v>
      </c>
      <c r="N182" s="181">
        <v>2.9</v>
      </c>
      <c r="O182" s="181">
        <v>-11.4</v>
      </c>
      <c r="P182" s="176">
        <v>17</v>
      </c>
    </row>
    <row r="183" spans="1:16">
      <c r="A183" s="176" t="s">
        <v>557</v>
      </c>
      <c r="B183" s="176" t="s">
        <v>556</v>
      </c>
      <c r="C183" s="176">
        <v>10680</v>
      </c>
      <c r="D183" s="176">
        <v>11010</v>
      </c>
      <c r="E183" s="176">
        <v>10845</v>
      </c>
      <c r="F183" s="177">
        <v>2.3199999999999998</v>
      </c>
      <c r="G183" s="177">
        <v>0.03</v>
      </c>
      <c r="H183" s="181">
        <v>65.900000000000006</v>
      </c>
      <c r="I183" s="178">
        <v>65.900000000000006</v>
      </c>
      <c r="J183" s="181">
        <v>-18.2</v>
      </c>
      <c r="K183" s="181">
        <v>6.9</v>
      </c>
      <c r="L183" s="181">
        <v>41.6</v>
      </c>
      <c r="M183" s="181">
        <v>14.1</v>
      </c>
      <c r="N183" s="181">
        <v>3</v>
      </c>
      <c r="O183" s="181">
        <v>-19.7</v>
      </c>
      <c r="P183" s="176">
        <v>17</v>
      </c>
    </row>
    <row r="184" spans="1:16">
      <c r="A184" s="176" t="s">
        <v>561</v>
      </c>
      <c r="B184" s="176" t="s">
        <v>556</v>
      </c>
      <c r="C184" s="176">
        <v>10680</v>
      </c>
      <c r="D184" s="176">
        <v>11010</v>
      </c>
      <c r="E184" s="176">
        <v>10845</v>
      </c>
      <c r="F184" s="177">
        <v>2.56</v>
      </c>
      <c r="G184" s="177">
        <v>7.0000000000000007E-2</v>
      </c>
      <c r="H184" s="181">
        <v>91.7</v>
      </c>
      <c r="I184" s="178">
        <v>91.7</v>
      </c>
      <c r="J184" s="181">
        <v>-11.1</v>
      </c>
      <c r="K184" s="181">
        <v>9.3000000000000007</v>
      </c>
      <c r="L184" s="181">
        <v>38.799999999999997</v>
      </c>
      <c r="M184" s="181">
        <v>13.1</v>
      </c>
      <c r="N184" s="181">
        <v>3</v>
      </c>
      <c r="O184" s="181">
        <v>-12.6</v>
      </c>
      <c r="P184" s="176">
        <v>17</v>
      </c>
    </row>
    <row r="185" spans="1:16">
      <c r="A185" s="176" t="s">
        <v>562</v>
      </c>
      <c r="B185" s="176" t="s">
        <v>556</v>
      </c>
      <c r="C185" s="176">
        <v>10680</v>
      </c>
      <c r="D185" s="176">
        <v>11010</v>
      </c>
      <c r="E185" s="176">
        <v>10845</v>
      </c>
      <c r="F185" s="177">
        <v>2.5299999999999998</v>
      </c>
      <c r="G185" s="177">
        <v>0.01</v>
      </c>
      <c r="H185" s="181">
        <v>87.6</v>
      </c>
      <c r="I185" s="178">
        <v>97.717799999999983</v>
      </c>
      <c r="J185" s="181">
        <v>-9.8000000000000007</v>
      </c>
      <c r="K185" s="181">
        <v>7.6</v>
      </c>
      <c r="L185" s="181">
        <v>43.6</v>
      </c>
      <c r="M185" s="181">
        <v>14.7</v>
      </c>
      <c r="N185" s="181">
        <v>3</v>
      </c>
      <c r="O185" s="181">
        <v>-11.3</v>
      </c>
      <c r="P185" s="176">
        <v>17</v>
      </c>
    </row>
    <row r="186" spans="1:16">
      <c r="A186" s="176" t="s">
        <v>560</v>
      </c>
      <c r="B186" s="176" t="s">
        <v>556</v>
      </c>
      <c r="C186" s="176">
        <v>10680</v>
      </c>
      <c r="D186" s="176">
        <v>11010</v>
      </c>
      <c r="E186" s="176">
        <v>10845</v>
      </c>
      <c r="F186" s="177">
        <v>2.68</v>
      </c>
      <c r="G186" s="177">
        <v>0.01</v>
      </c>
      <c r="H186" s="181">
        <v>106.7</v>
      </c>
      <c r="I186" s="178">
        <v>106.7</v>
      </c>
      <c r="J186" s="181">
        <v>-11.9</v>
      </c>
      <c r="K186" s="181">
        <v>8.5</v>
      </c>
      <c r="L186" s="181">
        <v>30.5</v>
      </c>
      <c r="M186" s="181">
        <v>10.199999999999999</v>
      </c>
      <c r="N186" s="181">
        <v>3</v>
      </c>
      <c r="O186" s="181">
        <v>-13.4</v>
      </c>
      <c r="P186" s="176">
        <v>17</v>
      </c>
    </row>
    <row r="187" spans="1:16">
      <c r="A187" s="176" t="s">
        <v>555</v>
      </c>
      <c r="B187" s="176" t="s">
        <v>556</v>
      </c>
      <c r="C187" s="176">
        <v>10680</v>
      </c>
      <c r="D187" s="176">
        <v>11010</v>
      </c>
      <c r="E187" s="176">
        <v>10845</v>
      </c>
      <c r="F187" s="177">
        <v>2.69</v>
      </c>
      <c r="G187" s="177">
        <v>7.0000000000000007E-2</v>
      </c>
      <c r="H187" s="181">
        <v>108</v>
      </c>
      <c r="I187" s="178">
        <v>108</v>
      </c>
      <c r="J187" s="181">
        <v>-19.600000000000001</v>
      </c>
      <c r="K187" s="181">
        <v>4.5999999999999996</v>
      </c>
      <c r="L187" s="181">
        <v>40.700000000000003</v>
      </c>
      <c r="M187" s="181">
        <v>14.2</v>
      </c>
      <c r="N187" s="181">
        <v>2.9</v>
      </c>
      <c r="O187" s="181">
        <v>-21.1</v>
      </c>
      <c r="P187" s="176">
        <v>17</v>
      </c>
    </row>
    <row r="188" spans="1:16">
      <c r="A188" s="176" t="s">
        <v>559</v>
      </c>
      <c r="B188" s="176" t="s">
        <v>556</v>
      </c>
      <c r="C188" s="176">
        <v>10680</v>
      </c>
      <c r="D188" s="176">
        <v>11010</v>
      </c>
      <c r="E188" s="176">
        <v>10845</v>
      </c>
      <c r="F188" s="177">
        <v>2.76</v>
      </c>
      <c r="G188" s="177">
        <v>0.03</v>
      </c>
      <c r="H188" s="181">
        <v>117.6</v>
      </c>
      <c r="I188" s="178">
        <v>117.6</v>
      </c>
      <c r="J188" s="181">
        <v>-13.5</v>
      </c>
      <c r="K188" s="181">
        <v>7.1</v>
      </c>
      <c r="L188" s="181">
        <v>38.799999999999997</v>
      </c>
      <c r="M188" s="181">
        <v>13</v>
      </c>
      <c r="N188" s="181">
        <v>3</v>
      </c>
      <c r="O188" s="181">
        <v>-15</v>
      </c>
      <c r="P188" s="176">
        <v>17</v>
      </c>
    </row>
    <row r="189" spans="1:16">
      <c r="A189" s="176" t="s">
        <v>563</v>
      </c>
      <c r="B189" s="176" t="s">
        <v>564</v>
      </c>
      <c r="C189" s="176">
        <v>11010</v>
      </c>
      <c r="D189" s="176">
        <v>11339</v>
      </c>
      <c r="E189" s="176">
        <v>11175</v>
      </c>
      <c r="F189" s="177">
        <v>2.57</v>
      </c>
      <c r="G189" s="177">
        <v>0.03</v>
      </c>
      <c r="H189" s="181">
        <v>92.5</v>
      </c>
      <c r="I189" s="178">
        <v>92.5</v>
      </c>
      <c r="J189" s="181">
        <v>-21.1</v>
      </c>
      <c r="K189" s="181">
        <v>6.8</v>
      </c>
      <c r="L189" s="181">
        <v>42.9</v>
      </c>
      <c r="M189" s="181">
        <v>14.8</v>
      </c>
      <c r="N189" s="181">
        <v>2.9</v>
      </c>
      <c r="O189" s="181">
        <v>-22.6</v>
      </c>
      <c r="P189" s="176">
        <v>18</v>
      </c>
    </row>
    <row r="190" spans="1:16">
      <c r="A190" s="176" t="s">
        <v>570</v>
      </c>
      <c r="B190" s="176" t="s">
        <v>164</v>
      </c>
      <c r="C190" s="176">
        <v>11668</v>
      </c>
      <c r="D190" s="176">
        <v>12656</v>
      </c>
      <c r="E190" s="176">
        <v>12162</v>
      </c>
      <c r="F190" s="177">
        <v>2.2200000000000002</v>
      </c>
      <c r="G190" s="177">
        <v>0.04</v>
      </c>
      <c r="H190" s="181">
        <v>57.2</v>
      </c>
      <c r="I190" s="178">
        <v>63.806599999999996</v>
      </c>
      <c r="J190" s="181">
        <v>-10.6</v>
      </c>
      <c r="K190" s="181">
        <v>8</v>
      </c>
      <c r="L190" s="181">
        <v>15.5</v>
      </c>
      <c r="M190" s="181">
        <v>5.0999999999999996</v>
      </c>
      <c r="N190" s="181">
        <v>3</v>
      </c>
      <c r="O190" s="181">
        <v>-11.8</v>
      </c>
      <c r="P190" s="176">
        <v>18</v>
      </c>
    </row>
    <row r="191" spans="1:16">
      <c r="A191" s="176" t="s">
        <v>569</v>
      </c>
      <c r="B191" s="176" t="s">
        <v>164</v>
      </c>
      <c r="C191" s="176">
        <v>11668</v>
      </c>
      <c r="D191" s="176">
        <v>12656</v>
      </c>
      <c r="E191" s="176">
        <v>12162</v>
      </c>
      <c r="F191" s="177">
        <v>2.2400000000000002</v>
      </c>
      <c r="G191" s="177">
        <v>0</v>
      </c>
      <c r="H191" s="181">
        <v>58.9</v>
      </c>
      <c r="I191" s="178">
        <v>65.702950000000001</v>
      </c>
      <c r="J191" s="181">
        <v>-11.9</v>
      </c>
      <c r="K191" s="181">
        <v>6.3</v>
      </c>
      <c r="L191" s="181">
        <v>43.2</v>
      </c>
      <c r="M191" s="181">
        <v>14.6</v>
      </c>
      <c r="N191" s="181">
        <v>3</v>
      </c>
      <c r="O191" s="181">
        <v>-13.1</v>
      </c>
      <c r="P191" s="176">
        <v>18</v>
      </c>
    </row>
    <row r="192" spans="1:16">
      <c r="A192" s="176" t="s">
        <v>568</v>
      </c>
      <c r="B192" s="176" t="s">
        <v>164</v>
      </c>
      <c r="C192" s="176">
        <v>11668</v>
      </c>
      <c r="D192" s="176">
        <v>12656</v>
      </c>
      <c r="E192" s="176">
        <v>12162</v>
      </c>
      <c r="F192" s="177">
        <v>2.4</v>
      </c>
      <c r="G192" s="177">
        <v>0.01</v>
      </c>
      <c r="H192" s="181">
        <v>74</v>
      </c>
      <c r="I192" s="178">
        <v>74</v>
      </c>
      <c r="J192" s="181">
        <v>-12.7</v>
      </c>
      <c r="K192" s="181">
        <v>8.3000000000000007</v>
      </c>
      <c r="L192" s="181">
        <v>39.700000000000003</v>
      </c>
      <c r="M192" s="181">
        <v>13.6</v>
      </c>
      <c r="N192" s="181">
        <v>2.9</v>
      </c>
      <c r="O192" s="181">
        <v>-13.9</v>
      </c>
      <c r="P192" s="176">
        <v>18</v>
      </c>
    </row>
    <row r="193" spans="1:16">
      <c r="A193" s="176" t="s">
        <v>566</v>
      </c>
      <c r="B193" s="176" t="s">
        <v>164</v>
      </c>
      <c r="C193" s="176">
        <v>11668</v>
      </c>
      <c r="D193" s="176">
        <v>12656</v>
      </c>
      <c r="E193" s="176">
        <v>12162</v>
      </c>
      <c r="F193" s="177">
        <v>2.37</v>
      </c>
      <c r="G193" s="177">
        <v>0.04</v>
      </c>
      <c r="H193" s="181">
        <v>70.7</v>
      </c>
      <c r="I193" s="178">
        <v>78.865849999999995</v>
      </c>
      <c r="J193" s="181">
        <v>-13.9</v>
      </c>
      <c r="K193" s="181">
        <v>6.1</v>
      </c>
      <c r="L193" s="181">
        <v>42.5</v>
      </c>
      <c r="M193" s="181">
        <v>14.8</v>
      </c>
      <c r="N193" s="181">
        <v>2.9</v>
      </c>
      <c r="O193" s="181">
        <v>-15.1</v>
      </c>
      <c r="P193" s="176">
        <v>18</v>
      </c>
    </row>
    <row r="194" spans="1:16">
      <c r="A194" s="176" t="s">
        <v>565</v>
      </c>
      <c r="B194" s="176" t="s">
        <v>164</v>
      </c>
      <c r="C194" s="176">
        <v>11668</v>
      </c>
      <c r="D194" s="176">
        <v>12656</v>
      </c>
      <c r="E194" s="176">
        <v>12162</v>
      </c>
      <c r="F194" s="177">
        <v>2.48</v>
      </c>
      <c r="G194" s="177">
        <v>0</v>
      </c>
      <c r="H194" s="181">
        <v>82.5</v>
      </c>
      <c r="I194" s="178">
        <v>82.5</v>
      </c>
      <c r="J194" s="181">
        <v>-17.2</v>
      </c>
      <c r="K194" s="181">
        <v>7.7</v>
      </c>
      <c r="L194" s="181">
        <v>40.5</v>
      </c>
      <c r="M194" s="181">
        <v>14</v>
      </c>
      <c r="N194" s="181">
        <v>2.9</v>
      </c>
      <c r="O194" s="181">
        <v>-18.399999999999999</v>
      </c>
      <c r="P194" s="176">
        <v>18</v>
      </c>
    </row>
    <row r="195" spans="1:16">
      <c r="A195" s="176" t="s">
        <v>571</v>
      </c>
      <c r="B195" s="176" t="s">
        <v>164</v>
      </c>
      <c r="C195" s="176">
        <v>11668</v>
      </c>
      <c r="D195" s="176">
        <v>12656</v>
      </c>
      <c r="E195" s="176">
        <v>12162</v>
      </c>
      <c r="F195" s="177">
        <v>2.58</v>
      </c>
      <c r="G195" s="177">
        <v>0.01</v>
      </c>
      <c r="H195" s="181">
        <v>93.5</v>
      </c>
      <c r="I195" s="178">
        <v>104.29925</v>
      </c>
      <c r="J195" s="181">
        <v>-9.9</v>
      </c>
      <c r="K195" s="181">
        <v>7.1</v>
      </c>
      <c r="L195" s="181">
        <v>28.4</v>
      </c>
      <c r="M195" s="181">
        <v>9.5</v>
      </c>
      <c r="N195" s="181">
        <v>3</v>
      </c>
      <c r="O195" s="181">
        <v>-11.1</v>
      </c>
      <c r="P195" s="176">
        <v>18</v>
      </c>
    </row>
    <row r="196" spans="1:16">
      <c r="A196" s="176" t="s">
        <v>567</v>
      </c>
      <c r="B196" s="176" t="s">
        <v>164</v>
      </c>
      <c r="C196" s="176">
        <v>11668</v>
      </c>
      <c r="D196" s="176">
        <v>12656</v>
      </c>
      <c r="E196" s="176">
        <v>12162</v>
      </c>
      <c r="F196" s="177">
        <v>2.68</v>
      </c>
      <c r="G196" s="177">
        <v>0.01</v>
      </c>
      <c r="H196" s="181">
        <v>106.7</v>
      </c>
      <c r="I196" s="178">
        <v>119.02385</v>
      </c>
      <c r="J196" s="181">
        <v>-13.1</v>
      </c>
      <c r="K196" s="181">
        <v>7.2</v>
      </c>
      <c r="L196" s="181">
        <v>41.1</v>
      </c>
      <c r="M196" s="181">
        <v>14.2</v>
      </c>
      <c r="N196" s="181">
        <v>2.9</v>
      </c>
      <c r="O196" s="181">
        <v>-14.3</v>
      </c>
      <c r="P196" s="176">
        <v>18</v>
      </c>
    </row>
    <row r="197" spans="1:16">
      <c r="A197" s="176" t="s">
        <v>732</v>
      </c>
      <c r="B197" s="176" t="s">
        <v>220</v>
      </c>
      <c r="C197" s="176">
        <v>11668</v>
      </c>
      <c r="D197" s="176">
        <v>15095</v>
      </c>
      <c r="E197" s="176">
        <v>13382</v>
      </c>
      <c r="F197" s="177">
        <v>2.2200000000000002</v>
      </c>
      <c r="G197" s="177">
        <v>0.01</v>
      </c>
      <c r="H197" s="181">
        <v>57.2</v>
      </c>
      <c r="I197" s="178">
        <v>57.2</v>
      </c>
      <c r="J197" s="181">
        <v>-18.2</v>
      </c>
      <c r="K197" s="181">
        <v>6.4</v>
      </c>
      <c r="L197" s="181">
        <v>36</v>
      </c>
      <c r="M197" s="181">
        <v>12.8</v>
      </c>
      <c r="N197" s="181">
        <v>2.8</v>
      </c>
      <c r="O197" s="181">
        <v>-19.399999999999999</v>
      </c>
      <c r="P197" s="176"/>
    </row>
    <row r="198" spans="1:16">
      <c r="A198" s="176" t="s">
        <v>733</v>
      </c>
      <c r="B198" s="176" t="s">
        <v>220</v>
      </c>
      <c r="C198" s="176">
        <v>11668</v>
      </c>
      <c r="D198" s="176">
        <v>15095</v>
      </c>
      <c r="E198" s="176">
        <v>13382</v>
      </c>
      <c r="F198" s="177">
        <v>2.23</v>
      </c>
      <c r="G198" s="177">
        <v>0.01</v>
      </c>
      <c r="H198" s="181">
        <v>58.1</v>
      </c>
      <c r="I198" s="178">
        <v>58.1</v>
      </c>
      <c r="J198" s="181">
        <v>-11.2</v>
      </c>
      <c r="K198" s="181">
        <v>8.1999999999999993</v>
      </c>
      <c r="L198" s="181">
        <v>42</v>
      </c>
      <c r="M198" s="181">
        <v>14.8</v>
      </c>
      <c r="N198" s="181">
        <v>2.8</v>
      </c>
      <c r="O198" s="181">
        <v>-12.4</v>
      </c>
      <c r="P198" s="176"/>
    </row>
    <row r="199" spans="1:16">
      <c r="A199" s="176" t="s">
        <v>734</v>
      </c>
      <c r="B199" s="176" t="s">
        <v>220</v>
      </c>
      <c r="C199" s="176">
        <v>11668</v>
      </c>
      <c r="D199" s="176">
        <v>15095</v>
      </c>
      <c r="E199" s="176">
        <v>13382</v>
      </c>
      <c r="F199" s="177">
        <v>2.34</v>
      </c>
      <c r="G199" s="177">
        <v>0.01</v>
      </c>
      <c r="H199" s="181">
        <v>68.099999999999994</v>
      </c>
      <c r="I199" s="178">
        <v>75.965549999999993</v>
      </c>
      <c r="J199" s="181">
        <v>-11.4</v>
      </c>
      <c r="K199" s="181">
        <v>6.9</v>
      </c>
      <c r="L199" s="181">
        <v>44.8</v>
      </c>
      <c r="M199" s="181">
        <v>15.5</v>
      </c>
      <c r="N199" s="181">
        <v>2.9</v>
      </c>
      <c r="O199" s="181">
        <v>-12.6</v>
      </c>
      <c r="P199" s="176"/>
    </row>
    <row r="200" spans="1:16">
      <c r="A200" s="176" t="s">
        <v>572</v>
      </c>
      <c r="B200" s="176" t="s">
        <v>220</v>
      </c>
      <c r="C200" s="176">
        <v>11668</v>
      </c>
      <c r="D200" s="176">
        <v>15095</v>
      </c>
      <c r="E200" s="176">
        <v>13382</v>
      </c>
      <c r="F200" s="177">
        <v>2.42</v>
      </c>
      <c r="G200" s="177">
        <v>0.01</v>
      </c>
      <c r="H200" s="181">
        <v>76.099999999999994</v>
      </c>
      <c r="I200" s="178">
        <v>76.099999999999994</v>
      </c>
      <c r="J200" s="181">
        <v>-16</v>
      </c>
      <c r="K200" s="181">
        <v>5.8</v>
      </c>
      <c r="L200" s="181">
        <v>39.4</v>
      </c>
      <c r="M200" s="181">
        <v>13.7</v>
      </c>
      <c r="N200" s="181">
        <v>2.9</v>
      </c>
      <c r="O200" s="181">
        <v>-17.2</v>
      </c>
      <c r="P200" s="176"/>
    </row>
    <row r="201" spans="1:16">
      <c r="A201" s="176" t="s">
        <v>730</v>
      </c>
      <c r="B201" s="176" t="s">
        <v>220</v>
      </c>
      <c r="C201" s="176">
        <v>11668</v>
      </c>
      <c r="D201" s="176">
        <v>15095</v>
      </c>
      <c r="E201" s="176">
        <v>13382</v>
      </c>
      <c r="F201" s="177">
        <v>2.4300000000000002</v>
      </c>
      <c r="G201" s="177">
        <v>0.02</v>
      </c>
      <c r="H201" s="181">
        <v>76.599999999999994</v>
      </c>
      <c r="I201" s="178">
        <v>76.599999999999994</v>
      </c>
      <c r="J201" s="181">
        <v>-10.1</v>
      </c>
      <c r="K201" s="181">
        <v>6.4</v>
      </c>
      <c r="L201" s="181">
        <v>41.2</v>
      </c>
      <c r="M201" s="181">
        <v>14.9</v>
      </c>
      <c r="N201" s="181">
        <v>2.8</v>
      </c>
      <c r="O201" s="181">
        <v>-11.3</v>
      </c>
      <c r="P201" s="176"/>
    </row>
    <row r="202" spans="1:16">
      <c r="A202" s="176" t="s">
        <v>731</v>
      </c>
      <c r="B202" s="176" t="s">
        <v>220</v>
      </c>
      <c r="C202" s="176">
        <v>11668</v>
      </c>
      <c r="D202" s="176">
        <v>15095</v>
      </c>
      <c r="E202" s="176">
        <v>13382</v>
      </c>
      <c r="F202" s="177">
        <v>2.44</v>
      </c>
      <c r="G202" s="177">
        <v>0.05</v>
      </c>
      <c r="H202" s="181">
        <v>77.7</v>
      </c>
      <c r="I202" s="178">
        <v>86.674350000000004</v>
      </c>
      <c r="J202" s="181">
        <v>-10.9</v>
      </c>
      <c r="K202" s="181">
        <v>5.8</v>
      </c>
      <c r="L202" s="181">
        <v>43.7</v>
      </c>
      <c r="M202" s="181">
        <v>15.9</v>
      </c>
      <c r="N202" s="181">
        <v>2.8</v>
      </c>
      <c r="O202" s="181">
        <v>-12.1</v>
      </c>
      <c r="P202" s="176"/>
    </row>
    <row r="203" spans="1:16">
      <c r="A203" s="176" t="s">
        <v>729</v>
      </c>
      <c r="B203" s="176" t="s">
        <v>220</v>
      </c>
      <c r="C203" s="176">
        <v>11668</v>
      </c>
      <c r="D203" s="176">
        <v>15095</v>
      </c>
      <c r="E203" s="176">
        <v>13382</v>
      </c>
      <c r="F203" s="177">
        <v>2.64</v>
      </c>
      <c r="G203" s="177">
        <v>0.01</v>
      </c>
      <c r="H203" s="181">
        <v>100.9</v>
      </c>
      <c r="I203" s="178">
        <v>112.55395</v>
      </c>
      <c r="J203" s="181">
        <v>-16.399999999999999</v>
      </c>
      <c r="K203" s="181">
        <v>6</v>
      </c>
      <c r="L203" s="181">
        <v>43.8</v>
      </c>
      <c r="M203" s="181">
        <v>15.2</v>
      </c>
      <c r="N203" s="181">
        <v>2.9</v>
      </c>
      <c r="O203" s="181">
        <v>-17.600000000000001</v>
      </c>
      <c r="P203" s="176"/>
    </row>
    <row r="204" spans="1:16">
      <c r="A204" s="176" t="s">
        <v>735</v>
      </c>
      <c r="B204" s="176" t="s">
        <v>574</v>
      </c>
      <c r="C204" s="176">
        <v>11998</v>
      </c>
      <c r="D204" s="176">
        <v>15330</v>
      </c>
      <c r="E204" s="176">
        <v>13664</v>
      </c>
      <c r="F204" s="177">
        <v>2.15</v>
      </c>
      <c r="G204" s="177">
        <v>0.01</v>
      </c>
      <c r="H204" s="181">
        <v>51.4</v>
      </c>
      <c r="I204" s="178">
        <v>57.336699999999993</v>
      </c>
      <c r="J204" s="181">
        <v>-13.7</v>
      </c>
      <c r="K204" s="181">
        <v>6.6</v>
      </c>
      <c r="L204" s="181">
        <v>41.3</v>
      </c>
      <c r="M204" s="181">
        <v>14</v>
      </c>
      <c r="N204" s="181">
        <v>3</v>
      </c>
      <c r="O204" s="181">
        <v>-14.9</v>
      </c>
      <c r="P204" s="176"/>
    </row>
    <row r="205" spans="1:16">
      <c r="A205" s="176" t="s">
        <v>573</v>
      </c>
      <c r="B205" s="176" t="s">
        <v>574</v>
      </c>
      <c r="C205" s="176">
        <v>11998</v>
      </c>
      <c r="D205" s="176">
        <v>15330</v>
      </c>
      <c r="E205" s="176">
        <v>13664</v>
      </c>
      <c r="F205" s="177">
        <v>2.2799999999999998</v>
      </c>
      <c r="G205" s="177">
        <v>0.04</v>
      </c>
      <c r="H205" s="181">
        <v>62</v>
      </c>
      <c r="I205" s="178">
        <v>69.161000000000001</v>
      </c>
      <c r="J205" s="181">
        <v>-17.399999999999999</v>
      </c>
      <c r="K205" s="181">
        <v>5.8</v>
      </c>
      <c r="L205" s="181">
        <v>39</v>
      </c>
      <c r="M205" s="181">
        <v>13.5</v>
      </c>
      <c r="N205" s="181">
        <v>2.9</v>
      </c>
      <c r="O205" s="181">
        <v>-18.600000000000001</v>
      </c>
      <c r="P205" s="176"/>
    </row>
    <row r="206" spans="1:16">
      <c r="A206" s="176" t="s">
        <v>575</v>
      </c>
      <c r="B206" s="176" t="s">
        <v>574</v>
      </c>
      <c r="C206" s="176">
        <v>11998</v>
      </c>
      <c r="D206" s="176">
        <v>15330</v>
      </c>
      <c r="E206" s="176">
        <v>13664</v>
      </c>
      <c r="F206" s="177">
        <v>2.35</v>
      </c>
      <c r="G206" s="177">
        <v>0.02</v>
      </c>
      <c r="H206" s="181">
        <v>68.599999999999994</v>
      </c>
      <c r="I206" s="178">
        <v>76.523299999999992</v>
      </c>
      <c r="J206" s="181">
        <v>-13.3</v>
      </c>
      <c r="K206" s="181">
        <v>7.2</v>
      </c>
      <c r="L206" s="181">
        <v>40.4</v>
      </c>
      <c r="M206" s="181">
        <v>14.3</v>
      </c>
      <c r="N206" s="181">
        <v>2.8</v>
      </c>
      <c r="O206" s="181">
        <v>-14.5</v>
      </c>
      <c r="P206" s="176"/>
    </row>
    <row r="207" spans="1:16">
      <c r="A207" s="176" t="s">
        <v>577</v>
      </c>
      <c r="B207" s="176" t="s">
        <v>574</v>
      </c>
      <c r="C207" s="176">
        <v>11998</v>
      </c>
      <c r="D207" s="176">
        <v>15330</v>
      </c>
      <c r="E207" s="176">
        <v>13664</v>
      </c>
      <c r="F207" s="177">
        <v>2.46</v>
      </c>
      <c r="G207" s="177">
        <v>0.06</v>
      </c>
      <c r="H207" s="181">
        <v>80.400000000000006</v>
      </c>
      <c r="I207" s="178">
        <v>89.686199999999999</v>
      </c>
      <c r="J207" s="181">
        <v>-11.6</v>
      </c>
      <c r="K207" s="181">
        <v>7.3</v>
      </c>
      <c r="L207" s="181">
        <v>42.3</v>
      </c>
      <c r="M207" s="181">
        <v>15</v>
      </c>
      <c r="N207" s="181">
        <v>2.8</v>
      </c>
      <c r="O207" s="181">
        <v>-12.8</v>
      </c>
      <c r="P207" s="176"/>
    </row>
    <row r="208" spans="1:16">
      <c r="A208" s="176" t="s">
        <v>581</v>
      </c>
      <c r="B208" s="176" t="s">
        <v>582</v>
      </c>
      <c r="C208" s="176">
        <v>12656</v>
      </c>
      <c r="D208" s="176">
        <v>15095</v>
      </c>
      <c r="E208" s="176">
        <v>13876</v>
      </c>
      <c r="F208" s="177">
        <v>2.4500000000000002</v>
      </c>
      <c r="G208" s="177">
        <v>0.06</v>
      </c>
      <c r="H208" s="181">
        <v>78.7</v>
      </c>
      <c r="I208" s="178">
        <v>87.789850000000001</v>
      </c>
      <c r="J208" s="181">
        <v>-21.9</v>
      </c>
      <c r="K208" s="181">
        <v>7.1</v>
      </c>
      <c r="L208" s="181">
        <v>46.3</v>
      </c>
      <c r="M208" s="181">
        <v>15.8</v>
      </c>
      <c r="N208" s="181">
        <v>2.9</v>
      </c>
      <c r="O208" s="181">
        <v>-23.1</v>
      </c>
      <c r="P208" s="176"/>
    </row>
    <row r="209" spans="1:16">
      <c r="A209" s="176" t="s">
        <v>583</v>
      </c>
      <c r="B209" s="176" t="s">
        <v>584</v>
      </c>
      <c r="C209" s="176">
        <v>13916</v>
      </c>
      <c r="D209" s="176">
        <v>14152</v>
      </c>
      <c r="E209" s="176">
        <v>14034</v>
      </c>
      <c r="F209" s="177">
        <v>2.2000000000000002</v>
      </c>
      <c r="G209" s="177">
        <v>0.04</v>
      </c>
      <c r="H209" s="181">
        <v>55.1</v>
      </c>
      <c r="I209" s="178">
        <v>61.46405</v>
      </c>
      <c r="J209" s="181">
        <v>-16.100000000000001</v>
      </c>
      <c r="K209" s="181">
        <v>6.5</v>
      </c>
      <c r="L209" s="181">
        <v>40.700000000000003</v>
      </c>
      <c r="M209" s="181">
        <v>14</v>
      </c>
      <c r="N209" s="181">
        <v>2.9</v>
      </c>
      <c r="O209" s="181">
        <v>-17.3</v>
      </c>
      <c r="P209" s="176">
        <v>19</v>
      </c>
    </row>
    <row r="210" spans="1:16">
      <c r="A210" s="176" t="s">
        <v>542</v>
      </c>
      <c r="B210" s="176" t="s">
        <v>586</v>
      </c>
      <c r="C210" s="176">
        <v>10351</v>
      </c>
      <c r="D210" s="176">
        <v>10680</v>
      </c>
      <c r="E210" s="176">
        <v>10515.5</v>
      </c>
      <c r="F210" s="177">
        <v>2.2349999999999999</v>
      </c>
      <c r="G210" s="177">
        <v>6.3639609999999999E-2</v>
      </c>
      <c r="H210" s="181">
        <v>58.493635689999998</v>
      </c>
      <c r="I210" s="178">
        <v>65.249650612194998</v>
      </c>
      <c r="J210" s="181">
        <v>-19.399999999999999</v>
      </c>
      <c r="K210" s="181">
        <v>4.4000000000000004</v>
      </c>
      <c r="L210" s="181">
        <v>37.6</v>
      </c>
      <c r="M210" s="181">
        <v>13</v>
      </c>
      <c r="N210" s="181">
        <v>2.9</v>
      </c>
      <c r="O210" s="181">
        <v>-20.9</v>
      </c>
      <c r="P210" s="176">
        <v>19</v>
      </c>
    </row>
    <row r="211" spans="1:16">
      <c r="A211" s="176" t="s">
        <v>590</v>
      </c>
      <c r="B211" s="176" t="s">
        <v>586</v>
      </c>
      <c r="C211" s="176">
        <v>13916</v>
      </c>
      <c r="D211" s="176">
        <v>15095</v>
      </c>
      <c r="E211" s="176">
        <v>14506</v>
      </c>
      <c r="F211" s="177">
        <v>2.36</v>
      </c>
      <c r="G211" s="177">
        <v>0.04</v>
      </c>
      <c r="H211" s="181">
        <v>70.400000000000006</v>
      </c>
      <c r="I211" s="178">
        <v>78.531199999999998</v>
      </c>
      <c r="J211" s="181">
        <v>-10.1</v>
      </c>
      <c r="K211" s="181">
        <v>7.4</v>
      </c>
      <c r="L211" s="181">
        <v>41.3</v>
      </c>
      <c r="M211" s="181">
        <v>14.6</v>
      </c>
      <c r="N211" s="181">
        <v>2.8</v>
      </c>
      <c r="O211" s="181">
        <v>-11.3</v>
      </c>
      <c r="P211" s="176">
        <v>19</v>
      </c>
    </row>
    <row r="212" spans="1:16">
      <c r="A212" s="176" t="s">
        <v>588</v>
      </c>
      <c r="B212" s="176" t="s">
        <v>586</v>
      </c>
      <c r="C212" s="176">
        <v>13916</v>
      </c>
      <c r="D212" s="176">
        <v>15095</v>
      </c>
      <c r="E212" s="176">
        <v>14506</v>
      </c>
      <c r="F212" s="177">
        <v>2.4300000000000002</v>
      </c>
      <c r="G212" s="177">
        <v>0.03</v>
      </c>
      <c r="H212" s="181">
        <v>77.2</v>
      </c>
      <c r="I212" s="178">
        <v>86.116599999999991</v>
      </c>
      <c r="J212" s="181">
        <v>-14.7</v>
      </c>
      <c r="K212" s="181">
        <v>5.2</v>
      </c>
      <c r="L212" s="181">
        <v>32.700000000000003</v>
      </c>
      <c r="M212" s="181">
        <v>11.2</v>
      </c>
      <c r="N212" s="181">
        <v>2.9</v>
      </c>
      <c r="O212" s="181">
        <v>-15.9</v>
      </c>
      <c r="P212" s="176">
        <v>19</v>
      </c>
    </row>
    <row r="213" spans="1:16">
      <c r="A213" s="176" t="s">
        <v>587</v>
      </c>
      <c r="B213" s="176" t="s">
        <v>586</v>
      </c>
      <c r="C213" s="176">
        <v>13916</v>
      </c>
      <c r="D213" s="176">
        <v>15095</v>
      </c>
      <c r="E213" s="176">
        <v>14506</v>
      </c>
      <c r="F213" s="177">
        <v>2.66</v>
      </c>
      <c r="G213" s="177">
        <v>0.01</v>
      </c>
      <c r="H213" s="181">
        <v>104.1</v>
      </c>
      <c r="I213" s="178">
        <v>104.1</v>
      </c>
      <c r="J213" s="181">
        <v>-15.7</v>
      </c>
      <c r="K213" s="181">
        <v>7.2</v>
      </c>
      <c r="L213" s="181">
        <v>31.9</v>
      </c>
      <c r="M213" s="181">
        <v>11</v>
      </c>
      <c r="N213" s="181">
        <v>2.9</v>
      </c>
      <c r="O213" s="181">
        <v>-16.899999999999999</v>
      </c>
      <c r="P213" s="176">
        <v>19</v>
      </c>
    </row>
    <row r="214" spans="1:16">
      <c r="A214" s="176" t="s">
        <v>739</v>
      </c>
      <c r="B214" s="176" t="s">
        <v>586</v>
      </c>
      <c r="C214" s="176">
        <v>13916</v>
      </c>
      <c r="D214" s="176">
        <v>15095</v>
      </c>
      <c r="E214" s="176">
        <v>14506</v>
      </c>
      <c r="F214" s="177">
        <v>2.71</v>
      </c>
      <c r="G214" s="177">
        <v>0.01</v>
      </c>
      <c r="H214" s="181">
        <v>110.7</v>
      </c>
      <c r="I214" s="178">
        <v>110.7</v>
      </c>
      <c r="J214" s="181">
        <v>-12.6</v>
      </c>
      <c r="K214" s="181">
        <v>7.8</v>
      </c>
      <c r="L214" s="181">
        <v>44.3</v>
      </c>
      <c r="M214" s="181">
        <v>15.7</v>
      </c>
      <c r="N214" s="181">
        <v>2.8</v>
      </c>
      <c r="O214" s="181">
        <v>-13.8</v>
      </c>
      <c r="P214" s="176">
        <v>19</v>
      </c>
    </row>
    <row r="215" spans="1:16">
      <c r="A215" s="176" t="s">
        <v>591</v>
      </c>
      <c r="B215" s="176" t="s">
        <v>592</v>
      </c>
      <c r="C215" s="176">
        <v>14152</v>
      </c>
      <c r="D215" s="176">
        <v>14387</v>
      </c>
      <c r="E215" s="176">
        <v>14270</v>
      </c>
      <c r="F215" s="177">
        <v>2.25</v>
      </c>
      <c r="G215" s="177">
        <v>0.05</v>
      </c>
      <c r="H215" s="181">
        <v>59.4</v>
      </c>
      <c r="I215" s="178">
        <v>66.2607</v>
      </c>
      <c r="J215" s="181">
        <v>-18.3</v>
      </c>
      <c r="K215" s="181">
        <v>6.2</v>
      </c>
      <c r="L215" s="181">
        <v>39.299999999999997</v>
      </c>
      <c r="M215" s="181">
        <v>13.9</v>
      </c>
      <c r="N215" s="181">
        <v>2.8</v>
      </c>
      <c r="O215" s="181">
        <v>-19.5</v>
      </c>
      <c r="P215" s="176">
        <v>19</v>
      </c>
    </row>
    <row r="216" spans="1:16">
      <c r="A216" s="176" t="s">
        <v>593</v>
      </c>
      <c r="B216" s="176" t="s">
        <v>592</v>
      </c>
      <c r="C216" s="176">
        <v>14152</v>
      </c>
      <c r="D216" s="176">
        <v>14387</v>
      </c>
      <c r="E216" s="176">
        <v>14270</v>
      </c>
      <c r="F216" s="177">
        <v>2.5499999999999998</v>
      </c>
      <c r="G216" s="177">
        <v>0.06</v>
      </c>
      <c r="H216" s="181">
        <v>90.5</v>
      </c>
      <c r="I216" s="178">
        <v>90.5</v>
      </c>
      <c r="J216" s="181">
        <v>-14.5</v>
      </c>
      <c r="K216" s="181">
        <v>7.2</v>
      </c>
      <c r="L216" s="181">
        <v>40.799999999999997</v>
      </c>
      <c r="M216" s="181">
        <v>14.4</v>
      </c>
      <c r="N216" s="181">
        <v>2.8</v>
      </c>
      <c r="O216" s="181">
        <v>-15.7</v>
      </c>
      <c r="P216" s="176">
        <v>19</v>
      </c>
    </row>
    <row r="217" spans="1:16">
      <c r="A217" s="176" t="s">
        <v>595</v>
      </c>
      <c r="B217" s="176" t="s">
        <v>592</v>
      </c>
      <c r="C217" s="176">
        <v>14152</v>
      </c>
      <c r="D217" s="176">
        <v>14387</v>
      </c>
      <c r="E217" s="176">
        <v>14270</v>
      </c>
      <c r="F217" s="177">
        <v>2.5299999999999998</v>
      </c>
      <c r="G217" s="177">
        <v>0.01</v>
      </c>
      <c r="H217" s="181">
        <v>87.6</v>
      </c>
      <c r="I217" s="178">
        <v>97.717799999999983</v>
      </c>
      <c r="J217" s="181">
        <v>-12.7</v>
      </c>
      <c r="K217" s="181">
        <v>7.1</v>
      </c>
      <c r="L217" s="181">
        <v>41.8</v>
      </c>
      <c r="M217" s="181">
        <v>14.6</v>
      </c>
      <c r="N217" s="181">
        <v>2.9</v>
      </c>
      <c r="O217" s="181">
        <v>-13.9</v>
      </c>
      <c r="P217" s="176">
        <v>19</v>
      </c>
    </row>
    <row r="218" spans="1:16">
      <c r="A218" s="176" t="s">
        <v>594</v>
      </c>
      <c r="B218" s="176" t="s">
        <v>592</v>
      </c>
      <c r="C218" s="176">
        <v>14152</v>
      </c>
      <c r="D218" s="176">
        <v>14387</v>
      </c>
      <c r="E218" s="176">
        <v>14270</v>
      </c>
      <c r="F218" s="177">
        <v>2.66</v>
      </c>
      <c r="G218" s="177">
        <v>7.0000000000000007E-2</v>
      </c>
      <c r="H218" s="181">
        <v>104.1</v>
      </c>
      <c r="I218" s="178">
        <v>104.1</v>
      </c>
      <c r="J218" s="181">
        <v>-12.9</v>
      </c>
      <c r="K218" s="181">
        <v>7.4</v>
      </c>
      <c r="L218" s="181">
        <v>36.1</v>
      </c>
      <c r="M218" s="181">
        <v>12.5</v>
      </c>
      <c r="N218" s="181">
        <v>2.9</v>
      </c>
      <c r="O218" s="181">
        <v>-14.1</v>
      </c>
      <c r="P218" s="176">
        <v>19</v>
      </c>
    </row>
  </sheetData>
  <sortState ref="A2:P501">
    <sortCondition ref="B2:B501"/>
  </sortState>
  <conditionalFormatting sqref="A38">
    <cfRule type="duplicateValues" dxfId="6" priority="9"/>
  </conditionalFormatting>
  <conditionalFormatting sqref="A104">
    <cfRule type="duplicateValues" dxfId="5" priority="5"/>
  </conditionalFormatting>
  <conditionalFormatting sqref="A146:A152 A143 A138 A140:A141 A132:A136 A120:A121 A117 A105 A101:A103 A96 A98 A91:A94 A26:A37 A24 A22 A16:A20 A10:A14 A2:A5 A7:A8 A39:A60 A62:A77 A79:A89 A123:A130">
    <cfRule type="duplicateValues" dxfId="4" priority="86"/>
  </conditionalFormatting>
  <conditionalFormatting sqref="A162:A166 A160 A155:A158 A168:A204">
    <cfRule type="duplicateValues" dxfId="3" priority="129"/>
  </conditionalFormatting>
  <conditionalFormatting sqref="A205:A218">
    <cfRule type="duplicateValues" dxfId="2" priority="156"/>
  </conditionalFormatting>
  <conditionalFormatting sqref="A2:A204">
    <cfRule type="duplicateValues" dxfId="1" priority="157"/>
  </conditionalFormatting>
  <conditionalFormatting sqref="A2:A37 A39:A103 A105:A204">
    <cfRule type="duplicateValues" dxfId="0" priority="158"/>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92"/>
  <sheetViews>
    <sheetView workbookViewId="0">
      <pane ySplit="1" topLeftCell="A2" activePane="bottomLeft" state="frozen"/>
      <selection pane="bottomLeft" activeCell="A21" sqref="A21"/>
    </sheetView>
  </sheetViews>
  <sheetFormatPr defaultColWidth="8.83203125" defaultRowHeight="12.5"/>
  <cols>
    <col min="1" max="10" width="8.83203125" style="104"/>
    <col min="11" max="11" width="12.58203125" style="104" bestFit="1" customWidth="1"/>
    <col min="12" max="12" width="13" style="104" bestFit="1" customWidth="1"/>
    <col min="13" max="14" width="8.58203125" style="104" bestFit="1" customWidth="1"/>
    <col min="15" max="15" width="8.58203125" style="104" customWidth="1"/>
    <col min="16" max="16" width="8.83203125" style="104"/>
    <col min="17" max="17" width="9.33203125" style="157" bestFit="1" customWidth="1"/>
    <col min="18" max="18" width="8.83203125" style="104"/>
    <col min="19" max="19" width="10.58203125" style="175" customWidth="1"/>
    <col min="20" max="20" width="13.5" style="175" customWidth="1"/>
    <col min="21" max="21" width="12.6640625" style="175" customWidth="1"/>
    <col min="22" max="22" width="10.58203125" style="175" customWidth="1"/>
    <col min="23" max="23" width="16.25" style="175" customWidth="1"/>
    <col min="24" max="24" width="10.58203125" style="175" customWidth="1"/>
    <col min="25" max="31" width="11.58203125" style="175" customWidth="1"/>
    <col min="32" max="16384" width="8.83203125" style="104"/>
  </cols>
  <sheetData>
    <row r="1" spans="1:47" ht="25">
      <c r="A1" s="100" t="s">
        <v>206</v>
      </c>
      <c r="B1" s="100" t="s">
        <v>207</v>
      </c>
      <c r="C1" s="100" t="s">
        <v>208</v>
      </c>
      <c r="D1" s="100" t="s">
        <v>209</v>
      </c>
      <c r="E1" s="100" t="s">
        <v>210</v>
      </c>
      <c r="F1" s="101" t="s">
        <v>211</v>
      </c>
      <c r="G1" s="102" t="s">
        <v>212</v>
      </c>
      <c r="H1" s="102" t="s">
        <v>213</v>
      </c>
      <c r="I1" s="103" t="s">
        <v>783</v>
      </c>
      <c r="J1" s="103" t="s">
        <v>784</v>
      </c>
      <c r="K1" s="103" t="s">
        <v>785</v>
      </c>
      <c r="L1" s="103" t="s">
        <v>786</v>
      </c>
      <c r="M1" s="103" t="s">
        <v>787</v>
      </c>
      <c r="N1" s="103" t="s">
        <v>788</v>
      </c>
      <c r="O1" s="103" t="s">
        <v>791</v>
      </c>
      <c r="P1" s="103" t="s">
        <v>789</v>
      </c>
      <c r="Q1" s="103" t="s">
        <v>790</v>
      </c>
      <c r="S1" s="105" t="s">
        <v>123</v>
      </c>
      <c r="T1" s="105" t="s">
        <v>124</v>
      </c>
      <c r="U1" s="105" t="s">
        <v>125</v>
      </c>
      <c r="V1" s="105" t="s">
        <v>126</v>
      </c>
      <c r="W1" s="112" t="s">
        <v>223</v>
      </c>
      <c r="X1" s="106" t="s">
        <v>132</v>
      </c>
      <c r="Y1" s="107" t="s">
        <v>133</v>
      </c>
      <c r="Z1" s="108"/>
      <c r="AA1" s="109" t="s">
        <v>224</v>
      </c>
      <c r="AB1" s="109" t="s">
        <v>136</v>
      </c>
      <c r="AC1" s="109" t="s">
        <v>225</v>
      </c>
      <c r="AD1" s="109" t="s">
        <v>226</v>
      </c>
      <c r="AE1" s="109" t="s">
        <v>227</v>
      </c>
      <c r="AF1" s="109" t="s">
        <v>228</v>
      </c>
      <c r="AG1" s="109" t="s">
        <v>229</v>
      </c>
      <c r="AH1" s="109" t="s">
        <v>230</v>
      </c>
      <c r="AI1" s="109" t="s">
        <v>231</v>
      </c>
      <c r="AJ1" s="109" t="s">
        <v>232</v>
      </c>
      <c r="AK1" s="109" t="s">
        <v>233</v>
      </c>
      <c r="AL1" s="109" t="s">
        <v>234</v>
      </c>
      <c r="AM1" s="109" t="s">
        <v>235</v>
      </c>
      <c r="AN1" s="109" t="s">
        <v>236</v>
      </c>
      <c r="AO1" s="109" t="s">
        <v>237</v>
      </c>
      <c r="AP1" s="109" t="s">
        <v>238</v>
      </c>
      <c r="AQ1" s="109" t="s">
        <v>239</v>
      </c>
      <c r="AR1" s="109" t="s">
        <v>135</v>
      </c>
      <c r="AS1" s="109" t="s">
        <v>240</v>
      </c>
      <c r="AT1" s="109"/>
      <c r="AU1" s="109" t="s">
        <v>241</v>
      </c>
    </row>
    <row r="2" spans="1:47" ht="13">
      <c r="A2" s="110">
        <v>0</v>
      </c>
      <c r="B2" s="110">
        <v>1458</v>
      </c>
      <c r="C2" s="111">
        <f>AVERAGE(A2:B2)</f>
        <v>729</v>
      </c>
      <c r="D2" s="112">
        <f>B2-A2</f>
        <v>1458</v>
      </c>
      <c r="E2" s="112">
        <v>1</v>
      </c>
      <c r="F2" s="113" t="s">
        <v>214</v>
      </c>
      <c r="G2" s="112">
        <v>18</v>
      </c>
      <c r="H2" s="114">
        <v>13</v>
      </c>
      <c r="I2" s="115">
        <v>87.84</v>
      </c>
      <c r="J2" s="115">
        <v>21.54</v>
      </c>
      <c r="K2" s="116"/>
      <c r="L2" s="117"/>
      <c r="M2" s="117"/>
      <c r="N2" s="117"/>
      <c r="O2" s="117"/>
      <c r="P2" s="117"/>
      <c r="Q2" s="115" t="str">
        <f>A2&amp;"-"&amp;B2</f>
        <v>0-1458</v>
      </c>
      <c r="S2" s="105" t="s">
        <v>66</v>
      </c>
      <c r="T2" s="105" t="s">
        <v>92</v>
      </c>
      <c r="U2" s="118" t="s">
        <v>93</v>
      </c>
      <c r="V2" s="118" t="s">
        <v>94</v>
      </c>
      <c r="W2" s="137" t="s">
        <v>198</v>
      </c>
      <c r="X2" s="120">
        <v>46082.921067455303</v>
      </c>
      <c r="Y2" s="107">
        <f>LOG(X2)</f>
        <v>4.6635400000000002</v>
      </c>
      <c r="Z2" s="108"/>
      <c r="AA2" s="121">
        <v>1</v>
      </c>
      <c r="AB2" s="121">
        <v>1</v>
      </c>
      <c r="AC2" s="121">
        <v>1</v>
      </c>
      <c r="AD2" s="121">
        <v>0</v>
      </c>
      <c r="AE2" s="121">
        <v>0</v>
      </c>
      <c r="AF2" s="121">
        <v>0</v>
      </c>
      <c r="AG2" s="121">
        <v>0</v>
      </c>
      <c r="AH2" s="121">
        <v>1</v>
      </c>
      <c r="AI2" s="121">
        <v>1</v>
      </c>
      <c r="AJ2" s="121">
        <v>0</v>
      </c>
      <c r="AK2" s="121">
        <v>0</v>
      </c>
      <c r="AL2" s="121">
        <v>0</v>
      </c>
      <c r="AM2" s="121">
        <v>0</v>
      </c>
      <c r="AN2" s="121">
        <v>0</v>
      </c>
      <c r="AO2" s="121">
        <v>0</v>
      </c>
      <c r="AP2" s="121">
        <v>0</v>
      </c>
      <c r="AQ2" s="121">
        <v>0</v>
      </c>
      <c r="AR2" s="121">
        <v>0</v>
      </c>
      <c r="AS2" s="121">
        <v>1</v>
      </c>
      <c r="AT2" s="121"/>
      <c r="AU2" s="121">
        <v>1</v>
      </c>
    </row>
    <row r="3" spans="1:47" ht="13">
      <c r="A3" s="110">
        <v>1458</v>
      </c>
      <c r="B3" s="110">
        <v>2775</v>
      </c>
      <c r="C3" s="111">
        <f t="shared" ref="C3:C16" si="0">AVERAGE(A3:B3)</f>
        <v>2116.5</v>
      </c>
      <c r="D3" s="112">
        <f t="shared" ref="D3:D16" si="1">B3-A3</f>
        <v>1317</v>
      </c>
      <c r="E3" s="112">
        <v>2</v>
      </c>
      <c r="F3" s="113" t="s">
        <v>215</v>
      </c>
      <c r="G3" s="112">
        <v>22</v>
      </c>
      <c r="H3" s="112">
        <v>26</v>
      </c>
      <c r="I3" s="115">
        <v>88.05</v>
      </c>
      <c r="J3" s="115">
        <v>19.34</v>
      </c>
      <c r="K3" s="122">
        <v>-17.399999999999999</v>
      </c>
      <c r="L3" s="122">
        <v>2.0568584459477699</v>
      </c>
      <c r="M3" s="123">
        <v>5.3125</v>
      </c>
      <c r="N3" s="123">
        <v>0.77448907889868501</v>
      </c>
      <c r="O3" s="123">
        <f>N3/(H3^0.5)</f>
        <v>0.1518898048603422</v>
      </c>
      <c r="P3" s="122">
        <v>4.9923651509906097</v>
      </c>
      <c r="Q3" s="115" t="str">
        <f t="shared" ref="Q3:Q21" si="2">A3&amp;"-"&amp;B3</f>
        <v>1458-2775</v>
      </c>
      <c r="S3" s="124" t="s">
        <v>66</v>
      </c>
      <c r="T3" s="105" t="s">
        <v>92</v>
      </c>
      <c r="U3" s="118" t="s">
        <v>155</v>
      </c>
      <c r="V3" s="118" t="s">
        <v>24</v>
      </c>
      <c r="W3" s="137" t="s">
        <v>198</v>
      </c>
      <c r="X3" s="125">
        <v>53000</v>
      </c>
      <c r="Y3" s="107">
        <f t="shared" ref="Y3:Y20" si="3">LOG(X3)</f>
        <v>4.7242758696007892</v>
      </c>
      <c r="Z3" s="126"/>
      <c r="AA3" s="121">
        <v>0</v>
      </c>
      <c r="AB3" s="121">
        <v>0</v>
      </c>
      <c r="AC3" s="121">
        <v>0</v>
      </c>
      <c r="AD3" s="121">
        <v>0</v>
      </c>
      <c r="AE3" s="121">
        <v>0</v>
      </c>
      <c r="AF3" s="121">
        <v>0</v>
      </c>
      <c r="AG3" s="121">
        <v>0</v>
      </c>
      <c r="AH3" s="121">
        <v>0</v>
      </c>
      <c r="AI3" s="121">
        <v>0</v>
      </c>
      <c r="AJ3" s="121">
        <v>0</v>
      </c>
      <c r="AK3" s="121">
        <v>0</v>
      </c>
      <c r="AL3" s="121">
        <v>0</v>
      </c>
      <c r="AM3" s="121">
        <v>0</v>
      </c>
      <c r="AN3" s="121">
        <v>0</v>
      </c>
      <c r="AO3" s="121">
        <v>0</v>
      </c>
      <c r="AP3" s="121">
        <v>0</v>
      </c>
      <c r="AQ3" s="121">
        <v>0</v>
      </c>
      <c r="AR3" s="121">
        <v>0</v>
      </c>
      <c r="AS3" s="121">
        <v>1</v>
      </c>
      <c r="AT3" s="127"/>
      <c r="AU3" s="121">
        <v>1</v>
      </c>
    </row>
    <row r="4" spans="1:47" ht="13">
      <c r="A4" s="110">
        <v>3104</v>
      </c>
      <c r="B4" s="110">
        <v>4422</v>
      </c>
      <c r="C4" s="111">
        <f t="shared" si="0"/>
        <v>3763</v>
      </c>
      <c r="D4" s="112">
        <f t="shared" si="1"/>
        <v>1318</v>
      </c>
      <c r="E4" s="112">
        <v>3</v>
      </c>
      <c r="F4" s="113" t="s">
        <v>216</v>
      </c>
      <c r="G4" s="114">
        <v>7</v>
      </c>
      <c r="H4" s="114">
        <v>7</v>
      </c>
      <c r="I4" s="116">
        <v>91.26</v>
      </c>
      <c r="J4" s="116">
        <v>10.08</v>
      </c>
      <c r="K4" s="122"/>
      <c r="L4" s="128"/>
      <c r="M4" s="129"/>
      <c r="N4" s="129"/>
      <c r="O4" s="128"/>
      <c r="P4" s="128"/>
      <c r="Q4" s="115" t="str">
        <f t="shared" si="2"/>
        <v>3104-4422</v>
      </c>
      <c r="S4" s="130" t="s">
        <v>66</v>
      </c>
      <c r="T4" s="131" t="s">
        <v>92</v>
      </c>
      <c r="U4" s="132" t="s">
        <v>189</v>
      </c>
      <c r="V4" s="132" t="s">
        <v>190</v>
      </c>
      <c r="W4" s="137" t="s">
        <v>198</v>
      </c>
      <c r="X4" s="125">
        <v>60000</v>
      </c>
      <c r="Y4" s="107">
        <f t="shared" si="3"/>
        <v>4.7781512503836439</v>
      </c>
      <c r="Z4" s="133"/>
      <c r="AA4" s="121">
        <v>0</v>
      </c>
      <c r="AB4" s="121">
        <v>0</v>
      </c>
      <c r="AC4" s="121">
        <v>0</v>
      </c>
      <c r="AD4" s="121">
        <v>0</v>
      </c>
      <c r="AE4" s="121">
        <v>0</v>
      </c>
      <c r="AF4" s="121">
        <v>0</v>
      </c>
      <c r="AG4" s="121">
        <v>0</v>
      </c>
      <c r="AH4" s="121">
        <v>0</v>
      </c>
      <c r="AI4" s="121">
        <v>0</v>
      </c>
      <c r="AJ4" s="121">
        <v>0</v>
      </c>
      <c r="AK4" s="121">
        <v>0</v>
      </c>
      <c r="AL4" s="121">
        <v>0</v>
      </c>
      <c r="AM4" s="121">
        <v>0</v>
      </c>
      <c r="AN4" s="121">
        <v>0</v>
      </c>
      <c r="AO4" s="121">
        <v>0</v>
      </c>
      <c r="AP4" s="121">
        <v>0</v>
      </c>
      <c r="AQ4" s="121">
        <v>0</v>
      </c>
      <c r="AR4" s="121">
        <v>0</v>
      </c>
      <c r="AS4" s="121">
        <v>0</v>
      </c>
      <c r="AT4" s="134"/>
      <c r="AU4" s="121">
        <v>0</v>
      </c>
    </row>
    <row r="5" spans="1:47" ht="13">
      <c r="A5" s="110">
        <v>4751</v>
      </c>
      <c r="B5" s="110">
        <v>5410</v>
      </c>
      <c r="C5" s="111">
        <f t="shared" si="0"/>
        <v>5080.5</v>
      </c>
      <c r="D5" s="112">
        <f t="shared" si="1"/>
        <v>659</v>
      </c>
      <c r="E5" s="112">
        <v>4</v>
      </c>
      <c r="F5" s="113" t="s">
        <v>217</v>
      </c>
      <c r="G5" s="112">
        <v>15</v>
      </c>
      <c r="H5" s="112">
        <v>13</v>
      </c>
      <c r="I5" s="115">
        <v>82.58</v>
      </c>
      <c r="J5" s="115">
        <v>19.87</v>
      </c>
      <c r="K5" s="122">
        <v>-17.1666666666667</v>
      </c>
      <c r="L5" s="122">
        <v>2.3883555899912401</v>
      </c>
      <c r="M5" s="123">
        <v>6.4833333333333298</v>
      </c>
      <c r="N5" s="123">
        <v>1.0598742063723099</v>
      </c>
      <c r="O5" s="123">
        <f>N5/(H5^0.5)</f>
        <v>0.29395621512438963</v>
      </c>
      <c r="P5" s="122">
        <v>6.1817975992462104</v>
      </c>
      <c r="Q5" s="115" t="str">
        <f t="shared" si="2"/>
        <v>4751-5410</v>
      </c>
      <c r="S5" s="105" t="s">
        <v>66</v>
      </c>
      <c r="T5" s="105" t="s">
        <v>75</v>
      </c>
      <c r="U5" s="118" t="s">
        <v>76</v>
      </c>
      <c r="V5" s="118" t="s">
        <v>897</v>
      </c>
      <c r="W5" s="137" t="s">
        <v>197</v>
      </c>
      <c r="X5" s="120">
        <v>195717.6372</v>
      </c>
      <c r="Y5" s="107">
        <f t="shared" si="3"/>
        <v>5.2916299641020235</v>
      </c>
      <c r="Z5" s="108"/>
      <c r="AA5" s="121">
        <v>0</v>
      </c>
      <c r="AB5" s="121">
        <v>0</v>
      </c>
      <c r="AC5" s="121">
        <v>0</v>
      </c>
      <c r="AD5" s="121">
        <v>0</v>
      </c>
      <c r="AE5" s="121">
        <v>0</v>
      </c>
      <c r="AF5" s="121">
        <v>0</v>
      </c>
      <c r="AG5" s="121">
        <v>0</v>
      </c>
      <c r="AH5" s="121">
        <v>0</v>
      </c>
      <c r="AI5" s="121">
        <v>0</v>
      </c>
      <c r="AJ5" s="121">
        <v>0</v>
      </c>
      <c r="AK5" s="121">
        <v>0</v>
      </c>
      <c r="AL5" s="121">
        <v>0</v>
      </c>
      <c r="AM5" s="121">
        <v>0</v>
      </c>
      <c r="AN5" s="121">
        <v>0</v>
      </c>
      <c r="AO5" s="121">
        <v>0</v>
      </c>
      <c r="AP5" s="121">
        <v>0</v>
      </c>
      <c r="AQ5" s="121">
        <v>0</v>
      </c>
      <c r="AR5" s="121">
        <v>0</v>
      </c>
      <c r="AS5" s="121">
        <v>1</v>
      </c>
      <c r="AT5" s="121"/>
      <c r="AU5" s="121">
        <v>1</v>
      </c>
    </row>
    <row r="6" spans="1:47" ht="13">
      <c r="A6" s="110">
        <v>5410</v>
      </c>
      <c r="B6" s="110">
        <v>6069</v>
      </c>
      <c r="C6" s="111">
        <f t="shared" si="0"/>
        <v>5739.5</v>
      </c>
      <c r="D6" s="112">
        <f t="shared" si="1"/>
        <v>659</v>
      </c>
      <c r="E6" s="112">
        <v>5</v>
      </c>
      <c r="F6" s="113" t="s">
        <v>218</v>
      </c>
      <c r="G6" s="112">
        <v>20</v>
      </c>
      <c r="H6" s="112">
        <v>28</v>
      </c>
      <c r="I6" s="115">
        <v>88.37</v>
      </c>
      <c r="J6" s="115">
        <v>13.55</v>
      </c>
      <c r="K6" s="122">
        <v>-16.625</v>
      </c>
      <c r="L6" s="122">
        <v>2.8020660367082799</v>
      </c>
      <c r="M6" s="123">
        <v>5.7428571428571402</v>
      </c>
      <c r="N6" s="123">
        <v>0.79788079097930198</v>
      </c>
      <c r="O6" s="123">
        <f t="shared" ref="O6:O21" si="4">N6/(H6^0.5)</f>
        <v>0.15078529634333862</v>
      </c>
      <c r="P6" s="122">
        <v>6.31410994592901</v>
      </c>
      <c r="Q6" s="115" t="str">
        <f t="shared" si="2"/>
        <v>5410-6069</v>
      </c>
      <c r="S6" s="105" t="s">
        <v>66</v>
      </c>
      <c r="T6" s="105" t="s">
        <v>75</v>
      </c>
      <c r="U6" s="118" t="s">
        <v>76</v>
      </c>
      <c r="V6" s="118" t="s">
        <v>77</v>
      </c>
      <c r="W6" s="137" t="s">
        <v>197</v>
      </c>
      <c r="X6" s="120">
        <v>579255.27847905003</v>
      </c>
      <c r="Y6" s="107">
        <f t="shared" si="3"/>
        <v>5.7628700000000013</v>
      </c>
      <c r="Z6" s="108"/>
      <c r="AA6" s="121">
        <v>1</v>
      </c>
      <c r="AB6" s="121">
        <v>1</v>
      </c>
      <c r="AC6" s="121">
        <v>0</v>
      </c>
      <c r="AD6" s="121">
        <v>0</v>
      </c>
      <c r="AE6" s="121">
        <v>0</v>
      </c>
      <c r="AF6" s="121">
        <v>1</v>
      </c>
      <c r="AG6" s="121">
        <v>1</v>
      </c>
      <c r="AH6" s="121">
        <v>1</v>
      </c>
      <c r="AI6" s="121">
        <v>1</v>
      </c>
      <c r="AJ6" s="121">
        <v>0</v>
      </c>
      <c r="AK6" s="121">
        <v>0</v>
      </c>
      <c r="AL6" s="121">
        <v>0</v>
      </c>
      <c r="AM6" s="121">
        <v>0</v>
      </c>
      <c r="AN6" s="121">
        <v>0</v>
      </c>
      <c r="AO6" s="121">
        <v>0</v>
      </c>
      <c r="AP6" s="121">
        <v>0</v>
      </c>
      <c r="AQ6" s="121">
        <v>1</v>
      </c>
      <c r="AR6" s="121">
        <v>1</v>
      </c>
      <c r="AS6" s="121">
        <v>1</v>
      </c>
      <c r="AT6" s="121"/>
      <c r="AU6" s="121">
        <v>1</v>
      </c>
    </row>
    <row r="7" spans="1:47" ht="13">
      <c r="A7" s="110">
        <v>6069</v>
      </c>
      <c r="B7" s="110">
        <v>6398</v>
      </c>
      <c r="C7" s="111">
        <f t="shared" si="0"/>
        <v>6233.5</v>
      </c>
      <c r="D7" s="112">
        <f t="shared" si="1"/>
        <v>329</v>
      </c>
      <c r="E7" s="112">
        <v>6</v>
      </c>
      <c r="F7" s="113" t="s">
        <v>163</v>
      </c>
      <c r="G7" s="112">
        <v>25</v>
      </c>
      <c r="H7" s="112">
        <v>29</v>
      </c>
      <c r="I7" s="115">
        <v>86.75</v>
      </c>
      <c r="J7" s="115">
        <v>15.67</v>
      </c>
      <c r="K7" s="122">
        <v>-16.6034482758621</v>
      </c>
      <c r="L7" s="122">
        <v>2.61103191951555</v>
      </c>
      <c r="M7" s="123">
        <v>5.86551724137931</v>
      </c>
      <c r="N7" s="123">
        <v>0.914672408987801</v>
      </c>
      <c r="O7" s="123">
        <f t="shared" si="4"/>
        <v>0.16985040230820841</v>
      </c>
      <c r="P7" s="122">
        <v>5.7604069912987397</v>
      </c>
      <c r="Q7" s="115" t="str">
        <f t="shared" si="2"/>
        <v>6069-6398</v>
      </c>
      <c r="S7" s="130" t="s">
        <v>66</v>
      </c>
      <c r="T7" s="131" t="s">
        <v>120</v>
      </c>
      <c r="U7" s="132" t="s">
        <v>138</v>
      </c>
      <c r="V7" s="132" t="s">
        <v>139</v>
      </c>
      <c r="W7" s="137" t="s">
        <v>197</v>
      </c>
      <c r="X7" s="125">
        <v>1100000</v>
      </c>
      <c r="Y7" s="107">
        <f t="shared" si="3"/>
        <v>6.0413926851582254</v>
      </c>
      <c r="Z7" s="133"/>
      <c r="AA7" s="121">
        <v>0</v>
      </c>
      <c r="AB7" s="121">
        <v>0</v>
      </c>
      <c r="AC7" s="121">
        <v>0</v>
      </c>
      <c r="AD7" s="121">
        <v>0</v>
      </c>
      <c r="AE7" s="121">
        <v>0</v>
      </c>
      <c r="AF7" s="121">
        <v>0</v>
      </c>
      <c r="AG7" s="121">
        <v>0</v>
      </c>
      <c r="AH7" s="121">
        <v>0</v>
      </c>
      <c r="AI7" s="121">
        <v>0</v>
      </c>
      <c r="AJ7" s="121">
        <v>0</v>
      </c>
      <c r="AK7" s="121">
        <v>0</v>
      </c>
      <c r="AL7" s="121">
        <v>0</v>
      </c>
      <c r="AM7" s="121">
        <v>0</v>
      </c>
      <c r="AN7" s="121">
        <v>0</v>
      </c>
      <c r="AO7" s="121">
        <v>0</v>
      </c>
      <c r="AP7" s="121">
        <v>0</v>
      </c>
      <c r="AQ7" s="121">
        <v>0</v>
      </c>
      <c r="AR7" s="121">
        <v>0</v>
      </c>
      <c r="AS7" s="121">
        <v>1</v>
      </c>
      <c r="AT7" s="134"/>
      <c r="AU7" s="121">
        <v>1</v>
      </c>
    </row>
    <row r="8" spans="1:47" ht="13">
      <c r="A8" s="110">
        <v>6398</v>
      </c>
      <c r="B8" s="110">
        <v>6728</v>
      </c>
      <c r="C8" s="111">
        <f t="shared" si="0"/>
        <v>6563</v>
      </c>
      <c r="D8" s="112">
        <f t="shared" si="1"/>
        <v>330</v>
      </c>
      <c r="E8" s="112">
        <v>7</v>
      </c>
      <c r="F8" s="113" t="s">
        <v>162</v>
      </c>
      <c r="G8" s="112">
        <v>28</v>
      </c>
      <c r="H8" s="112">
        <v>15</v>
      </c>
      <c r="I8" s="115">
        <v>92.06</v>
      </c>
      <c r="J8" s="115">
        <v>15.55</v>
      </c>
      <c r="K8" s="122">
        <v>-17.033333333333299</v>
      </c>
      <c r="L8" s="122">
        <v>2.7817432013209298</v>
      </c>
      <c r="M8" s="123">
        <v>6.0933333333333302</v>
      </c>
      <c r="N8" s="123">
        <v>0.64416797572712403</v>
      </c>
      <c r="O8" s="123">
        <f t="shared" si="4"/>
        <v>0.16632345614341965</v>
      </c>
      <c r="P8" s="122">
        <v>5.6284060207021103</v>
      </c>
      <c r="Q8" s="115" t="str">
        <f t="shared" si="2"/>
        <v>6398-6728</v>
      </c>
      <c r="S8" s="105" t="s">
        <v>66</v>
      </c>
      <c r="T8" s="105" t="s">
        <v>120</v>
      </c>
      <c r="U8" s="118" t="s">
        <v>121</v>
      </c>
      <c r="V8" s="118" t="s">
        <v>122</v>
      </c>
      <c r="W8" s="137" t="s">
        <v>197</v>
      </c>
      <c r="X8" s="120">
        <v>110000</v>
      </c>
      <c r="Y8" s="107">
        <f t="shared" si="3"/>
        <v>5.0413926851582254</v>
      </c>
      <c r="Z8" s="108"/>
      <c r="AA8" s="121">
        <v>0</v>
      </c>
      <c r="AB8" s="121">
        <v>0</v>
      </c>
      <c r="AC8" s="121">
        <v>0</v>
      </c>
      <c r="AD8" s="121">
        <v>0</v>
      </c>
      <c r="AE8" s="121">
        <v>0</v>
      </c>
      <c r="AF8" s="121">
        <v>0</v>
      </c>
      <c r="AG8" s="121">
        <v>0</v>
      </c>
      <c r="AH8" s="121">
        <v>0</v>
      </c>
      <c r="AI8" s="121">
        <v>0</v>
      </c>
      <c r="AJ8" s="121">
        <v>0</v>
      </c>
      <c r="AK8" s="121">
        <v>0</v>
      </c>
      <c r="AL8" s="121">
        <v>0</v>
      </c>
      <c r="AM8" s="121">
        <v>0</v>
      </c>
      <c r="AN8" s="121">
        <v>0</v>
      </c>
      <c r="AO8" s="121">
        <v>0</v>
      </c>
      <c r="AP8" s="121">
        <v>0</v>
      </c>
      <c r="AQ8" s="121">
        <v>1</v>
      </c>
      <c r="AR8" s="121">
        <v>1</v>
      </c>
      <c r="AS8" s="121">
        <v>1</v>
      </c>
      <c r="AT8" s="121"/>
      <c r="AU8" s="121">
        <v>1</v>
      </c>
    </row>
    <row r="9" spans="1:47" ht="13">
      <c r="A9" s="110">
        <v>6728</v>
      </c>
      <c r="B9" s="110">
        <v>7716</v>
      </c>
      <c r="C9" s="111">
        <f t="shared" si="0"/>
        <v>7222</v>
      </c>
      <c r="D9" s="112">
        <f t="shared" si="1"/>
        <v>988</v>
      </c>
      <c r="E9" s="112">
        <v>8</v>
      </c>
      <c r="F9" s="113" t="s">
        <v>161</v>
      </c>
      <c r="G9" s="112">
        <v>21</v>
      </c>
      <c r="H9" s="112">
        <v>25</v>
      </c>
      <c r="I9" s="115">
        <v>83.7</v>
      </c>
      <c r="J9" s="115">
        <v>15.95</v>
      </c>
      <c r="K9" s="122">
        <v>-17.446153846153798</v>
      </c>
      <c r="L9" s="122">
        <v>2.3507500167022499</v>
      </c>
      <c r="M9" s="123">
        <v>5.9846153846153802</v>
      </c>
      <c r="N9" s="123">
        <v>0.99066152464414203</v>
      </c>
      <c r="O9" s="123">
        <f t="shared" si="4"/>
        <v>0.19813230492882841</v>
      </c>
      <c r="P9" s="122">
        <v>6.3647159695090503</v>
      </c>
      <c r="Q9" s="115" t="str">
        <f t="shared" si="2"/>
        <v>6728-7716</v>
      </c>
      <c r="S9" s="124" t="s">
        <v>66</v>
      </c>
      <c r="T9" s="105" t="s">
        <v>73</v>
      </c>
      <c r="U9" s="118" t="s">
        <v>156</v>
      </c>
      <c r="V9" s="118" t="s">
        <v>157</v>
      </c>
      <c r="W9" s="137" t="s">
        <v>198</v>
      </c>
      <c r="X9" s="125">
        <v>250000</v>
      </c>
      <c r="Y9" s="107">
        <f t="shared" si="3"/>
        <v>5.3979400086720375</v>
      </c>
      <c r="Z9" s="133"/>
      <c r="AA9" s="121">
        <v>1</v>
      </c>
      <c r="AB9" s="121">
        <v>0</v>
      </c>
      <c r="AC9" s="121">
        <v>0</v>
      </c>
      <c r="AD9" s="121">
        <v>0</v>
      </c>
      <c r="AE9" s="121">
        <v>0</v>
      </c>
      <c r="AF9" s="121">
        <v>0</v>
      </c>
      <c r="AG9" s="121">
        <v>0</v>
      </c>
      <c r="AH9" s="121">
        <v>0</v>
      </c>
      <c r="AI9" s="121">
        <v>0</v>
      </c>
      <c r="AJ9" s="121">
        <v>0</v>
      </c>
      <c r="AK9" s="121">
        <v>0</v>
      </c>
      <c r="AL9" s="121">
        <v>0</v>
      </c>
      <c r="AM9" s="121">
        <v>0</v>
      </c>
      <c r="AN9" s="121">
        <v>0</v>
      </c>
      <c r="AO9" s="121">
        <v>0</v>
      </c>
      <c r="AP9" s="121">
        <v>0</v>
      </c>
      <c r="AQ9" s="121">
        <v>0</v>
      </c>
      <c r="AR9" s="121">
        <v>0</v>
      </c>
      <c r="AS9" s="121">
        <v>1</v>
      </c>
      <c r="AT9" s="134"/>
      <c r="AU9" s="121">
        <v>1</v>
      </c>
    </row>
    <row r="10" spans="1:47" ht="13">
      <c r="A10" s="112">
        <v>7716</v>
      </c>
      <c r="B10" s="112">
        <v>8045</v>
      </c>
      <c r="C10" s="111">
        <f t="shared" si="0"/>
        <v>7880.5</v>
      </c>
      <c r="D10" s="112">
        <f t="shared" si="1"/>
        <v>329</v>
      </c>
      <c r="E10" s="112">
        <v>9</v>
      </c>
      <c r="F10" s="113" t="s">
        <v>172</v>
      </c>
      <c r="G10" s="112">
        <v>19</v>
      </c>
      <c r="H10" s="114">
        <v>12</v>
      </c>
      <c r="I10" s="115">
        <v>85.5</v>
      </c>
      <c r="J10" s="115">
        <v>19.38</v>
      </c>
      <c r="K10" s="135">
        <v>-15.2</v>
      </c>
      <c r="L10" s="135">
        <v>2.17657988596789</v>
      </c>
      <c r="M10" s="136">
        <v>7.25555555555556</v>
      </c>
      <c r="N10" s="136">
        <v>1.41165781185731</v>
      </c>
      <c r="O10" s="123">
        <f t="shared" si="4"/>
        <v>0.407510508839728</v>
      </c>
      <c r="P10" s="135">
        <v>8.9125963263296502</v>
      </c>
      <c r="Q10" s="115" t="str">
        <f t="shared" si="2"/>
        <v>7716-8045</v>
      </c>
      <c r="S10" s="105" t="s">
        <v>66</v>
      </c>
      <c r="T10" s="105" t="s">
        <v>73</v>
      </c>
      <c r="U10" s="118" t="s">
        <v>74</v>
      </c>
      <c r="V10" s="118" t="s">
        <v>23</v>
      </c>
      <c r="W10" s="137" t="s">
        <v>198</v>
      </c>
      <c r="X10" s="120">
        <v>54860.567999999999</v>
      </c>
      <c r="Y10" s="107">
        <f t="shared" si="3"/>
        <v>4.7392602997684872</v>
      </c>
      <c r="Z10" s="113"/>
      <c r="AA10" s="121">
        <v>1</v>
      </c>
      <c r="AB10" s="121">
        <v>1</v>
      </c>
      <c r="AC10" s="121">
        <v>1</v>
      </c>
      <c r="AD10" s="121">
        <v>1</v>
      </c>
      <c r="AE10" s="121">
        <v>1</v>
      </c>
      <c r="AF10" s="121">
        <v>1</v>
      </c>
      <c r="AG10" s="121">
        <v>1</v>
      </c>
      <c r="AH10" s="121">
        <v>1</v>
      </c>
      <c r="AI10" s="121">
        <v>1</v>
      </c>
      <c r="AJ10" s="121">
        <v>1</v>
      </c>
      <c r="AK10" s="121">
        <v>1</v>
      </c>
      <c r="AL10" s="121">
        <v>0</v>
      </c>
      <c r="AM10" s="121">
        <v>0</v>
      </c>
      <c r="AN10" s="121">
        <v>0</v>
      </c>
      <c r="AO10" s="121">
        <v>0</v>
      </c>
      <c r="AP10" s="121">
        <v>0</v>
      </c>
      <c r="AQ10" s="121">
        <v>1</v>
      </c>
      <c r="AR10" s="121">
        <v>1</v>
      </c>
      <c r="AS10" s="121">
        <v>1</v>
      </c>
      <c r="AT10" s="121"/>
      <c r="AU10" s="121">
        <v>1</v>
      </c>
    </row>
    <row r="11" spans="1:47" ht="13">
      <c r="A11" s="112">
        <v>8045</v>
      </c>
      <c r="B11" s="112">
        <v>8375</v>
      </c>
      <c r="C11" s="111">
        <f t="shared" si="0"/>
        <v>8210</v>
      </c>
      <c r="D11" s="112">
        <f t="shared" si="1"/>
        <v>330</v>
      </c>
      <c r="E11" s="112">
        <v>10</v>
      </c>
      <c r="F11" s="113" t="s">
        <v>171</v>
      </c>
      <c r="G11" s="112">
        <v>16</v>
      </c>
      <c r="H11" s="112">
        <v>14</v>
      </c>
      <c r="I11" s="115">
        <v>89.74</v>
      </c>
      <c r="J11" s="115">
        <v>15.94</v>
      </c>
      <c r="K11" s="122">
        <v>-16.73</v>
      </c>
      <c r="L11" s="122">
        <v>2.15047798304367</v>
      </c>
      <c r="M11" s="123">
        <v>7.29</v>
      </c>
      <c r="N11" s="123">
        <v>1.4850738851802801</v>
      </c>
      <c r="O11" s="123">
        <f>N11/(H11^0.5)</f>
        <v>0.39690269088499081</v>
      </c>
      <c r="P11" s="122">
        <v>9.1458832657874591</v>
      </c>
      <c r="Q11" s="115" t="str">
        <f t="shared" si="2"/>
        <v>8045-8375</v>
      </c>
      <c r="S11" s="105" t="s">
        <v>66</v>
      </c>
      <c r="T11" s="105" t="s">
        <v>67</v>
      </c>
      <c r="U11" s="118" t="s">
        <v>68</v>
      </c>
      <c r="V11" s="118" t="s">
        <v>69</v>
      </c>
      <c r="W11" s="137" t="s">
        <v>202</v>
      </c>
      <c r="X11" s="120">
        <v>21266.694872358301</v>
      </c>
      <c r="Y11" s="107">
        <f t="shared" si="3"/>
        <v>4.3277000000000001</v>
      </c>
      <c r="Z11" s="113"/>
      <c r="AA11" s="121">
        <v>1</v>
      </c>
      <c r="AB11" s="121">
        <v>1</v>
      </c>
      <c r="AC11" s="121">
        <v>0</v>
      </c>
      <c r="AD11" s="121">
        <v>0</v>
      </c>
      <c r="AE11" s="121">
        <v>0</v>
      </c>
      <c r="AF11" s="121">
        <v>0</v>
      </c>
      <c r="AG11" s="121">
        <v>0</v>
      </c>
      <c r="AH11" s="121">
        <v>0</v>
      </c>
      <c r="AI11" s="121">
        <v>0</v>
      </c>
      <c r="AJ11" s="121">
        <v>0</v>
      </c>
      <c r="AK11" s="121">
        <v>0</v>
      </c>
      <c r="AL11" s="121">
        <v>0</v>
      </c>
      <c r="AM11" s="121">
        <v>0</v>
      </c>
      <c r="AN11" s="121">
        <v>0</v>
      </c>
      <c r="AO11" s="121">
        <v>0</v>
      </c>
      <c r="AP11" s="121">
        <v>0</v>
      </c>
      <c r="AQ11" s="121">
        <v>0</v>
      </c>
      <c r="AR11" s="121">
        <v>0</v>
      </c>
      <c r="AS11" s="121">
        <v>0</v>
      </c>
      <c r="AT11" s="121"/>
      <c r="AU11" s="121">
        <v>0</v>
      </c>
    </row>
    <row r="12" spans="1:47" ht="13">
      <c r="A12" s="112">
        <v>8375</v>
      </c>
      <c r="B12" s="112">
        <v>8704</v>
      </c>
      <c r="C12" s="111">
        <f t="shared" si="0"/>
        <v>8539.5</v>
      </c>
      <c r="D12" s="112">
        <f t="shared" si="1"/>
        <v>329</v>
      </c>
      <c r="E12" s="112">
        <v>11</v>
      </c>
      <c r="F12" s="113" t="s">
        <v>170</v>
      </c>
      <c r="G12" s="114">
        <v>0</v>
      </c>
      <c r="H12" s="112">
        <v>23</v>
      </c>
      <c r="I12" s="115"/>
      <c r="J12" s="115"/>
      <c r="K12" s="122">
        <v>-16.047826086956501</v>
      </c>
      <c r="L12" s="122">
        <v>2.75068083559117</v>
      </c>
      <c r="M12" s="123">
        <v>7.0043478260869598</v>
      </c>
      <c r="N12" s="123">
        <v>1.0173397845135901</v>
      </c>
      <c r="O12" s="123">
        <f t="shared" si="4"/>
        <v>0.21213000906480195</v>
      </c>
      <c r="P12" s="122">
        <v>7.7689721375400298</v>
      </c>
      <c r="Q12" s="115" t="str">
        <f t="shared" si="2"/>
        <v>8375-8704</v>
      </c>
      <c r="S12" s="105" t="s">
        <v>66</v>
      </c>
      <c r="T12" s="105" t="s">
        <v>67</v>
      </c>
      <c r="U12" s="118" t="s">
        <v>118</v>
      </c>
      <c r="V12" s="118" t="s">
        <v>119</v>
      </c>
      <c r="W12" s="137" t="s">
        <v>197</v>
      </c>
      <c r="X12" s="120">
        <v>136000</v>
      </c>
      <c r="Y12" s="107">
        <f t="shared" si="3"/>
        <v>5.1335389083702179</v>
      </c>
      <c r="Z12" s="113"/>
      <c r="AA12" s="121">
        <v>0</v>
      </c>
      <c r="AB12" s="121">
        <v>0</v>
      </c>
      <c r="AC12" s="121">
        <v>0</v>
      </c>
      <c r="AD12" s="121">
        <v>0</v>
      </c>
      <c r="AE12" s="121">
        <v>0</v>
      </c>
      <c r="AF12" s="121">
        <v>0</v>
      </c>
      <c r="AG12" s="121">
        <v>0</v>
      </c>
      <c r="AH12" s="121">
        <v>0</v>
      </c>
      <c r="AI12" s="121">
        <v>0</v>
      </c>
      <c r="AJ12" s="121">
        <v>0</v>
      </c>
      <c r="AK12" s="121">
        <v>0</v>
      </c>
      <c r="AL12" s="121">
        <v>0</v>
      </c>
      <c r="AM12" s="121">
        <v>0</v>
      </c>
      <c r="AN12" s="121">
        <v>0</v>
      </c>
      <c r="AO12" s="121">
        <v>0</v>
      </c>
      <c r="AP12" s="121">
        <v>0</v>
      </c>
      <c r="AQ12" s="121">
        <v>0</v>
      </c>
      <c r="AR12" s="121">
        <v>0</v>
      </c>
      <c r="AS12" s="121">
        <v>1</v>
      </c>
      <c r="AT12" s="121"/>
      <c r="AU12" s="121">
        <v>1</v>
      </c>
    </row>
    <row r="13" spans="1:47" ht="13">
      <c r="A13" s="112">
        <v>8704</v>
      </c>
      <c r="B13" s="112">
        <v>9033</v>
      </c>
      <c r="C13" s="111">
        <f t="shared" si="0"/>
        <v>8868.5</v>
      </c>
      <c r="D13" s="112">
        <f t="shared" si="1"/>
        <v>329</v>
      </c>
      <c r="E13" s="112">
        <v>12</v>
      </c>
      <c r="F13" s="113" t="s">
        <v>169</v>
      </c>
      <c r="G13" s="112">
        <v>16</v>
      </c>
      <c r="H13" s="112">
        <v>11</v>
      </c>
      <c r="I13" s="115">
        <v>89.41</v>
      </c>
      <c r="J13" s="115">
        <v>20.94</v>
      </c>
      <c r="K13" s="122">
        <v>-16.145454545454498</v>
      </c>
      <c r="L13" s="122">
        <v>3.5967662243642202</v>
      </c>
      <c r="M13" s="123">
        <v>6.9454545454545498</v>
      </c>
      <c r="N13" s="123">
        <v>1.62810542432831</v>
      </c>
      <c r="O13" s="123">
        <f t="shared" si="4"/>
        <v>0.49089225560357913</v>
      </c>
      <c r="P13" s="122">
        <v>10.810232355841199</v>
      </c>
      <c r="Q13" s="115" t="str">
        <f t="shared" si="2"/>
        <v>8704-9033</v>
      </c>
      <c r="S13" s="105" t="s">
        <v>48</v>
      </c>
      <c r="T13" s="105" t="s">
        <v>52</v>
      </c>
      <c r="U13" s="118" t="s">
        <v>53</v>
      </c>
      <c r="V13" s="118" t="s">
        <v>113</v>
      </c>
      <c r="W13" s="137" t="s">
        <v>201</v>
      </c>
      <c r="X13" s="120">
        <v>65000</v>
      </c>
      <c r="Y13" s="107">
        <f t="shared" si="3"/>
        <v>4.8129133566428557</v>
      </c>
      <c r="Z13" s="113"/>
      <c r="AA13" s="121">
        <v>0</v>
      </c>
      <c r="AB13" s="121">
        <v>0</v>
      </c>
      <c r="AC13" s="121">
        <v>0</v>
      </c>
      <c r="AD13" s="121">
        <v>0</v>
      </c>
      <c r="AE13" s="121">
        <v>0</v>
      </c>
      <c r="AF13" s="121">
        <v>0</v>
      </c>
      <c r="AG13" s="121">
        <v>0</v>
      </c>
      <c r="AH13" s="121">
        <v>0</v>
      </c>
      <c r="AI13" s="121">
        <v>0</v>
      </c>
      <c r="AJ13" s="121">
        <v>0</v>
      </c>
      <c r="AK13" s="121">
        <v>0</v>
      </c>
      <c r="AL13" s="121">
        <v>0</v>
      </c>
      <c r="AM13" s="121">
        <v>0</v>
      </c>
      <c r="AN13" s="121">
        <v>0</v>
      </c>
      <c r="AO13" s="121">
        <v>0</v>
      </c>
      <c r="AP13" s="121">
        <v>0</v>
      </c>
      <c r="AQ13" s="121">
        <v>1</v>
      </c>
      <c r="AR13" s="121">
        <v>1</v>
      </c>
      <c r="AS13" s="121">
        <v>1</v>
      </c>
      <c r="AT13" s="121"/>
      <c r="AU13" s="121">
        <v>1</v>
      </c>
    </row>
    <row r="14" spans="1:47" ht="13">
      <c r="A14" s="112">
        <v>9033</v>
      </c>
      <c r="B14" s="112">
        <v>9363</v>
      </c>
      <c r="C14" s="138">
        <f t="shared" si="0"/>
        <v>9198</v>
      </c>
      <c r="D14" s="112">
        <f t="shared" si="1"/>
        <v>330</v>
      </c>
      <c r="E14" s="112">
        <v>13</v>
      </c>
      <c r="F14" s="113" t="s">
        <v>168</v>
      </c>
      <c r="G14" s="139">
        <v>22</v>
      </c>
      <c r="H14" s="139">
        <v>15</v>
      </c>
      <c r="I14" s="140">
        <v>81.430000000000007</v>
      </c>
      <c r="J14" s="140">
        <v>17.829999999999998</v>
      </c>
      <c r="K14" s="122">
        <v>-16.4866666666667</v>
      </c>
      <c r="L14" s="122">
        <v>2.6305530832525501</v>
      </c>
      <c r="M14" s="123">
        <v>6.7533333333333303</v>
      </c>
      <c r="N14" s="123">
        <v>0.81316547838560804</v>
      </c>
      <c r="O14" s="123">
        <f t="shared" si="4"/>
        <v>0.20995842369988313</v>
      </c>
      <c r="P14" s="122">
        <v>6.2574626634228601</v>
      </c>
      <c r="Q14" s="115" t="str">
        <f t="shared" si="2"/>
        <v>9033-9363</v>
      </c>
      <c r="S14" s="105" t="s">
        <v>48</v>
      </c>
      <c r="T14" s="105" t="s">
        <v>52</v>
      </c>
      <c r="U14" s="118" t="s">
        <v>53</v>
      </c>
      <c r="V14" s="118" t="s">
        <v>898</v>
      </c>
      <c r="W14" s="137" t="s">
        <v>201</v>
      </c>
      <c r="X14" s="120">
        <v>17000</v>
      </c>
      <c r="Y14" s="107">
        <f t="shared" si="3"/>
        <v>4.2304489213782741</v>
      </c>
      <c r="Z14" s="113"/>
      <c r="AA14" s="121">
        <v>1</v>
      </c>
      <c r="AB14" s="121">
        <v>1</v>
      </c>
      <c r="AC14" s="121">
        <v>1</v>
      </c>
      <c r="AD14" s="121">
        <v>1</v>
      </c>
      <c r="AE14" s="121">
        <v>1</v>
      </c>
      <c r="AF14" s="121">
        <v>1</v>
      </c>
      <c r="AG14" s="121">
        <v>1</v>
      </c>
      <c r="AH14" s="121">
        <v>1</v>
      </c>
      <c r="AI14" s="121">
        <v>1</v>
      </c>
      <c r="AJ14" s="121">
        <v>1</v>
      </c>
      <c r="AK14" s="121">
        <v>1</v>
      </c>
      <c r="AL14" s="121">
        <v>1</v>
      </c>
      <c r="AM14" s="121">
        <v>1</v>
      </c>
      <c r="AN14" s="121">
        <v>1</v>
      </c>
      <c r="AO14" s="121">
        <v>1</v>
      </c>
      <c r="AP14" s="121">
        <v>1</v>
      </c>
      <c r="AQ14" s="121">
        <v>1</v>
      </c>
      <c r="AR14" s="121">
        <v>1</v>
      </c>
      <c r="AS14" s="121">
        <v>1</v>
      </c>
      <c r="AT14" s="121"/>
      <c r="AU14" s="121">
        <v>1</v>
      </c>
    </row>
    <row r="15" spans="1:47" ht="13">
      <c r="A15" s="112">
        <v>9363</v>
      </c>
      <c r="B15" s="112">
        <v>9692</v>
      </c>
      <c r="C15" s="138">
        <f t="shared" si="0"/>
        <v>9527.5</v>
      </c>
      <c r="D15" s="112">
        <f t="shared" si="1"/>
        <v>329</v>
      </c>
      <c r="E15" s="112">
        <v>14</v>
      </c>
      <c r="F15" s="113" t="s">
        <v>167</v>
      </c>
      <c r="G15" s="139">
        <v>22</v>
      </c>
      <c r="H15" s="139">
        <v>13</v>
      </c>
      <c r="I15" s="140">
        <v>87.66</v>
      </c>
      <c r="J15" s="140">
        <v>14.47</v>
      </c>
      <c r="K15" s="122">
        <v>-17.446153846153798</v>
      </c>
      <c r="L15" s="122">
        <v>2.2611263360750802</v>
      </c>
      <c r="M15" s="123">
        <v>6.8538461538461499</v>
      </c>
      <c r="N15" s="123">
        <v>1.50754512625404</v>
      </c>
      <c r="O15" s="123">
        <f t="shared" si="4"/>
        <v>0.41811778867575194</v>
      </c>
      <c r="P15" s="122">
        <v>8.5809723364648001</v>
      </c>
      <c r="Q15" s="115" t="str">
        <f t="shared" si="2"/>
        <v>9363-9692</v>
      </c>
      <c r="S15" s="105" t="s">
        <v>48</v>
      </c>
      <c r="T15" s="105" t="s">
        <v>52</v>
      </c>
      <c r="U15" s="118" t="s">
        <v>53</v>
      </c>
      <c r="V15" s="118" t="s">
        <v>54</v>
      </c>
      <c r="W15" s="137" t="s">
        <v>201</v>
      </c>
      <c r="X15" s="120">
        <v>13406.3329186477</v>
      </c>
      <c r="Y15" s="107">
        <f t="shared" si="3"/>
        <v>4.1273099999999996</v>
      </c>
      <c r="Z15" s="113"/>
      <c r="AA15" s="121">
        <v>1</v>
      </c>
      <c r="AB15" s="121">
        <v>1</v>
      </c>
      <c r="AC15" s="121">
        <v>1</v>
      </c>
      <c r="AD15" s="121">
        <v>1</v>
      </c>
      <c r="AE15" s="121">
        <v>1</v>
      </c>
      <c r="AF15" s="121">
        <v>1</v>
      </c>
      <c r="AG15" s="121">
        <v>1</v>
      </c>
      <c r="AH15" s="121">
        <v>1</v>
      </c>
      <c r="AI15" s="121">
        <v>1</v>
      </c>
      <c r="AJ15" s="121">
        <v>1</v>
      </c>
      <c r="AK15" s="121">
        <v>1</v>
      </c>
      <c r="AL15" s="121">
        <v>1</v>
      </c>
      <c r="AM15" s="121">
        <v>1</v>
      </c>
      <c r="AN15" s="121">
        <v>1</v>
      </c>
      <c r="AO15" s="121">
        <v>1</v>
      </c>
      <c r="AP15" s="121">
        <v>1</v>
      </c>
      <c r="AQ15" s="121">
        <v>1</v>
      </c>
      <c r="AR15" s="121">
        <v>1</v>
      </c>
      <c r="AS15" s="121">
        <v>1</v>
      </c>
      <c r="AT15" s="121"/>
      <c r="AU15" s="121">
        <v>1</v>
      </c>
    </row>
    <row r="16" spans="1:47" ht="13">
      <c r="A16" s="112">
        <v>9692</v>
      </c>
      <c r="B16" s="112">
        <v>10021</v>
      </c>
      <c r="C16" s="138">
        <f t="shared" si="0"/>
        <v>9856.5</v>
      </c>
      <c r="D16" s="112">
        <f t="shared" si="1"/>
        <v>329</v>
      </c>
      <c r="E16" s="112">
        <v>15</v>
      </c>
      <c r="F16" s="113" t="s">
        <v>166</v>
      </c>
      <c r="G16" s="139">
        <v>22</v>
      </c>
      <c r="H16" s="142">
        <v>8</v>
      </c>
      <c r="I16" s="140">
        <v>88.34</v>
      </c>
      <c r="J16" s="140">
        <v>17.82</v>
      </c>
      <c r="K16" s="135">
        <v>-14.512499999999999</v>
      </c>
      <c r="L16" s="135">
        <v>3.0201407251980799</v>
      </c>
      <c r="M16" s="136">
        <v>6.9124999999999996</v>
      </c>
      <c r="N16" s="136">
        <v>1.06561518114454</v>
      </c>
      <c r="O16" s="123">
        <f t="shared" si="4"/>
        <v>0.37675186036131769</v>
      </c>
      <c r="P16" s="135">
        <v>6.3441553554269001</v>
      </c>
      <c r="Q16" s="115" t="str">
        <f t="shared" si="2"/>
        <v>9692-10021</v>
      </c>
      <c r="S16" s="105" t="s">
        <v>48</v>
      </c>
      <c r="T16" s="105" t="s">
        <v>52</v>
      </c>
      <c r="U16" s="118" t="s">
        <v>53</v>
      </c>
      <c r="V16" s="118" t="s">
        <v>63</v>
      </c>
      <c r="W16" s="137" t="s">
        <v>201</v>
      </c>
      <c r="X16" s="125">
        <v>19891.5</v>
      </c>
      <c r="Y16" s="107">
        <f t="shared" si="3"/>
        <v>4.2986675341128677</v>
      </c>
      <c r="Z16" s="113"/>
      <c r="AA16" s="121">
        <v>1</v>
      </c>
      <c r="AB16" s="121">
        <v>1</v>
      </c>
      <c r="AC16" s="121">
        <v>1</v>
      </c>
      <c r="AD16" s="121">
        <v>1</v>
      </c>
      <c r="AE16" s="121">
        <v>1</v>
      </c>
      <c r="AF16" s="121">
        <v>1</v>
      </c>
      <c r="AG16" s="121">
        <v>1</v>
      </c>
      <c r="AH16" s="121">
        <v>1</v>
      </c>
      <c r="AI16" s="121">
        <v>1</v>
      </c>
      <c r="AJ16" s="121">
        <v>0</v>
      </c>
      <c r="AK16" s="121">
        <v>0</v>
      </c>
      <c r="AL16" s="121">
        <v>0</v>
      </c>
      <c r="AM16" s="121">
        <v>0</v>
      </c>
      <c r="AN16" s="121">
        <v>0</v>
      </c>
      <c r="AO16" s="121">
        <v>0</v>
      </c>
      <c r="AP16" s="121">
        <v>0</v>
      </c>
      <c r="AQ16" s="121">
        <v>1</v>
      </c>
      <c r="AR16" s="121">
        <v>1</v>
      </c>
      <c r="AS16" s="121">
        <v>1</v>
      </c>
      <c r="AT16" s="143"/>
      <c r="AU16" s="121">
        <v>1</v>
      </c>
    </row>
    <row r="17" spans="1:47" ht="13">
      <c r="A17" s="112">
        <v>10021</v>
      </c>
      <c r="B17" s="112">
        <v>10351</v>
      </c>
      <c r="C17" s="138">
        <f>AVERAGE(A17:B17)</f>
        <v>10186</v>
      </c>
      <c r="D17" s="112">
        <f>B17-A17</f>
        <v>330</v>
      </c>
      <c r="E17" s="112">
        <v>16</v>
      </c>
      <c r="F17" s="113" t="s">
        <v>165</v>
      </c>
      <c r="G17" s="139">
        <v>45</v>
      </c>
      <c r="H17" s="139">
        <v>11</v>
      </c>
      <c r="I17" s="140">
        <v>87.62</v>
      </c>
      <c r="J17" s="140">
        <v>16.8</v>
      </c>
      <c r="K17" s="122">
        <v>-15.090909090909101</v>
      </c>
      <c r="L17" s="122">
        <v>2.9067007226250698</v>
      </c>
      <c r="M17" s="123">
        <v>6.9545454545454497</v>
      </c>
      <c r="N17" s="123">
        <v>0.80791538710886801</v>
      </c>
      <c r="O17" s="123">
        <f>N17/(H17^0.5)</f>
        <v>0.24359565467225919</v>
      </c>
      <c r="P17" s="122">
        <v>6.9768616298061499</v>
      </c>
      <c r="Q17" s="115" t="str">
        <f t="shared" si="2"/>
        <v>10021-10351</v>
      </c>
      <c r="S17" s="105" t="s">
        <v>48</v>
      </c>
      <c r="T17" s="105" t="s">
        <v>52</v>
      </c>
      <c r="U17" s="118" t="s">
        <v>58</v>
      </c>
      <c r="V17" s="118" t="s">
        <v>59</v>
      </c>
      <c r="W17" s="137" t="s">
        <v>201</v>
      </c>
      <c r="X17" s="120">
        <v>3833.7165526970002</v>
      </c>
      <c r="Y17" s="107">
        <f t="shared" si="3"/>
        <v>3.5836199999999994</v>
      </c>
      <c r="Z17" s="113"/>
      <c r="AA17" s="121">
        <v>1</v>
      </c>
      <c r="AB17" s="121">
        <v>1</v>
      </c>
      <c r="AC17" s="121">
        <v>1</v>
      </c>
      <c r="AD17" s="121">
        <v>0</v>
      </c>
      <c r="AE17" s="121">
        <v>0</v>
      </c>
      <c r="AF17" s="121">
        <v>0</v>
      </c>
      <c r="AG17" s="121">
        <v>0</v>
      </c>
      <c r="AH17" s="121">
        <v>0</v>
      </c>
      <c r="AI17" s="121">
        <v>0</v>
      </c>
      <c r="AJ17" s="121">
        <v>0</v>
      </c>
      <c r="AK17" s="121">
        <v>0</v>
      </c>
      <c r="AL17" s="121">
        <v>0</v>
      </c>
      <c r="AM17" s="121">
        <v>0</v>
      </c>
      <c r="AN17" s="121">
        <v>0</v>
      </c>
      <c r="AO17" s="121">
        <v>0</v>
      </c>
      <c r="AP17" s="121">
        <v>0</v>
      </c>
      <c r="AQ17" s="121">
        <v>1</v>
      </c>
      <c r="AR17" s="121">
        <v>1</v>
      </c>
      <c r="AS17" s="121">
        <v>1</v>
      </c>
      <c r="AT17" s="121"/>
      <c r="AU17" s="121">
        <v>1</v>
      </c>
    </row>
    <row r="18" spans="1:47" ht="13">
      <c r="A18" s="112">
        <v>10351</v>
      </c>
      <c r="B18" s="112">
        <v>11668</v>
      </c>
      <c r="C18" s="138">
        <f>AVERAGE(A18:B18)</f>
        <v>11009.5</v>
      </c>
      <c r="D18" s="112">
        <f>B18-A18</f>
        <v>1317</v>
      </c>
      <c r="E18" s="112">
        <v>17</v>
      </c>
      <c r="F18" s="113" t="s">
        <v>219</v>
      </c>
      <c r="G18" s="139">
        <v>27</v>
      </c>
      <c r="H18" s="139">
        <v>21</v>
      </c>
      <c r="I18" s="140">
        <v>87.56</v>
      </c>
      <c r="J18" s="140">
        <v>19.43</v>
      </c>
      <c r="K18" s="122">
        <v>-17.777272727272699</v>
      </c>
      <c r="L18" s="122">
        <v>3.6495181440818598</v>
      </c>
      <c r="M18" s="123">
        <v>6.7590909090909097</v>
      </c>
      <c r="N18" s="123">
        <v>1.2168104641347</v>
      </c>
      <c r="O18" s="123">
        <f t="shared" si="4"/>
        <v>0.26552981230055289</v>
      </c>
      <c r="P18" s="122">
        <v>10.168199202664301</v>
      </c>
      <c r="Q18" s="115" t="str">
        <f t="shared" si="2"/>
        <v>10351-11668</v>
      </c>
      <c r="S18" s="105" t="s">
        <v>48</v>
      </c>
      <c r="T18" s="105" t="s">
        <v>52</v>
      </c>
      <c r="U18" s="118" t="s">
        <v>56</v>
      </c>
      <c r="V18" s="118" t="s">
        <v>57</v>
      </c>
      <c r="W18" s="137" t="s">
        <v>201</v>
      </c>
      <c r="X18" s="120">
        <v>5999.9827253364401</v>
      </c>
      <c r="Y18" s="107">
        <f t="shared" si="3"/>
        <v>3.7781500000000001</v>
      </c>
      <c r="Z18" s="113"/>
      <c r="AA18" s="121">
        <v>1</v>
      </c>
      <c r="AB18" s="121">
        <v>1</v>
      </c>
      <c r="AC18" s="121">
        <v>1</v>
      </c>
      <c r="AD18" s="121">
        <v>0</v>
      </c>
      <c r="AE18" s="121">
        <v>0</v>
      </c>
      <c r="AF18" s="121">
        <v>0</v>
      </c>
      <c r="AG18" s="121">
        <v>0</v>
      </c>
      <c r="AH18" s="121">
        <v>0</v>
      </c>
      <c r="AI18" s="121">
        <v>0</v>
      </c>
      <c r="AJ18" s="121">
        <v>0</v>
      </c>
      <c r="AK18" s="121">
        <v>0</v>
      </c>
      <c r="AL18" s="121">
        <v>0</v>
      </c>
      <c r="AM18" s="121">
        <v>0</v>
      </c>
      <c r="AN18" s="121">
        <v>0</v>
      </c>
      <c r="AO18" s="121">
        <v>1</v>
      </c>
      <c r="AP18" s="121">
        <v>1</v>
      </c>
      <c r="AQ18" s="121">
        <v>1</v>
      </c>
      <c r="AR18" s="121">
        <v>1</v>
      </c>
      <c r="AS18" s="121">
        <v>1</v>
      </c>
      <c r="AT18" s="121"/>
      <c r="AU18" s="121">
        <v>1</v>
      </c>
    </row>
    <row r="19" spans="1:47" ht="13">
      <c r="A19" s="112">
        <v>11668</v>
      </c>
      <c r="B19" s="112">
        <f>AVERAGE(12656,13444)</f>
        <v>13050</v>
      </c>
      <c r="C19" s="138">
        <f>AVERAGE(A19:B19)</f>
        <v>12359</v>
      </c>
      <c r="D19" s="112">
        <f>B19-A19</f>
        <v>1382</v>
      </c>
      <c r="E19" s="112">
        <v>18</v>
      </c>
      <c r="F19" s="113" t="s">
        <v>164</v>
      </c>
      <c r="G19" s="142">
        <v>7</v>
      </c>
      <c r="H19" s="142">
        <v>7</v>
      </c>
      <c r="I19" s="144">
        <v>84.03</v>
      </c>
      <c r="J19" s="144">
        <v>20.45</v>
      </c>
      <c r="K19" s="135">
        <v>-13.9571428571429</v>
      </c>
      <c r="L19" s="135">
        <v>2.40545016082031</v>
      </c>
      <c r="M19" s="136">
        <v>7.2428571428571402</v>
      </c>
      <c r="N19" s="136">
        <v>0.82836614862660596</v>
      </c>
      <c r="O19" s="123">
        <f t="shared" si="4"/>
        <v>0.31309297482433829</v>
      </c>
      <c r="P19" s="135">
        <v>6.2587295954159501</v>
      </c>
      <c r="Q19" s="115" t="str">
        <f t="shared" si="2"/>
        <v>11668-13050</v>
      </c>
      <c r="S19" s="124" t="s">
        <v>48</v>
      </c>
      <c r="T19" s="145" t="s">
        <v>70</v>
      </c>
      <c r="U19" s="146" t="s">
        <v>70</v>
      </c>
      <c r="V19" s="146" t="s">
        <v>180</v>
      </c>
      <c r="W19" s="137" t="s">
        <v>201</v>
      </c>
      <c r="X19" s="125">
        <v>5000</v>
      </c>
      <c r="Y19" s="107">
        <f t="shared" si="3"/>
        <v>3.6989700043360187</v>
      </c>
      <c r="Z19" s="147"/>
      <c r="AA19" s="121">
        <v>0</v>
      </c>
      <c r="AB19" s="121">
        <v>0</v>
      </c>
      <c r="AC19" s="121">
        <v>0</v>
      </c>
      <c r="AD19" s="121">
        <v>0</v>
      </c>
      <c r="AE19" s="121">
        <v>0</v>
      </c>
      <c r="AF19" s="121">
        <v>0</v>
      </c>
      <c r="AG19" s="121">
        <v>0</v>
      </c>
      <c r="AH19" s="121">
        <v>0</v>
      </c>
      <c r="AI19" s="121">
        <v>0</v>
      </c>
      <c r="AJ19" s="121">
        <v>0</v>
      </c>
      <c r="AK19" s="121">
        <v>0</v>
      </c>
      <c r="AL19" s="121">
        <v>0</v>
      </c>
      <c r="AM19" s="121">
        <v>0</v>
      </c>
      <c r="AN19" s="121">
        <v>0</v>
      </c>
      <c r="AO19" s="121">
        <v>0</v>
      </c>
      <c r="AP19" s="121">
        <v>0</v>
      </c>
      <c r="AQ19" s="121">
        <v>1</v>
      </c>
      <c r="AR19" s="121">
        <v>1</v>
      </c>
      <c r="AS19" s="121">
        <v>1</v>
      </c>
      <c r="AT19" s="148"/>
      <c r="AU19" s="121">
        <v>1</v>
      </c>
    </row>
    <row r="20" spans="1:47" ht="13">
      <c r="A20" s="112">
        <v>13915</v>
      </c>
      <c r="B20" s="112">
        <v>15095</v>
      </c>
      <c r="C20" s="111">
        <f>AVERAGE(A20:B20)</f>
        <v>14505</v>
      </c>
      <c r="D20" s="112">
        <f>B20-A20</f>
        <v>1180</v>
      </c>
      <c r="E20" s="112">
        <v>19</v>
      </c>
      <c r="F20" s="113" t="s">
        <v>221</v>
      </c>
      <c r="G20" s="112">
        <v>14</v>
      </c>
      <c r="H20" s="114">
        <v>15</v>
      </c>
      <c r="I20" s="115">
        <v>87.83</v>
      </c>
      <c r="J20" s="115">
        <v>18.36</v>
      </c>
      <c r="K20" s="135">
        <v>-16.376923076923099</v>
      </c>
      <c r="L20" s="135">
        <v>2.6176178248405702</v>
      </c>
      <c r="M20" s="136">
        <v>6.6692307692307704</v>
      </c>
      <c r="N20" s="136">
        <v>0.962102398729483</v>
      </c>
      <c r="O20" s="123">
        <f t="shared" si="4"/>
        <v>0.24841377117503302</v>
      </c>
      <c r="P20" s="135">
        <v>6.6422663212452502</v>
      </c>
      <c r="Q20" s="115" t="str">
        <f t="shared" si="2"/>
        <v>13915-15095</v>
      </c>
      <c r="S20" s="105" t="s">
        <v>48</v>
      </c>
      <c r="T20" s="105" t="s">
        <v>70</v>
      </c>
      <c r="U20" s="118" t="s">
        <v>71</v>
      </c>
      <c r="V20" s="118" t="s">
        <v>127</v>
      </c>
      <c r="W20" s="137" t="s">
        <v>201</v>
      </c>
      <c r="X20" s="120">
        <v>8999.9479963720096</v>
      </c>
      <c r="Y20" s="107">
        <f t="shared" si="3"/>
        <v>3.95424</v>
      </c>
      <c r="Z20" s="147"/>
      <c r="AA20" s="121">
        <v>0</v>
      </c>
      <c r="AB20" s="121">
        <v>0</v>
      </c>
      <c r="AC20" s="121">
        <v>0</v>
      </c>
      <c r="AD20" s="121">
        <v>0</v>
      </c>
      <c r="AE20" s="121">
        <v>0</v>
      </c>
      <c r="AF20" s="121">
        <v>0</v>
      </c>
      <c r="AG20" s="121">
        <v>0</v>
      </c>
      <c r="AH20" s="121">
        <v>0</v>
      </c>
      <c r="AI20" s="121">
        <v>0</v>
      </c>
      <c r="AJ20" s="121">
        <v>0</v>
      </c>
      <c r="AK20" s="121">
        <v>0</v>
      </c>
      <c r="AL20" s="121">
        <v>0</v>
      </c>
      <c r="AM20" s="121">
        <v>0</v>
      </c>
      <c r="AN20" s="121">
        <v>0</v>
      </c>
      <c r="AO20" s="121">
        <v>0</v>
      </c>
      <c r="AP20" s="121">
        <v>0</v>
      </c>
      <c r="AQ20" s="121">
        <v>1</v>
      </c>
      <c r="AR20" s="121">
        <v>1</v>
      </c>
      <c r="AS20" s="121">
        <v>0</v>
      </c>
      <c r="AT20" s="121"/>
      <c r="AU20" s="121">
        <v>1</v>
      </c>
    </row>
    <row r="21" spans="1:47" ht="13">
      <c r="A21" s="149">
        <v>11668</v>
      </c>
      <c r="B21" s="149">
        <v>15095</v>
      </c>
      <c r="C21" s="150">
        <f>AVERAGE(A21:B21)</f>
        <v>13381.5</v>
      </c>
      <c r="D21" s="151">
        <f>B21-A21</f>
        <v>3427</v>
      </c>
      <c r="E21" s="149"/>
      <c r="F21" s="152" t="s">
        <v>220</v>
      </c>
      <c r="G21" s="153">
        <v>15</v>
      </c>
      <c r="H21" s="154">
        <v>16</v>
      </c>
      <c r="I21" s="144">
        <v>76.900000000000006</v>
      </c>
      <c r="J21" s="144">
        <v>14.76</v>
      </c>
      <c r="K21" s="144">
        <v>-16.670000000000002</v>
      </c>
      <c r="L21" s="155">
        <v>3.83</v>
      </c>
      <c r="M21" s="156">
        <v>7.08</v>
      </c>
      <c r="N21" s="156">
        <v>1.29</v>
      </c>
      <c r="O21" s="123">
        <f t="shared" si="4"/>
        <v>0.32250000000000001</v>
      </c>
      <c r="P21" s="117"/>
      <c r="Q21" s="115" t="str">
        <f t="shared" si="2"/>
        <v>11668-15095</v>
      </c>
      <c r="S21" s="124" t="s">
        <v>48</v>
      </c>
      <c r="T21" s="105" t="s">
        <v>70</v>
      </c>
      <c r="U21" s="118" t="s">
        <v>140</v>
      </c>
      <c r="V21" s="118" t="s">
        <v>141</v>
      </c>
      <c r="W21" s="137" t="s">
        <v>201</v>
      </c>
      <c r="X21" s="125">
        <v>189000</v>
      </c>
      <c r="Y21" s="107">
        <f t="shared" ref="Y21:Y60" si="5">LOG(X21)</f>
        <v>5.2764618041732438</v>
      </c>
      <c r="Z21" s="147"/>
      <c r="AA21" s="121">
        <v>0</v>
      </c>
      <c r="AB21" s="121">
        <v>0</v>
      </c>
      <c r="AC21" s="121">
        <v>0</v>
      </c>
      <c r="AD21" s="121">
        <v>0</v>
      </c>
      <c r="AE21" s="121">
        <v>0</v>
      </c>
      <c r="AF21" s="121">
        <v>0</v>
      </c>
      <c r="AG21" s="121">
        <v>0</v>
      </c>
      <c r="AH21" s="121">
        <v>0</v>
      </c>
      <c r="AI21" s="121">
        <v>0</v>
      </c>
      <c r="AJ21" s="121">
        <v>0</v>
      </c>
      <c r="AK21" s="121">
        <v>0</v>
      </c>
      <c r="AL21" s="121">
        <v>0</v>
      </c>
      <c r="AM21" s="121">
        <v>0</v>
      </c>
      <c r="AN21" s="121">
        <v>0</v>
      </c>
      <c r="AO21" s="121">
        <v>0</v>
      </c>
      <c r="AP21" s="121">
        <v>0</v>
      </c>
      <c r="AQ21" s="121">
        <v>0</v>
      </c>
      <c r="AR21" s="121">
        <v>0</v>
      </c>
      <c r="AS21" s="121">
        <v>1</v>
      </c>
      <c r="AT21" s="141"/>
      <c r="AU21" s="121">
        <v>1</v>
      </c>
    </row>
    <row r="22" spans="1:47" ht="13">
      <c r="S22" s="105" t="s">
        <v>48</v>
      </c>
      <c r="T22" s="105" t="s">
        <v>70</v>
      </c>
      <c r="U22" s="118" t="s">
        <v>115</v>
      </c>
      <c r="V22" s="118" t="s">
        <v>116</v>
      </c>
      <c r="W22" s="137" t="s">
        <v>201</v>
      </c>
      <c r="X22" s="120">
        <v>3249.9748485427999</v>
      </c>
      <c r="Y22" s="107">
        <f t="shared" si="5"/>
        <v>3.5118800000000006</v>
      </c>
      <c r="Z22" s="147"/>
      <c r="AA22" s="121">
        <v>0</v>
      </c>
      <c r="AB22" s="121">
        <v>0</v>
      </c>
      <c r="AC22" s="121">
        <v>0</v>
      </c>
      <c r="AD22" s="121">
        <v>0</v>
      </c>
      <c r="AE22" s="121">
        <v>0</v>
      </c>
      <c r="AF22" s="121">
        <v>0</v>
      </c>
      <c r="AG22" s="121">
        <v>0</v>
      </c>
      <c r="AH22" s="121">
        <v>0</v>
      </c>
      <c r="AI22" s="121">
        <v>0</v>
      </c>
      <c r="AJ22" s="121">
        <v>0</v>
      </c>
      <c r="AK22" s="121">
        <v>0</v>
      </c>
      <c r="AL22" s="121">
        <v>0</v>
      </c>
      <c r="AM22" s="121">
        <v>0</v>
      </c>
      <c r="AN22" s="121">
        <v>0</v>
      </c>
      <c r="AO22" s="121">
        <v>0</v>
      </c>
      <c r="AP22" s="121">
        <v>0</v>
      </c>
      <c r="AQ22" s="121">
        <v>1</v>
      </c>
      <c r="AR22" s="121">
        <v>1</v>
      </c>
      <c r="AS22" s="121">
        <v>0</v>
      </c>
      <c r="AT22" s="121"/>
      <c r="AU22" s="121">
        <v>1</v>
      </c>
    </row>
    <row r="23" spans="1:47" ht="13">
      <c r="S23" s="105" t="s">
        <v>48</v>
      </c>
      <c r="T23" s="105" t="s">
        <v>70</v>
      </c>
      <c r="U23" s="118" t="s">
        <v>91</v>
      </c>
      <c r="V23" s="118" t="s">
        <v>64</v>
      </c>
      <c r="W23" s="137" t="s">
        <v>201</v>
      </c>
      <c r="X23" s="120">
        <v>8904.0994091113207</v>
      </c>
      <c r="Y23" s="107">
        <f t="shared" si="5"/>
        <v>3.9495900000000006</v>
      </c>
      <c r="Z23" s="147"/>
      <c r="AA23" s="121">
        <v>1</v>
      </c>
      <c r="AB23" s="121">
        <v>0</v>
      </c>
      <c r="AC23" s="121">
        <v>0</v>
      </c>
      <c r="AD23" s="121">
        <v>0</v>
      </c>
      <c r="AE23" s="121">
        <v>0</v>
      </c>
      <c r="AF23" s="121">
        <v>1</v>
      </c>
      <c r="AG23" s="121">
        <v>1</v>
      </c>
      <c r="AH23" s="121">
        <v>1</v>
      </c>
      <c r="AI23" s="121">
        <v>1</v>
      </c>
      <c r="AJ23" s="121">
        <v>1</v>
      </c>
      <c r="AK23" s="121">
        <v>1</v>
      </c>
      <c r="AL23" s="121">
        <v>1</v>
      </c>
      <c r="AM23" s="121">
        <v>1</v>
      </c>
      <c r="AN23" s="121">
        <v>1</v>
      </c>
      <c r="AO23" s="121">
        <v>1</v>
      </c>
      <c r="AP23" s="121">
        <v>0</v>
      </c>
      <c r="AQ23" s="121">
        <v>1</v>
      </c>
      <c r="AR23" s="121">
        <v>1</v>
      </c>
      <c r="AS23" s="121">
        <v>1</v>
      </c>
      <c r="AT23" s="121"/>
      <c r="AU23" s="121">
        <v>1</v>
      </c>
    </row>
    <row r="24" spans="1:47" ht="13">
      <c r="S24" s="105" t="s">
        <v>48</v>
      </c>
      <c r="T24" s="105" t="s">
        <v>70</v>
      </c>
      <c r="U24" s="118" t="s">
        <v>95</v>
      </c>
      <c r="V24" s="118" t="s">
        <v>98</v>
      </c>
      <c r="W24" s="137" t="s">
        <v>201</v>
      </c>
      <c r="X24" s="120">
        <v>433200</v>
      </c>
      <c r="Y24" s="107">
        <f t="shared" si="5"/>
        <v>5.6366884479532828</v>
      </c>
      <c r="Z24" s="147"/>
      <c r="AA24" s="121">
        <v>0</v>
      </c>
      <c r="AB24" s="121">
        <v>0</v>
      </c>
      <c r="AC24" s="121">
        <v>0</v>
      </c>
      <c r="AD24" s="121">
        <v>0</v>
      </c>
      <c r="AE24" s="121">
        <v>0</v>
      </c>
      <c r="AF24" s="121">
        <v>0</v>
      </c>
      <c r="AG24" s="121">
        <v>0</v>
      </c>
      <c r="AH24" s="121">
        <v>0</v>
      </c>
      <c r="AI24" s="121">
        <v>0</v>
      </c>
      <c r="AJ24" s="121">
        <v>0</v>
      </c>
      <c r="AK24" s="121">
        <v>0</v>
      </c>
      <c r="AL24" s="121">
        <v>0</v>
      </c>
      <c r="AM24" s="121">
        <v>0</v>
      </c>
      <c r="AN24" s="121">
        <v>0</v>
      </c>
      <c r="AO24" s="121">
        <v>0</v>
      </c>
      <c r="AP24" s="121">
        <v>0</v>
      </c>
      <c r="AQ24" s="121">
        <v>1</v>
      </c>
      <c r="AR24" s="121">
        <v>1</v>
      </c>
      <c r="AS24" s="121">
        <v>1</v>
      </c>
      <c r="AT24" s="121"/>
      <c r="AU24" s="121">
        <v>1</v>
      </c>
    </row>
    <row r="25" spans="1:47" ht="13">
      <c r="S25" s="105" t="s">
        <v>48</v>
      </c>
      <c r="T25" s="105" t="s">
        <v>70</v>
      </c>
      <c r="U25" s="118" t="s">
        <v>95</v>
      </c>
      <c r="V25" s="118" t="s">
        <v>96</v>
      </c>
      <c r="W25" s="137" t="s">
        <v>201</v>
      </c>
      <c r="X25" s="120">
        <v>100000</v>
      </c>
      <c r="Y25" s="107">
        <f t="shared" si="5"/>
        <v>5</v>
      </c>
      <c r="Z25" s="147"/>
      <c r="AA25" s="121">
        <v>0</v>
      </c>
      <c r="AB25" s="121">
        <v>0</v>
      </c>
      <c r="AC25" s="121">
        <v>0</v>
      </c>
      <c r="AD25" s="121">
        <v>0</v>
      </c>
      <c r="AE25" s="121">
        <v>0</v>
      </c>
      <c r="AF25" s="121">
        <v>0</v>
      </c>
      <c r="AG25" s="121">
        <v>0</v>
      </c>
      <c r="AH25" s="121">
        <v>0</v>
      </c>
      <c r="AI25" s="121">
        <v>0</v>
      </c>
      <c r="AJ25" s="121">
        <v>0</v>
      </c>
      <c r="AK25" s="121">
        <v>0</v>
      </c>
      <c r="AL25" s="121">
        <v>0</v>
      </c>
      <c r="AM25" s="121">
        <v>0</v>
      </c>
      <c r="AN25" s="121">
        <v>0</v>
      </c>
      <c r="AO25" s="121">
        <v>1</v>
      </c>
      <c r="AP25" s="121">
        <v>1</v>
      </c>
      <c r="AQ25" s="121">
        <v>1</v>
      </c>
      <c r="AR25" s="121">
        <v>1</v>
      </c>
      <c r="AS25" s="121">
        <v>1</v>
      </c>
      <c r="AT25" s="121"/>
      <c r="AU25" s="121">
        <v>1</v>
      </c>
    </row>
    <row r="26" spans="1:47" ht="13">
      <c r="S26" s="105" t="s">
        <v>48</v>
      </c>
      <c r="T26" s="105" t="s">
        <v>70</v>
      </c>
      <c r="U26" s="118" t="s">
        <v>71</v>
      </c>
      <c r="V26" s="118" t="s">
        <v>72</v>
      </c>
      <c r="W26" s="137" t="s">
        <v>201</v>
      </c>
      <c r="X26" s="120">
        <v>51600.035450694901</v>
      </c>
      <c r="Y26" s="107">
        <f t="shared" si="5"/>
        <v>4.71265</v>
      </c>
      <c r="Z26" s="147"/>
      <c r="AA26" s="121">
        <v>1</v>
      </c>
      <c r="AB26" s="121">
        <v>1</v>
      </c>
      <c r="AC26" s="121">
        <v>0</v>
      </c>
      <c r="AD26" s="121">
        <v>1</v>
      </c>
      <c r="AE26" s="121">
        <v>1</v>
      </c>
      <c r="AF26" s="121">
        <v>1</v>
      </c>
      <c r="AG26" s="121">
        <v>1</v>
      </c>
      <c r="AH26" s="121">
        <v>1</v>
      </c>
      <c r="AI26" s="121">
        <v>1</v>
      </c>
      <c r="AJ26" s="121">
        <v>0</v>
      </c>
      <c r="AK26" s="121">
        <v>0</v>
      </c>
      <c r="AL26" s="121">
        <v>1</v>
      </c>
      <c r="AM26" s="121">
        <v>1</v>
      </c>
      <c r="AN26" s="121">
        <v>1</v>
      </c>
      <c r="AO26" s="121">
        <v>1</v>
      </c>
      <c r="AP26" s="121">
        <v>1</v>
      </c>
      <c r="AQ26" s="121">
        <v>1</v>
      </c>
      <c r="AR26" s="121">
        <v>0</v>
      </c>
      <c r="AS26" s="121">
        <v>1</v>
      </c>
      <c r="AT26" s="121"/>
      <c r="AU26" s="121">
        <v>1</v>
      </c>
    </row>
    <row r="27" spans="1:47" ht="13">
      <c r="S27" s="124" t="s">
        <v>48</v>
      </c>
      <c r="T27" s="105" t="s">
        <v>70</v>
      </c>
      <c r="U27" s="118" t="s">
        <v>142</v>
      </c>
      <c r="V27" s="118" t="s">
        <v>899</v>
      </c>
      <c r="W27" s="137" t="s">
        <v>201</v>
      </c>
      <c r="X27" s="125">
        <v>400000</v>
      </c>
      <c r="Y27" s="107">
        <f t="shared" si="5"/>
        <v>5.6020599913279625</v>
      </c>
      <c r="Z27" s="147"/>
      <c r="AA27" s="121">
        <v>0</v>
      </c>
      <c r="AB27" s="121">
        <v>0</v>
      </c>
      <c r="AC27" s="121">
        <v>0</v>
      </c>
      <c r="AD27" s="121">
        <v>0</v>
      </c>
      <c r="AE27" s="121">
        <v>0</v>
      </c>
      <c r="AF27" s="121">
        <v>0</v>
      </c>
      <c r="AG27" s="121">
        <v>0</v>
      </c>
      <c r="AH27" s="121">
        <v>0</v>
      </c>
      <c r="AI27" s="121">
        <v>0</v>
      </c>
      <c r="AJ27" s="121">
        <v>0</v>
      </c>
      <c r="AK27" s="121">
        <v>0</v>
      </c>
      <c r="AL27" s="121">
        <v>0</v>
      </c>
      <c r="AM27" s="121">
        <v>0</v>
      </c>
      <c r="AN27" s="121">
        <v>0</v>
      </c>
      <c r="AO27" s="121">
        <v>0</v>
      </c>
      <c r="AP27" s="121">
        <v>0</v>
      </c>
      <c r="AQ27" s="121">
        <v>0</v>
      </c>
      <c r="AR27" s="121">
        <v>0</v>
      </c>
      <c r="AS27" s="121">
        <v>0</v>
      </c>
      <c r="AT27" s="134"/>
      <c r="AU27" s="121">
        <v>0</v>
      </c>
    </row>
    <row r="28" spans="1:47" ht="13">
      <c r="S28" s="105" t="s">
        <v>48</v>
      </c>
      <c r="T28" s="105" t="s">
        <v>900</v>
      </c>
      <c r="U28" s="118" t="s">
        <v>61</v>
      </c>
      <c r="V28" s="118" t="s">
        <v>62</v>
      </c>
      <c r="W28" s="137" t="s">
        <v>203</v>
      </c>
      <c r="X28" s="120">
        <v>3500.0157607101401</v>
      </c>
      <c r="Y28" s="107">
        <f t="shared" si="5"/>
        <v>3.5440699999999996</v>
      </c>
      <c r="Z28" s="147"/>
      <c r="AA28" s="121">
        <v>1</v>
      </c>
      <c r="AB28" s="121">
        <v>1</v>
      </c>
      <c r="AC28" s="121">
        <v>0</v>
      </c>
      <c r="AD28" s="121">
        <v>0</v>
      </c>
      <c r="AE28" s="121">
        <v>0</v>
      </c>
      <c r="AF28" s="121">
        <v>0</v>
      </c>
      <c r="AG28" s="121">
        <v>0</v>
      </c>
      <c r="AH28" s="121">
        <v>0</v>
      </c>
      <c r="AI28" s="121">
        <v>0</v>
      </c>
      <c r="AJ28" s="121">
        <v>0</v>
      </c>
      <c r="AK28" s="121">
        <v>0</v>
      </c>
      <c r="AL28" s="121">
        <v>0</v>
      </c>
      <c r="AM28" s="121">
        <v>0</v>
      </c>
      <c r="AN28" s="121">
        <v>0</v>
      </c>
      <c r="AO28" s="121">
        <v>0</v>
      </c>
      <c r="AP28" s="121">
        <v>0</v>
      </c>
      <c r="AQ28" s="121">
        <v>0</v>
      </c>
      <c r="AR28" s="121">
        <v>0</v>
      </c>
      <c r="AS28" s="121">
        <v>0</v>
      </c>
      <c r="AT28" s="121"/>
      <c r="AU28" s="121">
        <v>0</v>
      </c>
    </row>
    <row r="29" spans="1:47" ht="13">
      <c r="S29" s="105" t="s">
        <v>48</v>
      </c>
      <c r="T29" s="105" t="s">
        <v>900</v>
      </c>
      <c r="U29" s="118" t="s">
        <v>88</v>
      </c>
      <c r="V29" s="118" t="s">
        <v>90</v>
      </c>
      <c r="W29" s="137" t="s">
        <v>204</v>
      </c>
      <c r="X29" s="120">
        <v>801.253611440952</v>
      </c>
      <c r="Y29" s="107">
        <f t="shared" si="5"/>
        <v>2.9037700000000002</v>
      </c>
      <c r="Z29" s="108"/>
      <c r="AA29" s="121">
        <v>0</v>
      </c>
      <c r="AB29" s="121">
        <v>0</v>
      </c>
      <c r="AC29" s="121">
        <v>0</v>
      </c>
      <c r="AD29" s="121">
        <v>0</v>
      </c>
      <c r="AE29" s="121">
        <v>0</v>
      </c>
      <c r="AF29" s="121">
        <v>0</v>
      </c>
      <c r="AG29" s="121">
        <v>0</v>
      </c>
      <c r="AH29" s="121">
        <v>0</v>
      </c>
      <c r="AI29" s="121">
        <v>0</v>
      </c>
      <c r="AJ29" s="121">
        <v>0</v>
      </c>
      <c r="AK29" s="121">
        <v>0</v>
      </c>
      <c r="AL29" s="121">
        <v>0</v>
      </c>
      <c r="AM29" s="121">
        <v>0</v>
      </c>
      <c r="AN29" s="121">
        <v>0</v>
      </c>
      <c r="AO29" s="121">
        <v>0</v>
      </c>
      <c r="AP29" s="121">
        <v>0</v>
      </c>
      <c r="AQ29" s="121">
        <v>1</v>
      </c>
      <c r="AR29" s="121">
        <v>1</v>
      </c>
      <c r="AS29" s="121">
        <v>1</v>
      </c>
      <c r="AT29" s="121"/>
      <c r="AU29" s="121">
        <v>1</v>
      </c>
    </row>
    <row r="30" spans="1:47" ht="13">
      <c r="S30" s="105" t="s">
        <v>48</v>
      </c>
      <c r="T30" s="105" t="s">
        <v>900</v>
      </c>
      <c r="U30" s="118" t="s">
        <v>88</v>
      </c>
      <c r="V30" s="118" t="s">
        <v>89</v>
      </c>
      <c r="W30" s="137" t="s">
        <v>204</v>
      </c>
      <c r="X30" s="120">
        <v>2085.0189189058001</v>
      </c>
      <c r="Y30" s="107">
        <f t="shared" si="5"/>
        <v>3.3191099999999998</v>
      </c>
      <c r="Z30" s="108"/>
      <c r="AA30" s="121">
        <v>0</v>
      </c>
      <c r="AB30" s="121">
        <v>0</v>
      </c>
      <c r="AC30" s="121">
        <v>0</v>
      </c>
      <c r="AD30" s="121">
        <v>0</v>
      </c>
      <c r="AE30" s="121">
        <v>0</v>
      </c>
      <c r="AF30" s="121">
        <v>0</v>
      </c>
      <c r="AG30" s="121">
        <v>0</v>
      </c>
      <c r="AH30" s="121">
        <v>0</v>
      </c>
      <c r="AI30" s="121">
        <v>0</v>
      </c>
      <c r="AJ30" s="121">
        <v>0</v>
      </c>
      <c r="AK30" s="121">
        <v>0</v>
      </c>
      <c r="AL30" s="121">
        <v>0</v>
      </c>
      <c r="AM30" s="121">
        <v>0</v>
      </c>
      <c r="AN30" s="121">
        <v>0</v>
      </c>
      <c r="AO30" s="121">
        <v>0</v>
      </c>
      <c r="AP30" s="121">
        <v>0</v>
      </c>
      <c r="AQ30" s="121">
        <v>1</v>
      </c>
      <c r="AR30" s="121">
        <v>1</v>
      </c>
      <c r="AS30" s="121">
        <v>1</v>
      </c>
      <c r="AT30" s="121"/>
      <c r="AU30" s="121">
        <v>1</v>
      </c>
    </row>
    <row r="31" spans="1:47" ht="13">
      <c r="S31" s="105" t="s">
        <v>48</v>
      </c>
      <c r="T31" s="105" t="s">
        <v>60</v>
      </c>
      <c r="U31" s="118" t="s">
        <v>86</v>
      </c>
      <c r="V31" s="118" t="s">
        <v>114</v>
      </c>
      <c r="W31" s="137" t="s">
        <v>201</v>
      </c>
      <c r="X31" s="120">
        <v>168.75</v>
      </c>
      <c r="Y31" s="107">
        <f t="shared" si="5"/>
        <v>2.2272437815030623</v>
      </c>
      <c r="Z31" s="108"/>
      <c r="AA31" s="121">
        <v>0</v>
      </c>
      <c r="AB31" s="121">
        <v>0</v>
      </c>
      <c r="AC31" s="121">
        <v>0</v>
      </c>
      <c r="AD31" s="121">
        <v>0</v>
      </c>
      <c r="AE31" s="121">
        <v>0</v>
      </c>
      <c r="AF31" s="121">
        <v>0</v>
      </c>
      <c r="AG31" s="121">
        <v>0</v>
      </c>
      <c r="AH31" s="121">
        <v>0</v>
      </c>
      <c r="AI31" s="121">
        <v>0</v>
      </c>
      <c r="AJ31" s="121">
        <v>0</v>
      </c>
      <c r="AK31" s="121">
        <v>0</v>
      </c>
      <c r="AL31" s="121">
        <v>0</v>
      </c>
      <c r="AM31" s="121">
        <v>0</v>
      </c>
      <c r="AN31" s="121">
        <v>0</v>
      </c>
      <c r="AO31" s="121">
        <v>0</v>
      </c>
      <c r="AP31" s="121">
        <v>0</v>
      </c>
      <c r="AQ31" s="121">
        <v>1</v>
      </c>
      <c r="AR31" s="121">
        <v>1</v>
      </c>
      <c r="AS31" s="121">
        <v>1</v>
      </c>
      <c r="AT31" s="121"/>
      <c r="AU31" s="121">
        <v>1</v>
      </c>
    </row>
    <row r="32" spans="1:47" ht="13">
      <c r="S32" s="105" t="s">
        <v>48</v>
      </c>
      <c r="T32" s="105" t="s">
        <v>60</v>
      </c>
      <c r="U32" s="118" t="s">
        <v>86</v>
      </c>
      <c r="V32" s="118" t="s">
        <v>87</v>
      </c>
      <c r="W32" s="137" t="s">
        <v>201</v>
      </c>
      <c r="X32" s="120">
        <v>147.000902137228</v>
      </c>
      <c r="Y32" s="107">
        <f t="shared" si="5"/>
        <v>2.1673199999999979</v>
      </c>
      <c r="Z32" s="108"/>
      <c r="AA32" s="121">
        <v>0</v>
      </c>
      <c r="AB32" s="121">
        <v>0</v>
      </c>
      <c r="AC32" s="121">
        <v>0</v>
      </c>
      <c r="AD32" s="121">
        <v>0</v>
      </c>
      <c r="AE32" s="121">
        <v>0</v>
      </c>
      <c r="AF32" s="121">
        <v>0</v>
      </c>
      <c r="AG32" s="121">
        <v>0</v>
      </c>
      <c r="AH32" s="121">
        <v>0</v>
      </c>
      <c r="AI32" s="121">
        <v>0</v>
      </c>
      <c r="AJ32" s="121">
        <v>0</v>
      </c>
      <c r="AK32" s="121">
        <v>0</v>
      </c>
      <c r="AL32" s="121">
        <v>1</v>
      </c>
      <c r="AM32" s="121">
        <v>1</v>
      </c>
      <c r="AN32" s="121">
        <v>1</v>
      </c>
      <c r="AO32" s="121">
        <v>1</v>
      </c>
      <c r="AP32" s="121">
        <v>0</v>
      </c>
      <c r="AQ32" s="121">
        <v>1</v>
      </c>
      <c r="AR32" s="121">
        <v>1</v>
      </c>
      <c r="AS32" s="121">
        <v>1</v>
      </c>
      <c r="AT32" s="121"/>
      <c r="AU32" s="121">
        <v>1</v>
      </c>
    </row>
    <row r="33" spans="19:47" ht="13">
      <c r="S33" s="105" t="s">
        <v>48</v>
      </c>
      <c r="T33" s="105" t="s">
        <v>900</v>
      </c>
      <c r="U33" s="118" t="s">
        <v>65</v>
      </c>
      <c r="V33" s="118" t="s">
        <v>23</v>
      </c>
      <c r="W33" s="137" t="s">
        <v>204</v>
      </c>
      <c r="X33" s="120">
        <v>287.99900000000002</v>
      </c>
      <c r="Y33" s="107">
        <f t="shared" si="5"/>
        <v>2.4593909797896618</v>
      </c>
      <c r="Z33" s="108"/>
      <c r="AA33" s="121">
        <v>0</v>
      </c>
      <c r="AB33" s="121">
        <v>0</v>
      </c>
      <c r="AC33" s="121">
        <v>0</v>
      </c>
      <c r="AD33" s="121">
        <v>0</v>
      </c>
      <c r="AE33" s="121">
        <v>0</v>
      </c>
      <c r="AF33" s="121">
        <v>0</v>
      </c>
      <c r="AG33" s="121">
        <v>0</v>
      </c>
      <c r="AH33" s="121">
        <v>0</v>
      </c>
      <c r="AI33" s="121">
        <v>0</v>
      </c>
      <c r="AJ33" s="121">
        <v>0</v>
      </c>
      <c r="AK33" s="121">
        <v>0</v>
      </c>
      <c r="AL33" s="121">
        <v>1</v>
      </c>
      <c r="AM33" s="121">
        <v>1</v>
      </c>
      <c r="AN33" s="121">
        <v>1</v>
      </c>
      <c r="AO33" s="121">
        <v>1</v>
      </c>
      <c r="AP33" s="121">
        <v>0</v>
      </c>
      <c r="AQ33" s="121">
        <v>1</v>
      </c>
      <c r="AR33" s="121">
        <v>1</v>
      </c>
      <c r="AS33" s="121">
        <v>1</v>
      </c>
      <c r="AT33" s="121"/>
      <c r="AU33" s="121">
        <v>1</v>
      </c>
    </row>
    <row r="34" spans="19:47" ht="13">
      <c r="S34" s="124" t="s">
        <v>48</v>
      </c>
      <c r="T34" s="105" t="s">
        <v>60</v>
      </c>
      <c r="U34" s="146" t="s">
        <v>181</v>
      </c>
      <c r="V34" s="146" t="s">
        <v>182</v>
      </c>
      <c r="W34" s="137" t="s">
        <v>204</v>
      </c>
      <c r="X34" s="125">
        <v>7107.5512513855301</v>
      </c>
      <c r="Y34" s="107">
        <f t="shared" si="5"/>
        <v>3.8517199999999998</v>
      </c>
      <c r="Z34" s="158"/>
      <c r="AA34" s="121">
        <v>0</v>
      </c>
      <c r="AB34" s="121">
        <v>0</v>
      </c>
      <c r="AC34" s="121">
        <v>0</v>
      </c>
      <c r="AD34" s="121">
        <v>0</v>
      </c>
      <c r="AE34" s="121">
        <v>0</v>
      </c>
      <c r="AF34" s="121">
        <v>0</v>
      </c>
      <c r="AG34" s="121">
        <v>0</v>
      </c>
      <c r="AH34" s="121">
        <v>0</v>
      </c>
      <c r="AI34" s="121">
        <v>0</v>
      </c>
      <c r="AJ34" s="121">
        <v>0</v>
      </c>
      <c r="AK34" s="121">
        <v>0</v>
      </c>
      <c r="AL34" s="121">
        <v>0</v>
      </c>
      <c r="AM34" s="121">
        <v>0</v>
      </c>
      <c r="AN34" s="121">
        <v>0</v>
      </c>
      <c r="AO34" s="121">
        <v>0</v>
      </c>
      <c r="AP34" s="121">
        <v>0</v>
      </c>
      <c r="AQ34" s="121">
        <v>0</v>
      </c>
      <c r="AR34" s="121">
        <v>0</v>
      </c>
      <c r="AS34" s="121">
        <v>1</v>
      </c>
      <c r="AT34" s="141"/>
      <c r="AU34" s="121">
        <v>1</v>
      </c>
    </row>
    <row r="35" spans="19:47" ht="13">
      <c r="S35" s="105" t="s">
        <v>48</v>
      </c>
      <c r="T35" s="105" t="s">
        <v>49</v>
      </c>
      <c r="U35" s="118" t="s">
        <v>129</v>
      </c>
      <c r="V35" s="118" t="s">
        <v>130</v>
      </c>
      <c r="W35" s="137" t="s">
        <v>204</v>
      </c>
      <c r="X35" s="120">
        <v>1129.5097912741824</v>
      </c>
      <c r="Y35" s="107">
        <f t="shared" si="5"/>
        <v>3.0528900000000005</v>
      </c>
      <c r="Z35" s="108"/>
      <c r="AA35" s="121">
        <v>0</v>
      </c>
      <c r="AB35" s="121">
        <v>0</v>
      </c>
      <c r="AC35" s="121">
        <v>0</v>
      </c>
      <c r="AD35" s="121">
        <v>0</v>
      </c>
      <c r="AE35" s="121">
        <v>0</v>
      </c>
      <c r="AF35" s="121">
        <v>0</v>
      </c>
      <c r="AG35" s="121">
        <v>0</v>
      </c>
      <c r="AH35" s="121">
        <v>0</v>
      </c>
      <c r="AI35" s="121">
        <v>0</v>
      </c>
      <c r="AJ35" s="121">
        <v>0</v>
      </c>
      <c r="AK35" s="121">
        <v>0</v>
      </c>
      <c r="AL35" s="121">
        <v>0</v>
      </c>
      <c r="AM35" s="121">
        <v>0</v>
      </c>
      <c r="AN35" s="121">
        <v>0</v>
      </c>
      <c r="AO35" s="121">
        <v>0</v>
      </c>
      <c r="AP35" s="121">
        <v>0</v>
      </c>
      <c r="AQ35" s="121">
        <v>1</v>
      </c>
      <c r="AR35" s="121">
        <v>1</v>
      </c>
      <c r="AS35" s="121">
        <v>1</v>
      </c>
      <c r="AT35" s="121"/>
      <c r="AU35" s="121">
        <v>1</v>
      </c>
    </row>
    <row r="36" spans="19:47" ht="13">
      <c r="S36" s="105" t="s">
        <v>48</v>
      </c>
      <c r="T36" s="105" t="s">
        <v>49</v>
      </c>
      <c r="U36" s="118" t="s">
        <v>50</v>
      </c>
      <c r="V36" s="118" t="s">
        <v>51</v>
      </c>
      <c r="W36" s="137" t="s">
        <v>204</v>
      </c>
      <c r="X36" s="120">
        <v>5524.9709644247496</v>
      </c>
      <c r="Y36" s="107">
        <f t="shared" si="5"/>
        <v>3.7423299999999999</v>
      </c>
      <c r="Z36" s="108"/>
      <c r="AA36" s="121">
        <v>1</v>
      </c>
      <c r="AB36" s="121">
        <v>1</v>
      </c>
      <c r="AC36" s="121">
        <v>1</v>
      </c>
      <c r="AD36" s="121">
        <v>1</v>
      </c>
      <c r="AE36" s="121">
        <v>1</v>
      </c>
      <c r="AF36" s="121">
        <v>1</v>
      </c>
      <c r="AG36" s="121">
        <v>1</v>
      </c>
      <c r="AH36" s="121">
        <v>1</v>
      </c>
      <c r="AI36" s="121">
        <v>1</v>
      </c>
      <c r="AJ36" s="121">
        <v>1</v>
      </c>
      <c r="AK36" s="121">
        <v>1</v>
      </c>
      <c r="AL36" s="121">
        <v>1</v>
      </c>
      <c r="AM36" s="121">
        <v>1</v>
      </c>
      <c r="AN36" s="121">
        <v>1</v>
      </c>
      <c r="AO36" s="121">
        <v>1</v>
      </c>
      <c r="AP36" s="121">
        <v>0</v>
      </c>
      <c r="AQ36" s="121">
        <v>0</v>
      </c>
      <c r="AR36" s="121">
        <v>0</v>
      </c>
      <c r="AS36" s="121">
        <v>0</v>
      </c>
      <c r="AT36" s="121"/>
      <c r="AU36" s="121">
        <v>0</v>
      </c>
    </row>
    <row r="37" spans="19:47" ht="13">
      <c r="S37" s="130" t="s">
        <v>48</v>
      </c>
      <c r="T37" s="131" t="s">
        <v>84</v>
      </c>
      <c r="U37" s="132" t="s">
        <v>143</v>
      </c>
      <c r="V37" s="132" t="s">
        <v>144</v>
      </c>
      <c r="W37" s="137" t="s">
        <v>204</v>
      </c>
      <c r="X37" s="125">
        <v>720000</v>
      </c>
      <c r="Y37" s="107">
        <f t="shared" si="5"/>
        <v>5.8573324964312681</v>
      </c>
      <c r="Z37" s="133"/>
      <c r="AA37" s="121">
        <v>0</v>
      </c>
      <c r="AB37" s="121">
        <v>0</v>
      </c>
      <c r="AC37" s="121">
        <v>0</v>
      </c>
      <c r="AD37" s="121">
        <v>0</v>
      </c>
      <c r="AE37" s="121">
        <v>0</v>
      </c>
      <c r="AF37" s="121">
        <v>0</v>
      </c>
      <c r="AG37" s="121">
        <v>0</v>
      </c>
      <c r="AH37" s="121">
        <v>0</v>
      </c>
      <c r="AI37" s="121">
        <v>0</v>
      </c>
      <c r="AJ37" s="121">
        <v>0</v>
      </c>
      <c r="AK37" s="121">
        <v>0</v>
      </c>
      <c r="AL37" s="121">
        <v>0</v>
      </c>
      <c r="AM37" s="121">
        <v>0</v>
      </c>
      <c r="AN37" s="121">
        <v>0</v>
      </c>
      <c r="AO37" s="121">
        <v>0</v>
      </c>
      <c r="AP37" s="121">
        <v>0</v>
      </c>
      <c r="AQ37" s="121">
        <v>0</v>
      </c>
      <c r="AR37" s="121">
        <v>0</v>
      </c>
      <c r="AS37" s="121">
        <v>1</v>
      </c>
      <c r="AT37" s="134"/>
      <c r="AU37" s="121">
        <v>1</v>
      </c>
    </row>
    <row r="38" spans="19:47" ht="13">
      <c r="S38" s="130" t="s">
        <v>48</v>
      </c>
      <c r="T38" s="131" t="s">
        <v>84</v>
      </c>
      <c r="U38" s="132" t="s">
        <v>188</v>
      </c>
      <c r="V38" s="132" t="s">
        <v>13</v>
      </c>
      <c r="W38" s="137" t="s">
        <v>204</v>
      </c>
      <c r="X38" s="125">
        <v>150000</v>
      </c>
      <c r="Y38" s="107">
        <f t="shared" si="5"/>
        <v>5.1760912590556813</v>
      </c>
      <c r="Z38" s="133"/>
      <c r="AA38" s="121">
        <v>0</v>
      </c>
      <c r="AB38" s="121">
        <v>0</v>
      </c>
      <c r="AC38" s="121">
        <v>0</v>
      </c>
      <c r="AD38" s="121">
        <v>0</v>
      </c>
      <c r="AE38" s="121">
        <v>0</v>
      </c>
      <c r="AF38" s="121">
        <v>0</v>
      </c>
      <c r="AG38" s="121">
        <v>0</v>
      </c>
      <c r="AH38" s="121">
        <v>0</v>
      </c>
      <c r="AI38" s="121">
        <v>0</v>
      </c>
      <c r="AJ38" s="121">
        <v>0</v>
      </c>
      <c r="AK38" s="121">
        <v>0</v>
      </c>
      <c r="AL38" s="121">
        <v>0</v>
      </c>
      <c r="AM38" s="121">
        <v>0</v>
      </c>
      <c r="AN38" s="121">
        <v>0</v>
      </c>
      <c r="AO38" s="121">
        <v>0</v>
      </c>
      <c r="AP38" s="121">
        <v>0</v>
      </c>
      <c r="AQ38" s="121">
        <v>0</v>
      </c>
      <c r="AR38" s="121">
        <v>0</v>
      </c>
      <c r="AS38" s="121">
        <v>0</v>
      </c>
      <c r="AT38" s="134"/>
      <c r="AU38" s="121">
        <v>0</v>
      </c>
    </row>
    <row r="39" spans="19:47" ht="13">
      <c r="S39" s="105" t="s">
        <v>48</v>
      </c>
      <c r="T39" s="105" t="s">
        <v>84</v>
      </c>
      <c r="U39" s="118" t="s">
        <v>85</v>
      </c>
      <c r="V39" s="118" t="s">
        <v>128</v>
      </c>
      <c r="W39" s="137" t="s">
        <v>204</v>
      </c>
      <c r="X39" s="120">
        <v>99949.355956381492</v>
      </c>
      <c r="Y39" s="107">
        <f t="shared" si="5"/>
        <v>4.9997800000000012</v>
      </c>
      <c r="Z39" s="108"/>
      <c r="AA39" s="121">
        <v>0</v>
      </c>
      <c r="AB39" s="121">
        <v>0</v>
      </c>
      <c r="AC39" s="121">
        <v>0</v>
      </c>
      <c r="AD39" s="121">
        <v>0</v>
      </c>
      <c r="AE39" s="121">
        <v>0</v>
      </c>
      <c r="AF39" s="121">
        <v>0</v>
      </c>
      <c r="AG39" s="121">
        <v>0</v>
      </c>
      <c r="AH39" s="121">
        <v>0</v>
      </c>
      <c r="AI39" s="121">
        <v>1</v>
      </c>
      <c r="AJ39" s="121">
        <v>1</v>
      </c>
      <c r="AK39" s="121">
        <v>1</v>
      </c>
      <c r="AL39" s="121">
        <v>0</v>
      </c>
      <c r="AM39" s="121">
        <v>0</v>
      </c>
      <c r="AN39" s="121">
        <v>0</v>
      </c>
      <c r="AO39" s="121">
        <v>0</v>
      </c>
      <c r="AP39" s="121">
        <v>0</v>
      </c>
      <c r="AQ39" s="121">
        <v>1</v>
      </c>
      <c r="AR39" s="121">
        <v>1</v>
      </c>
      <c r="AS39" s="121">
        <v>1</v>
      </c>
      <c r="AT39" s="121"/>
      <c r="AU39" s="121">
        <v>1</v>
      </c>
    </row>
    <row r="40" spans="19:47" ht="13">
      <c r="S40" s="124" t="s">
        <v>48</v>
      </c>
      <c r="T40" s="105" t="s">
        <v>84</v>
      </c>
      <c r="U40" s="118" t="s">
        <v>85</v>
      </c>
      <c r="V40" s="118" t="s">
        <v>158</v>
      </c>
      <c r="W40" s="137" t="s">
        <v>204</v>
      </c>
      <c r="X40" s="125">
        <v>139440.84310611372</v>
      </c>
      <c r="Y40" s="107">
        <f t="shared" si="5"/>
        <v>5.1443899999999996</v>
      </c>
      <c r="Z40" s="133"/>
      <c r="AA40" s="121">
        <v>0</v>
      </c>
      <c r="AB40" s="121">
        <v>0</v>
      </c>
      <c r="AC40" s="121">
        <v>0</v>
      </c>
      <c r="AD40" s="121">
        <v>0</v>
      </c>
      <c r="AE40" s="121">
        <v>0</v>
      </c>
      <c r="AF40" s="121">
        <v>0</v>
      </c>
      <c r="AG40" s="121">
        <v>0</v>
      </c>
      <c r="AH40" s="121">
        <v>0</v>
      </c>
      <c r="AI40" s="121">
        <v>0</v>
      </c>
      <c r="AJ40" s="121">
        <v>0</v>
      </c>
      <c r="AK40" s="121">
        <v>0</v>
      </c>
      <c r="AL40" s="121">
        <v>0</v>
      </c>
      <c r="AM40" s="121">
        <v>0</v>
      </c>
      <c r="AN40" s="121">
        <v>0</v>
      </c>
      <c r="AO40" s="121">
        <v>0</v>
      </c>
      <c r="AP40" s="121">
        <v>0</v>
      </c>
      <c r="AQ40" s="121">
        <v>1</v>
      </c>
      <c r="AR40" s="121">
        <v>1</v>
      </c>
      <c r="AS40" s="121">
        <v>0</v>
      </c>
      <c r="AT40" s="134"/>
      <c r="AU40" s="121">
        <v>1</v>
      </c>
    </row>
    <row r="41" spans="19:47" ht="13">
      <c r="S41" s="105" t="s">
        <v>0</v>
      </c>
      <c r="T41" s="105" t="s">
        <v>1</v>
      </c>
      <c r="U41" s="118" t="s">
        <v>2</v>
      </c>
      <c r="V41" s="118" t="s">
        <v>3</v>
      </c>
      <c r="W41" s="137" t="s">
        <v>204</v>
      </c>
      <c r="X41" s="120">
        <v>2195.4826024672402</v>
      </c>
      <c r="Y41" s="107">
        <f t="shared" si="5"/>
        <v>3.3415300000000001</v>
      </c>
      <c r="Z41" s="108"/>
      <c r="AA41" s="121">
        <v>1</v>
      </c>
      <c r="AB41" s="121">
        <v>1</v>
      </c>
      <c r="AC41" s="121">
        <v>0</v>
      </c>
      <c r="AD41" s="121">
        <v>0</v>
      </c>
      <c r="AE41" s="121">
        <v>0</v>
      </c>
      <c r="AF41" s="121">
        <v>0</v>
      </c>
      <c r="AG41" s="121">
        <v>0</v>
      </c>
      <c r="AH41" s="121">
        <v>0</v>
      </c>
      <c r="AI41" s="121">
        <v>0</v>
      </c>
      <c r="AJ41" s="121">
        <v>0</v>
      </c>
      <c r="AK41" s="121">
        <v>0</v>
      </c>
      <c r="AL41" s="121">
        <v>0</v>
      </c>
      <c r="AM41" s="121">
        <v>0</v>
      </c>
      <c r="AN41" s="121">
        <v>0</v>
      </c>
      <c r="AO41" s="121">
        <v>0</v>
      </c>
      <c r="AP41" s="121">
        <v>0</v>
      </c>
      <c r="AQ41" s="121">
        <v>0</v>
      </c>
      <c r="AR41" s="121">
        <v>0</v>
      </c>
      <c r="AS41" s="121">
        <v>0</v>
      </c>
      <c r="AT41" s="121"/>
      <c r="AU41" s="121">
        <v>0</v>
      </c>
    </row>
    <row r="42" spans="19:47" ht="13">
      <c r="S42" s="105" t="s">
        <v>901</v>
      </c>
      <c r="T42" s="105" t="s">
        <v>5</v>
      </c>
      <c r="U42" s="118" t="s">
        <v>78</v>
      </c>
      <c r="V42" s="118" t="s">
        <v>79</v>
      </c>
      <c r="W42" s="137" t="s">
        <v>203</v>
      </c>
      <c r="X42" s="120">
        <v>13.5</v>
      </c>
      <c r="Y42" s="107">
        <f t="shared" si="5"/>
        <v>1.1303337684950061</v>
      </c>
      <c r="Z42" s="108"/>
      <c r="AA42" s="121">
        <v>0</v>
      </c>
      <c r="AB42" s="121">
        <v>0</v>
      </c>
      <c r="AC42" s="121">
        <v>0</v>
      </c>
      <c r="AD42" s="121">
        <v>0</v>
      </c>
      <c r="AE42" s="121">
        <v>0</v>
      </c>
      <c r="AF42" s="121">
        <v>0</v>
      </c>
      <c r="AG42" s="121">
        <v>0</v>
      </c>
      <c r="AH42" s="121">
        <v>1</v>
      </c>
      <c r="AI42" s="121">
        <v>1</v>
      </c>
      <c r="AJ42" s="121">
        <v>1</v>
      </c>
      <c r="AK42" s="121">
        <v>1</v>
      </c>
      <c r="AL42" s="121">
        <v>1</v>
      </c>
      <c r="AM42" s="121">
        <v>1</v>
      </c>
      <c r="AN42" s="121">
        <v>1</v>
      </c>
      <c r="AO42" s="121">
        <v>1</v>
      </c>
      <c r="AP42" s="121">
        <v>1</v>
      </c>
      <c r="AQ42" s="121">
        <v>1</v>
      </c>
      <c r="AR42" s="121">
        <v>1</v>
      </c>
      <c r="AS42" s="121">
        <v>1</v>
      </c>
      <c r="AT42" s="121"/>
      <c r="AU42" s="121">
        <v>1</v>
      </c>
    </row>
    <row r="43" spans="19:47" ht="13">
      <c r="S43" s="105" t="s">
        <v>901</v>
      </c>
      <c r="T43" s="105" t="s">
        <v>5</v>
      </c>
      <c r="U43" s="118" t="s">
        <v>8</v>
      </c>
      <c r="V43" s="118" t="s">
        <v>9</v>
      </c>
      <c r="W43" s="137" t="s">
        <v>203</v>
      </c>
      <c r="X43" s="159">
        <v>4.98333404543488</v>
      </c>
      <c r="Y43" s="107">
        <f t="shared" si="5"/>
        <v>0.69752000000000014</v>
      </c>
      <c r="Z43" s="108"/>
      <c r="AA43" s="121">
        <v>1</v>
      </c>
      <c r="AB43" s="121">
        <v>1</v>
      </c>
      <c r="AC43" s="121">
        <v>1</v>
      </c>
      <c r="AD43" s="121">
        <v>1</v>
      </c>
      <c r="AE43" s="121">
        <v>1</v>
      </c>
      <c r="AF43" s="121">
        <v>1</v>
      </c>
      <c r="AG43" s="121">
        <v>1</v>
      </c>
      <c r="AH43" s="121">
        <v>1</v>
      </c>
      <c r="AI43" s="121">
        <v>1</v>
      </c>
      <c r="AJ43" s="121">
        <v>1</v>
      </c>
      <c r="AK43" s="121">
        <v>1</v>
      </c>
      <c r="AL43" s="121">
        <v>1</v>
      </c>
      <c r="AM43" s="121">
        <v>1</v>
      </c>
      <c r="AN43" s="121">
        <v>1</v>
      </c>
      <c r="AO43" s="121">
        <v>1</v>
      </c>
      <c r="AP43" s="121">
        <v>1</v>
      </c>
      <c r="AQ43" s="121">
        <v>1</v>
      </c>
      <c r="AR43" s="121">
        <v>1</v>
      </c>
      <c r="AS43" s="121">
        <v>1</v>
      </c>
      <c r="AT43" s="121"/>
      <c r="AU43" s="121">
        <v>1</v>
      </c>
    </row>
    <row r="44" spans="19:47" ht="13">
      <c r="S44" s="105" t="s">
        <v>901</v>
      </c>
      <c r="T44" s="105" t="s">
        <v>5</v>
      </c>
      <c r="U44" s="118" t="s">
        <v>6</v>
      </c>
      <c r="V44" s="118" t="s">
        <v>7</v>
      </c>
      <c r="W44" s="137" t="s">
        <v>203</v>
      </c>
      <c r="X44" s="159">
        <v>4.3932912960096404</v>
      </c>
      <c r="Y44" s="107">
        <f t="shared" si="5"/>
        <v>0.64278999999999986</v>
      </c>
      <c r="Z44" s="108"/>
      <c r="AA44" s="121">
        <v>1</v>
      </c>
      <c r="AB44" s="121">
        <v>1</v>
      </c>
      <c r="AC44" s="121">
        <v>1</v>
      </c>
      <c r="AD44" s="121">
        <v>1</v>
      </c>
      <c r="AE44" s="121">
        <v>1</v>
      </c>
      <c r="AF44" s="121">
        <v>1</v>
      </c>
      <c r="AG44" s="121">
        <v>1</v>
      </c>
      <c r="AH44" s="121">
        <v>1</v>
      </c>
      <c r="AI44" s="121">
        <v>1</v>
      </c>
      <c r="AJ44" s="121">
        <v>1</v>
      </c>
      <c r="AK44" s="121">
        <v>1</v>
      </c>
      <c r="AL44" s="121">
        <v>1</v>
      </c>
      <c r="AM44" s="121">
        <v>1</v>
      </c>
      <c r="AN44" s="121">
        <v>1</v>
      </c>
      <c r="AO44" s="121">
        <v>1</v>
      </c>
      <c r="AP44" s="121">
        <v>1</v>
      </c>
      <c r="AQ44" s="121">
        <v>1</v>
      </c>
      <c r="AR44" s="121">
        <v>1</v>
      </c>
      <c r="AS44" s="121">
        <v>1</v>
      </c>
      <c r="AT44" s="121"/>
      <c r="AU44" s="121">
        <v>1</v>
      </c>
    </row>
    <row r="45" spans="19:47" ht="13">
      <c r="S45" s="105" t="s">
        <v>901</v>
      </c>
      <c r="T45" s="105" t="s">
        <v>5</v>
      </c>
      <c r="U45" s="118" t="s">
        <v>102</v>
      </c>
      <c r="V45" s="118" t="s">
        <v>103</v>
      </c>
      <c r="W45" s="137" t="s">
        <v>203</v>
      </c>
      <c r="X45" s="159">
        <v>4.6583273069369104</v>
      </c>
      <c r="Y45" s="107">
        <f t="shared" si="5"/>
        <v>0.66822999999999955</v>
      </c>
      <c r="Z45" s="108"/>
      <c r="AA45" s="121">
        <v>0</v>
      </c>
      <c r="AB45" s="121">
        <v>0</v>
      </c>
      <c r="AC45" s="121">
        <v>0</v>
      </c>
      <c r="AD45" s="121">
        <v>0</v>
      </c>
      <c r="AE45" s="121">
        <v>0</v>
      </c>
      <c r="AF45" s="121">
        <v>0</v>
      </c>
      <c r="AG45" s="121">
        <v>0</v>
      </c>
      <c r="AH45" s="121">
        <v>0</v>
      </c>
      <c r="AI45" s="121">
        <v>0</v>
      </c>
      <c r="AJ45" s="121">
        <v>0</v>
      </c>
      <c r="AK45" s="121">
        <v>0</v>
      </c>
      <c r="AL45" s="121">
        <v>0</v>
      </c>
      <c r="AM45" s="121">
        <v>0</v>
      </c>
      <c r="AN45" s="121">
        <v>0</v>
      </c>
      <c r="AO45" s="121">
        <v>0</v>
      </c>
      <c r="AP45" s="121">
        <v>0</v>
      </c>
      <c r="AQ45" s="121">
        <v>0</v>
      </c>
      <c r="AR45" s="121">
        <v>0</v>
      </c>
      <c r="AS45" s="121">
        <v>1</v>
      </c>
      <c r="AT45" s="121"/>
      <c r="AU45" s="121">
        <v>1</v>
      </c>
    </row>
    <row r="46" spans="19:47" ht="13">
      <c r="S46" s="105" t="s">
        <v>901</v>
      </c>
      <c r="T46" s="105" t="s">
        <v>5</v>
      </c>
      <c r="U46" s="118" t="s">
        <v>102</v>
      </c>
      <c r="V46" s="118" t="s">
        <v>104</v>
      </c>
      <c r="W46" s="137" t="s">
        <v>203</v>
      </c>
      <c r="X46" s="159">
        <v>3.5</v>
      </c>
      <c r="Y46" s="107">
        <f t="shared" si="5"/>
        <v>0.54406804435027567</v>
      </c>
      <c r="Z46" s="108"/>
      <c r="AA46" s="121">
        <v>0</v>
      </c>
      <c r="AB46" s="121">
        <v>0</v>
      </c>
      <c r="AC46" s="121">
        <v>0</v>
      </c>
      <c r="AD46" s="121">
        <v>0</v>
      </c>
      <c r="AE46" s="121">
        <v>0</v>
      </c>
      <c r="AF46" s="121">
        <v>0</v>
      </c>
      <c r="AG46" s="121">
        <v>0</v>
      </c>
      <c r="AH46" s="121">
        <v>0</v>
      </c>
      <c r="AI46" s="121">
        <v>0</v>
      </c>
      <c r="AJ46" s="121">
        <v>0</v>
      </c>
      <c r="AK46" s="121">
        <v>0</v>
      </c>
      <c r="AL46" s="121">
        <v>0</v>
      </c>
      <c r="AM46" s="121">
        <v>0</v>
      </c>
      <c r="AN46" s="121">
        <v>0</v>
      </c>
      <c r="AO46" s="121">
        <v>0</v>
      </c>
      <c r="AP46" s="121">
        <v>0</v>
      </c>
      <c r="AQ46" s="121">
        <v>0</v>
      </c>
      <c r="AR46" s="121">
        <v>0</v>
      </c>
      <c r="AS46" s="121">
        <v>1</v>
      </c>
      <c r="AT46" s="121"/>
      <c r="AU46" s="121">
        <v>1</v>
      </c>
    </row>
    <row r="47" spans="19:47" ht="13">
      <c r="S47" s="105" t="s">
        <v>901</v>
      </c>
      <c r="T47" s="105" t="s">
        <v>5</v>
      </c>
      <c r="U47" s="118" t="s">
        <v>102</v>
      </c>
      <c r="V47" s="118" t="s">
        <v>105</v>
      </c>
      <c r="W47" s="137" t="s">
        <v>203</v>
      </c>
      <c r="X47" s="159">
        <v>3.5750325473263</v>
      </c>
      <c r="Y47" s="107">
        <f t="shared" si="5"/>
        <v>0.55327999999999988</v>
      </c>
      <c r="Z47" s="108"/>
      <c r="AA47" s="121">
        <v>0</v>
      </c>
      <c r="AB47" s="121">
        <v>0</v>
      </c>
      <c r="AC47" s="121">
        <v>0</v>
      </c>
      <c r="AD47" s="121">
        <v>0</v>
      </c>
      <c r="AE47" s="121">
        <v>0</v>
      </c>
      <c r="AF47" s="121">
        <v>0</v>
      </c>
      <c r="AG47" s="121">
        <v>0</v>
      </c>
      <c r="AH47" s="121">
        <v>0</v>
      </c>
      <c r="AI47" s="121">
        <v>0</v>
      </c>
      <c r="AJ47" s="121">
        <v>0</v>
      </c>
      <c r="AK47" s="121">
        <v>0</v>
      </c>
      <c r="AL47" s="121">
        <v>0</v>
      </c>
      <c r="AM47" s="121">
        <v>0</v>
      </c>
      <c r="AN47" s="121">
        <v>0</v>
      </c>
      <c r="AO47" s="121">
        <v>0</v>
      </c>
      <c r="AP47" s="121">
        <v>0</v>
      </c>
      <c r="AQ47" s="121">
        <v>0</v>
      </c>
      <c r="AR47" s="121">
        <v>0</v>
      </c>
      <c r="AS47" s="121">
        <v>1</v>
      </c>
      <c r="AT47" s="121"/>
      <c r="AU47" s="121">
        <v>1</v>
      </c>
    </row>
    <row r="48" spans="19:47" ht="13">
      <c r="S48" s="105" t="s">
        <v>901</v>
      </c>
      <c r="T48" s="105" t="s">
        <v>80</v>
      </c>
      <c r="U48" s="118" t="s">
        <v>81</v>
      </c>
      <c r="V48" s="118" t="s">
        <v>17</v>
      </c>
      <c r="W48" s="137" t="s">
        <v>203</v>
      </c>
      <c r="X48" s="120">
        <v>91.257801093445707</v>
      </c>
      <c r="Y48" s="107">
        <f t="shared" si="5"/>
        <v>1.96027</v>
      </c>
      <c r="Z48" s="108"/>
      <c r="AA48" s="121">
        <v>0</v>
      </c>
      <c r="AB48" s="121">
        <v>0</v>
      </c>
      <c r="AC48" s="121">
        <v>0</v>
      </c>
      <c r="AD48" s="121">
        <v>0</v>
      </c>
      <c r="AE48" s="121">
        <v>0</v>
      </c>
      <c r="AF48" s="121">
        <v>0</v>
      </c>
      <c r="AG48" s="121">
        <v>0</v>
      </c>
      <c r="AH48" s="121">
        <v>1</v>
      </c>
      <c r="AI48" s="121">
        <v>1</v>
      </c>
      <c r="AJ48" s="121">
        <v>1</v>
      </c>
      <c r="AK48" s="121">
        <v>1</v>
      </c>
      <c r="AL48" s="121">
        <v>1</v>
      </c>
      <c r="AM48" s="121">
        <v>1</v>
      </c>
      <c r="AN48" s="121">
        <v>1</v>
      </c>
      <c r="AO48" s="121">
        <v>1</v>
      </c>
      <c r="AP48" s="121">
        <v>1</v>
      </c>
      <c r="AQ48" s="121">
        <v>1</v>
      </c>
      <c r="AR48" s="121">
        <v>1</v>
      </c>
      <c r="AS48" s="121">
        <v>1</v>
      </c>
      <c r="AT48" s="121"/>
      <c r="AU48" s="121">
        <v>1</v>
      </c>
    </row>
    <row r="49" spans="19:47" ht="13">
      <c r="S49" s="105" t="s">
        <v>10</v>
      </c>
      <c r="T49" s="105" t="s">
        <v>11</v>
      </c>
      <c r="U49" s="118" t="s">
        <v>15</v>
      </c>
      <c r="V49" s="118" t="s">
        <v>16</v>
      </c>
      <c r="W49" s="137" t="s">
        <v>198</v>
      </c>
      <c r="X49" s="120">
        <v>2422.4788832833401</v>
      </c>
      <c r="Y49" s="107">
        <f t="shared" si="5"/>
        <v>3.3842599999999989</v>
      </c>
      <c r="Z49" s="108"/>
      <c r="AA49" s="121">
        <v>1</v>
      </c>
      <c r="AB49" s="121">
        <v>1</v>
      </c>
      <c r="AC49" s="121">
        <v>1</v>
      </c>
      <c r="AD49" s="121">
        <v>1</v>
      </c>
      <c r="AE49" s="121">
        <v>1</v>
      </c>
      <c r="AF49" s="121">
        <v>1</v>
      </c>
      <c r="AG49" s="121">
        <v>1</v>
      </c>
      <c r="AH49" s="121">
        <v>1</v>
      </c>
      <c r="AI49" s="121">
        <v>1</v>
      </c>
      <c r="AJ49" s="121">
        <v>1</v>
      </c>
      <c r="AK49" s="121">
        <v>1</v>
      </c>
      <c r="AL49" s="121">
        <v>1</v>
      </c>
      <c r="AM49" s="121">
        <v>1</v>
      </c>
      <c r="AN49" s="121">
        <v>1</v>
      </c>
      <c r="AO49" s="121">
        <v>1</v>
      </c>
      <c r="AP49" s="121">
        <v>1</v>
      </c>
      <c r="AQ49" s="121">
        <v>1</v>
      </c>
      <c r="AR49" s="121">
        <v>1</v>
      </c>
      <c r="AS49" s="121">
        <v>1</v>
      </c>
      <c r="AT49" s="121"/>
      <c r="AU49" s="121">
        <v>1</v>
      </c>
    </row>
    <row r="50" spans="19:47" ht="13">
      <c r="S50" s="105" t="s">
        <v>10</v>
      </c>
      <c r="T50" s="105" t="s">
        <v>11</v>
      </c>
      <c r="U50" s="118" t="s">
        <v>12</v>
      </c>
      <c r="V50" s="118" t="s">
        <v>17</v>
      </c>
      <c r="W50" s="137" t="s">
        <v>198</v>
      </c>
      <c r="X50" s="120">
        <v>2135.7971369445199</v>
      </c>
      <c r="Y50" s="107">
        <f t="shared" si="5"/>
        <v>3.3295599999999985</v>
      </c>
      <c r="Z50" s="108"/>
      <c r="AA50" s="121">
        <v>1</v>
      </c>
      <c r="AB50" s="121">
        <v>1</v>
      </c>
      <c r="AC50" s="121">
        <v>1</v>
      </c>
      <c r="AD50" s="121">
        <v>1</v>
      </c>
      <c r="AE50" s="121">
        <v>1</v>
      </c>
      <c r="AF50" s="121">
        <v>1</v>
      </c>
      <c r="AG50" s="121">
        <v>1</v>
      </c>
      <c r="AH50" s="121">
        <v>1</v>
      </c>
      <c r="AI50" s="121">
        <v>1</v>
      </c>
      <c r="AJ50" s="121">
        <v>1</v>
      </c>
      <c r="AK50" s="121">
        <v>1</v>
      </c>
      <c r="AL50" s="121">
        <v>1</v>
      </c>
      <c r="AM50" s="121">
        <v>1</v>
      </c>
      <c r="AN50" s="121">
        <v>1</v>
      </c>
      <c r="AO50" s="121">
        <v>1</v>
      </c>
      <c r="AP50" s="121">
        <v>1</v>
      </c>
      <c r="AQ50" s="121">
        <v>1</v>
      </c>
      <c r="AR50" s="121">
        <v>1</v>
      </c>
      <c r="AS50" s="121">
        <v>1</v>
      </c>
      <c r="AT50" s="121"/>
      <c r="AU50" s="121">
        <v>1</v>
      </c>
    </row>
    <row r="51" spans="19:47" ht="13">
      <c r="S51" s="105" t="s">
        <v>10</v>
      </c>
      <c r="T51" s="105" t="s">
        <v>11</v>
      </c>
      <c r="U51" s="118" t="s">
        <v>12</v>
      </c>
      <c r="V51" s="118" t="s">
        <v>14</v>
      </c>
      <c r="W51" s="137" t="s">
        <v>198</v>
      </c>
      <c r="X51" s="120">
        <v>889.63118868852803</v>
      </c>
      <c r="Y51" s="107">
        <f t="shared" si="5"/>
        <v>2.9492100000000003</v>
      </c>
      <c r="Z51" s="108"/>
      <c r="AA51" s="121">
        <v>1</v>
      </c>
      <c r="AB51" s="121">
        <v>1</v>
      </c>
      <c r="AC51" s="121">
        <v>1</v>
      </c>
      <c r="AD51" s="121">
        <v>1</v>
      </c>
      <c r="AE51" s="121">
        <v>1</v>
      </c>
      <c r="AF51" s="121">
        <v>1</v>
      </c>
      <c r="AG51" s="121">
        <v>1</v>
      </c>
      <c r="AH51" s="121">
        <v>1</v>
      </c>
      <c r="AI51" s="121">
        <v>1</v>
      </c>
      <c r="AJ51" s="121">
        <v>1</v>
      </c>
      <c r="AK51" s="121">
        <v>1</v>
      </c>
      <c r="AL51" s="121">
        <v>1</v>
      </c>
      <c r="AM51" s="121">
        <v>1</v>
      </c>
      <c r="AN51" s="121">
        <v>1</v>
      </c>
      <c r="AO51" s="121">
        <v>1</v>
      </c>
      <c r="AP51" s="121">
        <v>1</v>
      </c>
      <c r="AQ51" s="121">
        <v>1</v>
      </c>
      <c r="AR51" s="121">
        <v>1</v>
      </c>
      <c r="AS51" s="121">
        <v>1</v>
      </c>
      <c r="AT51" s="121"/>
      <c r="AU51" s="121">
        <v>1</v>
      </c>
    </row>
    <row r="52" spans="19:47" ht="13">
      <c r="S52" s="105" t="s">
        <v>10</v>
      </c>
      <c r="T52" s="105" t="s">
        <v>11</v>
      </c>
      <c r="U52" s="118" t="s">
        <v>12</v>
      </c>
      <c r="V52" s="118" t="s">
        <v>13</v>
      </c>
      <c r="W52" s="137" t="s">
        <v>198</v>
      </c>
      <c r="X52" s="120">
        <v>1172.7893134796</v>
      </c>
      <c r="Y52" s="107">
        <f t="shared" si="5"/>
        <v>3.0692199999999983</v>
      </c>
      <c r="Z52" s="108"/>
      <c r="AA52" s="121">
        <v>1</v>
      </c>
      <c r="AB52" s="121">
        <v>1</v>
      </c>
      <c r="AC52" s="121">
        <v>1</v>
      </c>
      <c r="AD52" s="121">
        <v>1</v>
      </c>
      <c r="AE52" s="121">
        <v>1</v>
      </c>
      <c r="AF52" s="121">
        <v>1</v>
      </c>
      <c r="AG52" s="121">
        <v>1</v>
      </c>
      <c r="AH52" s="121">
        <v>1</v>
      </c>
      <c r="AI52" s="121">
        <v>1</v>
      </c>
      <c r="AJ52" s="121">
        <v>1</v>
      </c>
      <c r="AK52" s="121">
        <v>1</v>
      </c>
      <c r="AL52" s="121">
        <v>1</v>
      </c>
      <c r="AM52" s="121">
        <v>1</v>
      </c>
      <c r="AN52" s="121">
        <v>1</v>
      </c>
      <c r="AO52" s="121">
        <v>1</v>
      </c>
      <c r="AP52" s="121">
        <v>1</v>
      </c>
      <c r="AQ52" s="121">
        <v>1</v>
      </c>
      <c r="AR52" s="121">
        <v>1</v>
      </c>
      <c r="AS52" s="121">
        <v>1</v>
      </c>
      <c r="AT52" s="121"/>
      <c r="AU52" s="121">
        <v>1</v>
      </c>
    </row>
    <row r="53" spans="19:47" ht="13">
      <c r="S53" s="124" t="s">
        <v>99</v>
      </c>
      <c r="T53" s="105" t="s">
        <v>100</v>
      </c>
      <c r="U53" s="118" t="s">
        <v>101</v>
      </c>
      <c r="V53" s="118" t="s">
        <v>176</v>
      </c>
      <c r="W53" s="137" t="s">
        <v>197</v>
      </c>
      <c r="X53" s="125">
        <v>400000</v>
      </c>
      <c r="Y53" s="107">
        <f t="shared" si="5"/>
        <v>5.6020599913279625</v>
      </c>
      <c r="Z53" s="158"/>
      <c r="AA53" s="121">
        <v>0</v>
      </c>
      <c r="AB53" s="121">
        <v>0</v>
      </c>
      <c r="AC53" s="121">
        <v>0</v>
      </c>
      <c r="AD53" s="121">
        <v>0</v>
      </c>
      <c r="AE53" s="121">
        <v>0</v>
      </c>
      <c r="AF53" s="121">
        <v>0</v>
      </c>
      <c r="AG53" s="121">
        <v>0</v>
      </c>
      <c r="AH53" s="121">
        <v>0</v>
      </c>
      <c r="AI53" s="121">
        <v>0</v>
      </c>
      <c r="AJ53" s="121">
        <v>0</v>
      </c>
      <c r="AK53" s="121">
        <v>0</v>
      </c>
      <c r="AL53" s="121">
        <v>0</v>
      </c>
      <c r="AM53" s="121">
        <v>0</v>
      </c>
      <c r="AN53" s="121">
        <v>0</v>
      </c>
      <c r="AO53" s="121">
        <v>0</v>
      </c>
      <c r="AP53" s="121">
        <v>0</v>
      </c>
      <c r="AQ53" s="121">
        <v>0</v>
      </c>
      <c r="AR53" s="121">
        <v>0</v>
      </c>
      <c r="AS53" s="121">
        <v>1</v>
      </c>
      <c r="AT53" s="121"/>
      <c r="AU53" s="121">
        <v>1</v>
      </c>
    </row>
    <row r="54" spans="19:47" ht="13">
      <c r="S54" s="124" t="s">
        <v>99</v>
      </c>
      <c r="T54" s="105" t="s">
        <v>100</v>
      </c>
      <c r="U54" s="118" t="s">
        <v>101</v>
      </c>
      <c r="V54" s="118" t="s">
        <v>160</v>
      </c>
      <c r="W54" s="137" t="s">
        <v>197</v>
      </c>
      <c r="X54" s="125">
        <v>555000</v>
      </c>
      <c r="Y54" s="107">
        <f t="shared" si="5"/>
        <v>5.7442929831226763</v>
      </c>
      <c r="Z54" s="158"/>
      <c r="AA54" s="121">
        <v>0</v>
      </c>
      <c r="AB54" s="121">
        <v>0</v>
      </c>
      <c r="AC54" s="121">
        <v>0</v>
      </c>
      <c r="AD54" s="121">
        <v>0</v>
      </c>
      <c r="AE54" s="121">
        <v>0</v>
      </c>
      <c r="AF54" s="121">
        <v>0</v>
      </c>
      <c r="AG54" s="121">
        <v>0</v>
      </c>
      <c r="AH54" s="121">
        <v>0</v>
      </c>
      <c r="AI54" s="121">
        <v>0</v>
      </c>
      <c r="AJ54" s="121">
        <v>0</v>
      </c>
      <c r="AK54" s="121">
        <v>0</v>
      </c>
      <c r="AL54" s="121">
        <v>0</v>
      </c>
      <c r="AM54" s="121">
        <v>0</v>
      </c>
      <c r="AN54" s="121">
        <v>0</v>
      </c>
      <c r="AO54" s="121">
        <v>0</v>
      </c>
      <c r="AP54" s="121">
        <v>0</v>
      </c>
      <c r="AQ54" s="121">
        <v>1</v>
      </c>
      <c r="AR54" s="121">
        <v>1</v>
      </c>
      <c r="AS54" s="121">
        <v>1</v>
      </c>
      <c r="AT54" s="121"/>
      <c r="AU54" s="121">
        <v>1</v>
      </c>
    </row>
    <row r="55" spans="19:47" ht="13">
      <c r="S55" s="124" t="s">
        <v>99</v>
      </c>
      <c r="T55" s="105" t="s">
        <v>100</v>
      </c>
      <c r="U55" s="118" t="s">
        <v>101</v>
      </c>
      <c r="V55" s="118" t="s">
        <v>24</v>
      </c>
      <c r="W55" s="137" t="s">
        <v>197</v>
      </c>
      <c r="X55" s="125">
        <v>465000</v>
      </c>
      <c r="Y55" s="107">
        <f t="shared" si="5"/>
        <v>5.6674529528899535</v>
      </c>
      <c r="Z55" s="126"/>
      <c r="AA55" s="121">
        <v>0</v>
      </c>
      <c r="AB55" s="121">
        <v>0</v>
      </c>
      <c r="AC55" s="121">
        <v>0</v>
      </c>
      <c r="AD55" s="121">
        <v>0</v>
      </c>
      <c r="AE55" s="121">
        <v>0</v>
      </c>
      <c r="AF55" s="121">
        <v>0</v>
      </c>
      <c r="AG55" s="121">
        <v>0</v>
      </c>
      <c r="AH55" s="121">
        <v>0</v>
      </c>
      <c r="AI55" s="121">
        <v>0</v>
      </c>
      <c r="AJ55" s="121">
        <v>0</v>
      </c>
      <c r="AK55" s="121">
        <v>0</v>
      </c>
      <c r="AL55" s="121">
        <v>0</v>
      </c>
      <c r="AM55" s="121">
        <v>0</v>
      </c>
      <c r="AN55" s="121">
        <v>0</v>
      </c>
      <c r="AO55" s="121">
        <v>0</v>
      </c>
      <c r="AP55" s="121">
        <v>0</v>
      </c>
      <c r="AQ55" s="121">
        <v>1</v>
      </c>
      <c r="AR55" s="121">
        <v>1</v>
      </c>
      <c r="AS55" s="121">
        <v>1</v>
      </c>
      <c r="AT55" s="121"/>
      <c r="AU55" s="121">
        <v>1</v>
      </c>
    </row>
    <row r="56" spans="19:47" ht="13">
      <c r="S56" s="124" t="s">
        <v>99</v>
      </c>
      <c r="T56" s="105" t="s">
        <v>100</v>
      </c>
      <c r="U56" s="146" t="s">
        <v>175</v>
      </c>
      <c r="V56" s="118" t="s">
        <v>902</v>
      </c>
      <c r="W56" s="137" t="s">
        <v>197</v>
      </c>
      <c r="X56" s="125">
        <v>259000</v>
      </c>
      <c r="Y56" s="107">
        <f t="shared" si="5"/>
        <v>5.4132997640812519</v>
      </c>
      <c r="Z56" s="126"/>
      <c r="AA56" s="121">
        <v>0</v>
      </c>
      <c r="AB56" s="121">
        <v>0</v>
      </c>
      <c r="AC56" s="121">
        <v>0</v>
      </c>
      <c r="AD56" s="121">
        <v>0</v>
      </c>
      <c r="AE56" s="121">
        <v>0</v>
      </c>
      <c r="AF56" s="121">
        <v>0</v>
      </c>
      <c r="AG56" s="121">
        <v>0</v>
      </c>
      <c r="AH56" s="121">
        <v>0</v>
      </c>
      <c r="AI56" s="121">
        <v>0</v>
      </c>
      <c r="AJ56" s="121">
        <v>0</v>
      </c>
      <c r="AK56" s="121">
        <v>0</v>
      </c>
      <c r="AL56" s="121">
        <v>0</v>
      </c>
      <c r="AM56" s="121">
        <v>0</v>
      </c>
      <c r="AN56" s="121">
        <v>0</v>
      </c>
      <c r="AO56" s="121">
        <v>0</v>
      </c>
      <c r="AP56" s="121">
        <v>0</v>
      </c>
      <c r="AQ56" s="121">
        <v>0</v>
      </c>
      <c r="AR56" s="121">
        <v>0</v>
      </c>
      <c r="AS56" s="121">
        <v>1</v>
      </c>
      <c r="AT56" s="127"/>
      <c r="AU56" s="121">
        <v>1</v>
      </c>
    </row>
    <row r="57" spans="19:47" ht="13">
      <c r="S57" s="124" t="s">
        <v>99</v>
      </c>
      <c r="T57" s="105" t="s">
        <v>100</v>
      </c>
      <c r="U57" s="146" t="s">
        <v>175</v>
      </c>
      <c r="V57" s="118" t="s">
        <v>178</v>
      </c>
      <c r="W57" s="137" t="s">
        <v>197</v>
      </c>
      <c r="X57" s="125">
        <v>400000</v>
      </c>
      <c r="Y57" s="107">
        <f t="shared" si="5"/>
        <v>5.6020599913279625</v>
      </c>
      <c r="Z57" s="158"/>
      <c r="AA57" s="121">
        <v>0</v>
      </c>
      <c r="AB57" s="121">
        <v>0</v>
      </c>
      <c r="AC57" s="121">
        <v>0</v>
      </c>
      <c r="AD57" s="121">
        <v>0</v>
      </c>
      <c r="AE57" s="121">
        <v>0</v>
      </c>
      <c r="AF57" s="121">
        <v>0</v>
      </c>
      <c r="AG57" s="121">
        <v>0</v>
      </c>
      <c r="AH57" s="121">
        <v>0</v>
      </c>
      <c r="AI57" s="121">
        <v>0</v>
      </c>
      <c r="AJ57" s="121">
        <v>0</v>
      </c>
      <c r="AK57" s="121">
        <v>0</v>
      </c>
      <c r="AL57" s="121">
        <v>0</v>
      </c>
      <c r="AM57" s="121">
        <v>0</v>
      </c>
      <c r="AN57" s="121">
        <v>0</v>
      </c>
      <c r="AO57" s="121">
        <v>0</v>
      </c>
      <c r="AP57" s="121">
        <v>0</v>
      </c>
      <c r="AQ57" s="121">
        <v>0</v>
      </c>
      <c r="AR57" s="121">
        <v>0</v>
      </c>
      <c r="AS57" s="121">
        <v>1</v>
      </c>
      <c r="AT57" s="127"/>
      <c r="AU57" s="121">
        <v>1</v>
      </c>
    </row>
    <row r="58" spans="19:47" ht="13">
      <c r="S58" s="130" t="s">
        <v>99</v>
      </c>
      <c r="T58" s="131" t="s">
        <v>184</v>
      </c>
      <c r="U58" s="132" t="s">
        <v>185</v>
      </c>
      <c r="V58" s="132" t="s">
        <v>187</v>
      </c>
      <c r="W58" s="160" t="s">
        <v>198</v>
      </c>
      <c r="X58" s="161">
        <v>275000</v>
      </c>
      <c r="Y58" s="107">
        <f t="shared" si="5"/>
        <v>5.4393326938302629</v>
      </c>
      <c r="Z58" s="162"/>
      <c r="AA58" s="121">
        <v>1</v>
      </c>
      <c r="AB58" s="121">
        <v>0</v>
      </c>
      <c r="AC58" s="121">
        <v>0</v>
      </c>
      <c r="AD58" s="121">
        <v>0</v>
      </c>
      <c r="AE58" s="121">
        <v>0</v>
      </c>
      <c r="AF58" s="121">
        <v>0</v>
      </c>
      <c r="AG58" s="121">
        <v>0</v>
      </c>
      <c r="AH58" s="121">
        <v>0</v>
      </c>
      <c r="AI58" s="121">
        <v>0</v>
      </c>
      <c r="AJ58" s="121">
        <v>0</v>
      </c>
      <c r="AK58" s="121">
        <v>0</v>
      </c>
      <c r="AL58" s="121">
        <v>0</v>
      </c>
      <c r="AM58" s="121">
        <v>0</v>
      </c>
      <c r="AN58" s="121">
        <v>0</v>
      </c>
      <c r="AO58" s="121">
        <v>0</v>
      </c>
      <c r="AP58" s="121">
        <v>0</v>
      </c>
      <c r="AQ58" s="121">
        <v>0</v>
      </c>
      <c r="AR58" s="121">
        <v>0</v>
      </c>
      <c r="AS58" s="121">
        <v>1</v>
      </c>
      <c r="AT58" s="141"/>
      <c r="AU58" s="121">
        <v>1</v>
      </c>
    </row>
    <row r="59" spans="19:47" ht="13">
      <c r="S59" s="130" t="s">
        <v>145</v>
      </c>
      <c r="T59" s="130" t="s">
        <v>146</v>
      </c>
      <c r="U59" s="163" t="s">
        <v>147</v>
      </c>
      <c r="V59" s="163" t="s">
        <v>148</v>
      </c>
      <c r="W59" s="160" t="s">
        <v>197</v>
      </c>
      <c r="X59" s="161">
        <v>8000000</v>
      </c>
      <c r="Y59" s="107">
        <f t="shared" si="5"/>
        <v>6.9030899869919438</v>
      </c>
      <c r="Z59" s="133"/>
      <c r="AA59" s="121">
        <v>0</v>
      </c>
      <c r="AB59" s="121">
        <v>0</v>
      </c>
      <c r="AC59" s="121">
        <v>0</v>
      </c>
      <c r="AD59" s="121">
        <v>0</v>
      </c>
      <c r="AE59" s="121">
        <v>0</v>
      </c>
      <c r="AF59" s="121">
        <v>0</v>
      </c>
      <c r="AG59" s="121">
        <v>0</v>
      </c>
      <c r="AH59" s="121">
        <v>0</v>
      </c>
      <c r="AI59" s="121">
        <v>0</v>
      </c>
      <c r="AJ59" s="121">
        <v>0</v>
      </c>
      <c r="AK59" s="121">
        <v>0</v>
      </c>
      <c r="AL59" s="121">
        <v>0</v>
      </c>
      <c r="AM59" s="121">
        <v>0</v>
      </c>
      <c r="AN59" s="121">
        <v>0</v>
      </c>
      <c r="AO59" s="121">
        <v>0</v>
      </c>
      <c r="AP59" s="121">
        <v>0</v>
      </c>
      <c r="AQ59" s="121">
        <v>0</v>
      </c>
      <c r="AR59" s="121">
        <v>0</v>
      </c>
      <c r="AS59" s="121">
        <v>1</v>
      </c>
      <c r="AT59" s="148"/>
      <c r="AU59" s="121">
        <v>1</v>
      </c>
    </row>
    <row r="60" spans="19:47" ht="13">
      <c r="S60" s="130" t="s">
        <v>145</v>
      </c>
      <c r="T60" s="131" t="s">
        <v>149</v>
      </c>
      <c r="U60" s="132" t="s">
        <v>150</v>
      </c>
      <c r="V60" s="132" t="s">
        <v>151</v>
      </c>
      <c r="W60" s="160" t="s">
        <v>198</v>
      </c>
      <c r="X60" s="161">
        <v>4523800</v>
      </c>
      <c r="Y60" s="107">
        <f t="shared" si="5"/>
        <v>6.6555033962497934</v>
      </c>
      <c r="Z60" s="133"/>
      <c r="AA60" s="121">
        <v>0</v>
      </c>
      <c r="AB60" s="121">
        <v>0</v>
      </c>
      <c r="AC60" s="121">
        <v>0</v>
      </c>
      <c r="AD60" s="121">
        <v>0</v>
      </c>
      <c r="AE60" s="121">
        <v>0</v>
      </c>
      <c r="AF60" s="121">
        <v>0</v>
      </c>
      <c r="AG60" s="121">
        <v>0</v>
      </c>
      <c r="AH60" s="121">
        <v>0</v>
      </c>
      <c r="AI60" s="121">
        <v>0</v>
      </c>
      <c r="AJ60" s="121">
        <v>0</v>
      </c>
      <c r="AK60" s="121">
        <v>0</v>
      </c>
      <c r="AL60" s="121">
        <v>0</v>
      </c>
      <c r="AM60" s="121">
        <v>0</v>
      </c>
      <c r="AN60" s="121">
        <v>0</v>
      </c>
      <c r="AO60" s="121">
        <v>0</v>
      </c>
      <c r="AP60" s="121">
        <v>0</v>
      </c>
      <c r="AQ60" s="121">
        <v>0</v>
      </c>
      <c r="AR60" s="121">
        <v>0</v>
      </c>
      <c r="AS60" s="121">
        <v>1</v>
      </c>
      <c r="AT60" s="164"/>
      <c r="AU60" s="121">
        <v>1</v>
      </c>
    </row>
    <row r="61" spans="19:47" ht="13">
      <c r="S61" s="105" t="s">
        <v>18</v>
      </c>
      <c r="T61" s="105" t="s">
        <v>38</v>
      </c>
      <c r="U61" s="118" t="s">
        <v>40</v>
      </c>
      <c r="V61" s="118" t="s">
        <v>23</v>
      </c>
      <c r="W61" s="160" t="s">
        <v>198</v>
      </c>
      <c r="X61" s="127">
        <v>248.351</v>
      </c>
      <c r="Y61" s="107">
        <f t="shared" ref="Y61:Y90" si="6">LOG(X61)</f>
        <v>2.3950659130471976</v>
      </c>
      <c r="Z61" s="108"/>
      <c r="AA61" s="121">
        <v>0</v>
      </c>
      <c r="AB61" s="121">
        <v>1</v>
      </c>
      <c r="AC61" s="121">
        <v>1</v>
      </c>
      <c r="AD61" s="121">
        <v>1</v>
      </c>
      <c r="AE61" s="121">
        <v>1</v>
      </c>
      <c r="AF61" s="121">
        <v>1</v>
      </c>
      <c r="AG61" s="121">
        <v>1</v>
      </c>
      <c r="AH61" s="121">
        <v>1</v>
      </c>
      <c r="AI61" s="121">
        <v>1</v>
      </c>
      <c r="AJ61" s="121">
        <v>1</v>
      </c>
      <c r="AK61" s="121">
        <v>1</v>
      </c>
      <c r="AL61" s="121">
        <v>1</v>
      </c>
      <c r="AM61" s="121">
        <v>1</v>
      </c>
      <c r="AN61" s="121">
        <v>1</v>
      </c>
      <c r="AO61" s="121">
        <v>1</v>
      </c>
      <c r="AP61" s="121">
        <v>1</v>
      </c>
      <c r="AQ61" s="121">
        <v>1</v>
      </c>
      <c r="AR61" s="121">
        <v>1</v>
      </c>
      <c r="AS61" s="121">
        <v>1</v>
      </c>
      <c r="AT61" s="134"/>
      <c r="AU61" s="121">
        <v>1</v>
      </c>
    </row>
    <row r="62" spans="19:47" ht="13">
      <c r="S62" s="105" t="s">
        <v>18</v>
      </c>
      <c r="T62" s="105" t="s">
        <v>38</v>
      </c>
      <c r="U62" s="118" t="s">
        <v>903</v>
      </c>
      <c r="V62" s="118" t="s">
        <v>47</v>
      </c>
      <c r="W62" s="160" t="s">
        <v>198</v>
      </c>
      <c r="X62" s="127">
        <v>251.75030188046401</v>
      </c>
      <c r="Y62" s="107">
        <f t="shared" si="6"/>
        <v>2.4009699999999996</v>
      </c>
      <c r="Z62" s="108"/>
      <c r="AA62" s="121">
        <v>0</v>
      </c>
      <c r="AB62" s="121">
        <v>0</v>
      </c>
      <c r="AC62" s="121">
        <v>1</v>
      </c>
      <c r="AD62" s="121">
        <v>1</v>
      </c>
      <c r="AE62" s="121">
        <v>1</v>
      </c>
      <c r="AF62" s="121">
        <v>0</v>
      </c>
      <c r="AG62" s="121">
        <v>0</v>
      </c>
      <c r="AH62" s="121">
        <v>0</v>
      </c>
      <c r="AI62" s="121">
        <v>0</v>
      </c>
      <c r="AJ62" s="121">
        <v>0</v>
      </c>
      <c r="AK62" s="121">
        <v>0</v>
      </c>
      <c r="AL62" s="121">
        <v>0</v>
      </c>
      <c r="AM62" s="121">
        <v>0</v>
      </c>
      <c r="AN62" s="121">
        <v>0</v>
      </c>
      <c r="AO62" s="121">
        <v>0</v>
      </c>
      <c r="AP62" s="121">
        <v>0</v>
      </c>
      <c r="AQ62" s="121">
        <v>0</v>
      </c>
      <c r="AR62" s="121">
        <v>0</v>
      </c>
      <c r="AS62" s="121">
        <v>0</v>
      </c>
      <c r="AT62" s="134"/>
      <c r="AU62" s="121">
        <v>0</v>
      </c>
    </row>
    <row r="63" spans="19:47" ht="13">
      <c r="S63" s="105" t="s">
        <v>18</v>
      </c>
      <c r="T63" s="105" t="s">
        <v>38</v>
      </c>
      <c r="U63" s="118" t="s">
        <v>39</v>
      </c>
      <c r="V63" s="118" t="s">
        <v>23</v>
      </c>
      <c r="W63" s="160" t="s">
        <v>198</v>
      </c>
      <c r="X63" s="127">
        <v>134.917</v>
      </c>
      <c r="Y63" s="107">
        <f t="shared" si="6"/>
        <v>2.1300666756988198</v>
      </c>
      <c r="Z63" s="108"/>
      <c r="AA63" s="121">
        <v>1</v>
      </c>
      <c r="AB63" s="121">
        <v>1</v>
      </c>
      <c r="AC63" s="121">
        <v>1</v>
      </c>
      <c r="AD63" s="121">
        <v>1</v>
      </c>
      <c r="AE63" s="121">
        <v>1</v>
      </c>
      <c r="AF63" s="121">
        <v>1</v>
      </c>
      <c r="AG63" s="121">
        <v>1</v>
      </c>
      <c r="AH63" s="121">
        <v>1</v>
      </c>
      <c r="AI63" s="121">
        <v>1</v>
      </c>
      <c r="AJ63" s="121">
        <v>1</v>
      </c>
      <c r="AK63" s="121">
        <v>1</v>
      </c>
      <c r="AL63" s="121">
        <v>0</v>
      </c>
      <c r="AM63" s="121">
        <v>0</v>
      </c>
      <c r="AN63" s="121">
        <v>0</v>
      </c>
      <c r="AO63" s="121">
        <v>1</v>
      </c>
      <c r="AP63" s="121">
        <v>1</v>
      </c>
      <c r="AQ63" s="121">
        <v>1</v>
      </c>
      <c r="AR63" s="121">
        <v>1</v>
      </c>
      <c r="AS63" s="121">
        <v>0</v>
      </c>
      <c r="AT63" s="121"/>
      <c r="AU63" s="121">
        <v>1</v>
      </c>
    </row>
    <row r="64" spans="19:47" ht="13">
      <c r="S64" s="105" t="s">
        <v>18</v>
      </c>
      <c r="T64" s="105" t="s">
        <v>25</v>
      </c>
      <c r="U64" s="118" t="s">
        <v>29</v>
      </c>
      <c r="V64" s="118" t="s">
        <v>30</v>
      </c>
      <c r="W64" s="137" t="s">
        <v>202</v>
      </c>
      <c r="X64" s="159">
        <v>32.000001597448403</v>
      </c>
      <c r="Y64" s="107">
        <f t="shared" si="6"/>
        <v>1.50515</v>
      </c>
      <c r="Z64" s="108"/>
      <c r="AA64" s="121">
        <v>1</v>
      </c>
      <c r="AB64" s="121">
        <v>1</v>
      </c>
      <c r="AC64" s="121">
        <v>1</v>
      </c>
      <c r="AD64" s="121">
        <v>1</v>
      </c>
      <c r="AE64" s="121">
        <v>1</v>
      </c>
      <c r="AF64" s="121">
        <v>1</v>
      </c>
      <c r="AG64" s="121">
        <v>1</v>
      </c>
      <c r="AH64" s="121">
        <v>1</v>
      </c>
      <c r="AI64" s="121">
        <v>1</v>
      </c>
      <c r="AJ64" s="121">
        <v>1</v>
      </c>
      <c r="AK64" s="121">
        <v>1</v>
      </c>
      <c r="AL64" s="121">
        <v>1</v>
      </c>
      <c r="AM64" s="121">
        <v>1</v>
      </c>
      <c r="AN64" s="121">
        <v>1</v>
      </c>
      <c r="AO64" s="121">
        <v>1</v>
      </c>
      <c r="AP64" s="121">
        <v>1</v>
      </c>
      <c r="AQ64" s="121">
        <v>1</v>
      </c>
      <c r="AR64" s="121">
        <v>1</v>
      </c>
      <c r="AS64" s="121">
        <v>1</v>
      </c>
      <c r="AT64" s="121"/>
      <c r="AU64" s="121">
        <v>1</v>
      </c>
    </row>
    <row r="65" spans="19:47" ht="13">
      <c r="S65" s="105" t="s">
        <v>18</v>
      </c>
      <c r="T65" s="105" t="s">
        <v>25</v>
      </c>
      <c r="U65" s="118" t="s">
        <v>82</v>
      </c>
      <c r="V65" s="118" t="s">
        <v>83</v>
      </c>
      <c r="W65" s="137" t="s">
        <v>202</v>
      </c>
      <c r="X65" s="159">
        <v>77.499696187757493</v>
      </c>
      <c r="Y65" s="107">
        <f t="shared" si="6"/>
        <v>1.8892999999999995</v>
      </c>
      <c r="Z65" s="108"/>
      <c r="AA65" s="121">
        <v>0</v>
      </c>
      <c r="AB65" s="121">
        <v>0</v>
      </c>
      <c r="AC65" s="121">
        <v>0</v>
      </c>
      <c r="AD65" s="121">
        <v>0</v>
      </c>
      <c r="AE65" s="121">
        <v>0</v>
      </c>
      <c r="AF65" s="121">
        <v>0</v>
      </c>
      <c r="AG65" s="121">
        <v>0</v>
      </c>
      <c r="AH65" s="121">
        <v>0</v>
      </c>
      <c r="AI65" s="121">
        <v>1</v>
      </c>
      <c r="AJ65" s="121">
        <v>1</v>
      </c>
      <c r="AK65" s="121">
        <v>1</v>
      </c>
      <c r="AL65" s="121">
        <v>1</v>
      </c>
      <c r="AM65" s="121">
        <v>1</v>
      </c>
      <c r="AN65" s="121">
        <v>1</v>
      </c>
      <c r="AO65" s="121">
        <v>1</v>
      </c>
      <c r="AP65" s="121">
        <v>1</v>
      </c>
      <c r="AQ65" s="121">
        <v>1</v>
      </c>
      <c r="AR65" s="121">
        <v>1</v>
      </c>
      <c r="AS65" s="121">
        <v>1</v>
      </c>
      <c r="AT65" s="121"/>
      <c r="AU65" s="121">
        <v>1</v>
      </c>
    </row>
    <row r="66" spans="19:47" ht="13">
      <c r="S66" s="105" t="s">
        <v>18</v>
      </c>
      <c r="T66" s="105" t="s">
        <v>25</v>
      </c>
      <c r="U66" s="118" t="s">
        <v>26</v>
      </c>
      <c r="V66" s="118" t="s">
        <v>27</v>
      </c>
      <c r="W66" s="137" t="s">
        <v>202</v>
      </c>
      <c r="X66" s="159">
        <v>8.7999458550588994</v>
      </c>
      <c r="Y66" s="107">
        <f t="shared" si="6"/>
        <v>0.94447999999999988</v>
      </c>
      <c r="Z66" s="108"/>
      <c r="AA66" s="121">
        <v>1</v>
      </c>
      <c r="AB66" s="121">
        <v>1</v>
      </c>
      <c r="AC66" s="121">
        <v>1</v>
      </c>
      <c r="AD66" s="121">
        <v>1</v>
      </c>
      <c r="AE66" s="121">
        <v>1</v>
      </c>
      <c r="AF66" s="121">
        <v>1</v>
      </c>
      <c r="AG66" s="121">
        <v>1</v>
      </c>
      <c r="AH66" s="121">
        <v>1</v>
      </c>
      <c r="AI66" s="121">
        <v>1</v>
      </c>
      <c r="AJ66" s="121">
        <v>1</v>
      </c>
      <c r="AK66" s="121">
        <v>1</v>
      </c>
      <c r="AL66" s="121">
        <v>1</v>
      </c>
      <c r="AM66" s="121">
        <v>1</v>
      </c>
      <c r="AN66" s="121">
        <v>1</v>
      </c>
      <c r="AO66" s="121">
        <v>1</v>
      </c>
      <c r="AP66" s="121">
        <v>1</v>
      </c>
      <c r="AQ66" s="121">
        <v>1</v>
      </c>
      <c r="AR66" s="121">
        <v>0</v>
      </c>
      <c r="AS66" s="121">
        <v>0</v>
      </c>
      <c r="AT66" s="121"/>
      <c r="AU66" s="121">
        <v>0</v>
      </c>
    </row>
    <row r="67" spans="19:47" ht="13">
      <c r="S67" s="105" t="s">
        <v>18</v>
      </c>
      <c r="T67" s="105" t="s">
        <v>25</v>
      </c>
      <c r="U67" s="118" t="s">
        <v>26</v>
      </c>
      <c r="V67" s="118" t="s">
        <v>28</v>
      </c>
      <c r="W67" s="137" t="s">
        <v>202</v>
      </c>
      <c r="X67" s="159">
        <v>7.7333915582751898</v>
      </c>
      <c r="Y67" s="107">
        <f t="shared" si="6"/>
        <v>0.88836999999999988</v>
      </c>
      <c r="Z67" s="108"/>
      <c r="AA67" s="121">
        <v>1</v>
      </c>
      <c r="AB67" s="121">
        <v>1</v>
      </c>
      <c r="AC67" s="121">
        <v>1</v>
      </c>
      <c r="AD67" s="121">
        <v>1</v>
      </c>
      <c r="AE67" s="121">
        <v>1</v>
      </c>
      <c r="AF67" s="121">
        <v>1</v>
      </c>
      <c r="AG67" s="121">
        <v>1</v>
      </c>
      <c r="AH67" s="121">
        <v>1</v>
      </c>
      <c r="AI67" s="121">
        <v>1</v>
      </c>
      <c r="AJ67" s="121">
        <v>1</v>
      </c>
      <c r="AK67" s="121">
        <v>1</v>
      </c>
      <c r="AL67" s="121">
        <v>1</v>
      </c>
      <c r="AM67" s="121">
        <v>1</v>
      </c>
      <c r="AN67" s="121">
        <v>1</v>
      </c>
      <c r="AO67" s="121">
        <v>1</v>
      </c>
      <c r="AP67" s="121">
        <v>1</v>
      </c>
      <c r="AQ67" s="121">
        <v>1</v>
      </c>
      <c r="AR67" s="121">
        <v>0</v>
      </c>
      <c r="AS67" s="121">
        <v>0</v>
      </c>
      <c r="AT67" s="121"/>
      <c r="AU67" s="121">
        <v>0</v>
      </c>
    </row>
    <row r="68" spans="19:47" ht="13">
      <c r="S68" s="105" t="s">
        <v>18</v>
      </c>
      <c r="T68" s="105" t="s">
        <v>904</v>
      </c>
      <c r="U68" s="118" t="s">
        <v>42</v>
      </c>
      <c r="V68" s="118" t="s">
        <v>43</v>
      </c>
      <c r="W68" s="137" t="s">
        <v>202</v>
      </c>
      <c r="X68" s="159">
        <v>8.0000002396172505</v>
      </c>
      <c r="Y68" s="107">
        <f t="shared" si="6"/>
        <v>0.90308999999999962</v>
      </c>
      <c r="Z68" s="108"/>
      <c r="AA68" s="121">
        <v>1</v>
      </c>
      <c r="AB68" s="121">
        <v>1</v>
      </c>
      <c r="AC68" s="121">
        <v>1</v>
      </c>
      <c r="AD68" s="121">
        <v>1</v>
      </c>
      <c r="AE68" s="121">
        <v>1</v>
      </c>
      <c r="AF68" s="121">
        <v>1</v>
      </c>
      <c r="AG68" s="121">
        <v>1</v>
      </c>
      <c r="AH68" s="121">
        <v>1</v>
      </c>
      <c r="AI68" s="121">
        <v>1</v>
      </c>
      <c r="AJ68" s="121">
        <v>1</v>
      </c>
      <c r="AK68" s="121">
        <v>1</v>
      </c>
      <c r="AL68" s="121">
        <v>1</v>
      </c>
      <c r="AM68" s="121">
        <v>1</v>
      </c>
      <c r="AN68" s="121">
        <v>1</v>
      </c>
      <c r="AO68" s="121">
        <v>1</v>
      </c>
      <c r="AP68" s="121">
        <v>1</v>
      </c>
      <c r="AQ68" s="121">
        <v>1</v>
      </c>
      <c r="AR68" s="121">
        <v>1</v>
      </c>
      <c r="AS68" s="121">
        <v>1</v>
      </c>
      <c r="AT68" s="121"/>
      <c r="AU68" s="121">
        <v>1</v>
      </c>
    </row>
    <row r="69" spans="19:47" ht="13">
      <c r="S69" s="105" t="s">
        <v>18</v>
      </c>
      <c r="T69" s="105" t="s">
        <v>904</v>
      </c>
      <c r="U69" s="118" t="s">
        <v>35</v>
      </c>
      <c r="V69" s="118" t="s">
        <v>108</v>
      </c>
      <c r="W69" s="137" t="s">
        <v>198</v>
      </c>
      <c r="X69" s="159">
        <v>46.707863247577102</v>
      </c>
      <c r="Y69" s="107">
        <f t="shared" si="6"/>
        <v>1.6693899999999995</v>
      </c>
      <c r="Z69" s="108"/>
      <c r="AA69" s="121">
        <v>0</v>
      </c>
      <c r="AB69" s="121">
        <v>0</v>
      </c>
      <c r="AC69" s="121">
        <v>0</v>
      </c>
      <c r="AD69" s="121">
        <v>0</v>
      </c>
      <c r="AE69" s="121">
        <v>0</v>
      </c>
      <c r="AF69" s="121">
        <v>0</v>
      </c>
      <c r="AG69" s="121">
        <v>0</v>
      </c>
      <c r="AH69" s="121">
        <v>0</v>
      </c>
      <c r="AI69" s="121">
        <v>0</v>
      </c>
      <c r="AJ69" s="121">
        <v>0</v>
      </c>
      <c r="AK69" s="121">
        <v>0</v>
      </c>
      <c r="AL69" s="121">
        <v>0</v>
      </c>
      <c r="AM69" s="121">
        <v>0</v>
      </c>
      <c r="AN69" s="121">
        <v>0</v>
      </c>
      <c r="AO69" s="121">
        <v>0</v>
      </c>
      <c r="AP69" s="121">
        <v>0</v>
      </c>
      <c r="AQ69" s="121">
        <v>0</v>
      </c>
      <c r="AR69" s="121">
        <v>0</v>
      </c>
      <c r="AS69" s="121">
        <v>1</v>
      </c>
      <c r="AT69" s="121"/>
      <c r="AU69" s="121">
        <v>1</v>
      </c>
    </row>
    <row r="70" spans="19:47" ht="13">
      <c r="S70" s="105" t="s">
        <v>18</v>
      </c>
      <c r="T70" s="105" t="s">
        <v>904</v>
      </c>
      <c r="U70" s="118" t="s">
        <v>35</v>
      </c>
      <c r="V70" s="118" t="s">
        <v>21</v>
      </c>
      <c r="W70" s="137" t="s">
        <v>197</v>
      </c>
      <c r="X70" s="159">
        <v>35.0001576071014</v>
      </c>
      <c r="Y70" s="107">
        <f t="shared" si="6"/>
        <v>1.5440699999999994</v>
      </c>
      <c r="Z70" s="108"/>
      <c r="AA70" s="121">
        <v>0</v>
      </c>
      <c r="AB70" s="121">
        <v>0</v>
      </c>
      <c r="AC70" s="121">
        <v>0</v>
      </c>
      <c r="AD70" s="121">
        <v>0</v>
      </c>
      <c r="AE70" s="121">
        <v>0</v>
      </c>
      <c r="AF70" s="121">
        <v>0</v>
      </c>
      <c r="AG70" s="121">
        <v>0</v>
      </c>
      <c r="AH70" s="121">
        <v>0</v>
      </c>
      <c r="AI70" s="121">
        <v>0</v>
      </c>
      <c r="AJ70" s="121">
        <v>0</v>
      </c>
      <c r="AK70" s="121">
        <v>0</v>
      </c>
      <c r="AL70" s="121">
        <v>0</v>
      </c>
      <c r="AM70" s="121">
        <v>0</v>
      </c>
      <c r="AN70" s="121">
        <v>0</v>
      </c>
      <c r="AO70" s="121">
        <v>0</v>
      </c>
      <c r="AP70" s="121">
        <v>0</v>
      </c>
      <c r="AQ70" s="121">
        <v>0</v>
      </c>
      <c r="AR70" s="121">
        <v>0</v>
      </c>
      <c r="AS70" s="121">
        <v>1</v>
      </c>
      <c r="AT70" s="121"/>
      <c r="AU70" s="121">
        <v>1</v>
      </c>
    </row>
    <row r="71" spans="19:47" ht="13">
      <c r="S71" s="105" t="s">
        <v>18</v>
      </c>
      <c r="T71" s="105" t="s">
        <v>904</v>
      </c>
      <c r="U71" s="118" t="s">
        <v>35</v>
      </c>
      <c r="V71" s="118" t="s">
        <v>107</v>
      </c>
      <c r="W71" s="137" t="s">
        <v>197</v>
      </c>
      <c r="X71" s="159">
        <v>36.3253661027723</v>
      </c>
      <c r="Y71" s="107">
        <f t="shared" si="6"/>
        <v>1.5602099999999999</v>
      </c>
      <c r="Z71" s="108"/>
      <c r="AA71" s="121">
        <v>0</v>
      </c>
      <c r="AB71" s="121">
        <v>0</v>
      </c>
      <c r="AC71" s="121">
        <v>0</v>
      </c>
      <c r="AD71" s="121">
        <v>0</v>
      </c>
      <c r="AE71" s="121">
        <v>0</v>
      </c>
      <c r="AF71" s="121">
        <v>0</v>
      </c>
      <c r="AG71" s="121">
        <v>0</v>
      </c>
      <c r="AH71" s="121">
        <v>0</v>
      </c>
      <c r="AI71" s="121">
        <v>0</v>
      </c>
      <c r="AJ71" s="121">
        <v>0</v>
      </c>
      <c r="AK71" s="121">
        <v>0</v>
      </c>
      <c r="AL71" s="121">
        <v>0</v>
      </c>
      <c r="AM71" s="121">
        <v>0</v>
      </c>
      <c r="AN71" s="121">
        <v>0</v>
      </c>
      <c r="AO71" s="121">
        <v>0</v>
      </c>
      <c r="AP71" s="121">
        <v>0</v>
      </c>
      <c r="AQ71" s="121">
        <v>0</v>
      </c>
      <c r="AR71" s="121">
        <v>0</v>
      </c>
      <c r="AS71" s="121">
        <v>1</v>
      </c>
      <c r="AT71" s="121"/>
      <c r="AU71" s="121">
        <v>1</v>
      </c>
    </row>
    <row r="72" spans="19:47" ht="13">
      <c r="S72" s="105" t="s">
        <v>18</v>
      </c>
      <c r="T72" s="105" t="s">
        <v>904</v>
      </c>
      <c r="U72" s="118" t="s">
        <v>35</v>
      </c>
      <c r="V72" s="118" t="s">
        <v>36</v>
      </c>
      <c r="W72" s="137" t="s">
        <v>197</v>
      </c>
      <c r="X72" s="159">
        <v>38.0128121968269</v>
      </c>
      <c r="Y72" s="107">
        <f t="shared" si="6"/>
        <v>1.5799299999999994</v>
      </c>
      <c r="Z72" s="108"/>
      <c r="AA72" s="121">
        <v>0</v>
      </c>
      <c r="AB72" s="121">
        <v>0</v>
      </c>
      <c r="AC72" s="121">
        <v>0</v>
      </c>
      <c r="AD72" s="121">
        <v>0</v>
      </c>
      <c r="AE72" s="121">
        <v>0</v>
      </c>
      <c r="AF72" s="121">
        <v>1</v>
      </c>
      <c r="AG72" s="121">
        <v>1</v>
      </c>
      <c r="AH72" s="121">
        <v>1</v>
      </c>
      <c r="AI72" s="121">
        <v>1</v>
      </c>
      <c r="AJ72" s="121">
        <v>1</v>
      </c>
      <c r="AK72" s="121">
        <v>1</v>
      </c>
      <c r="AL72" s="121">
        <v>1</v>
      </c>
      <c r="AM72" s="121">
        <v>1</v>
      </c>
      <c r="AN72" s="121">
        <v>1</v>
      </c>
      <c r="AO72" s="121">
        <v>1</v>
      </c>
      <c r="AP72" s="121">
        <v>1</v>
      </c>
      <c r="AQ72" s="121">
        <v>1</v>
      </c>
      <c r="AR72" s="121">
        <v>1</v>
      </c>
      <c r="AS72" s="121">
        <v>1</v>
      </c>
      <c r="AT72" s="121"/>
      <c r="AU72" s="121">
        <v>1</v>
      </c>
    </row>
    <row r="73" spans="19:47" ht="13">
      <c r="S73" s="105" t="s">
        <v>18</v>
      </c>
      <c r="T73" s="105" t="s">
        <v>904</v>
      </c>
      <c r="U73" s="118" t="s">
        <v>35</v>
      </c>
      <c r="V73" s="118" t="s">
        <v>106</v>
      </c>
      <c r="W73" s="137" t="s">
        <v>197</v>
      </c>
      <c r="X73" s="159">
        <v>36.750224800474797</v>
      </c>
      <c r="Y73" s="107">
        <f t="shared" si="6"/>
        <v>1.5652599999999997</v>
      </c>
      <c r="Z73" s="108"/>
      <c r="AA73" s="121">
        <v>0</v>
      </c>
      <c r="AB73" s="121">
        <v>0</v>
      </c>
      <c r="AC73" s="121">
        <v>0</v>
      </c>
      <c r="AD73" s="121">
        <v>0</v>
      </c>
      <c r="AE73" s="121">
        <v>0</v>
      </c>
      <c r="AF73" s="121">
        <v>0</v>
      </c>
      <c r="AG73" s="121">
        <v>0</v>
      </c>
      <c r="AH73" s="121">
        <v>0</v>
      </c>
      <c r="AI73" s="121">
        <v>0</v>
      </c>
      <c r="AJ73" s="121">
        <v>0</v>
      </c>
      <c r="AK73" s="121">
        <v>0</v>
      </c>
      <c r="AL73" s="121">
        <v>0</v>
      </c>
      <c r="AM73" s="121">
        <v>0</v>
      </c>
      <c r="AN73" s="121">
        <v>0</v>
      </c>
      <c r="AO73" s="121">
        <v>0</v>
      </c>
      <c r="AP73" s="121">
        <v>0</v>
      </c>
      <c r="AQ73" s="121">
        <v>0</v>
      </c>
      <c r="AR73" s="121">
        <v>0</v>
      </c>
      <c r="AS73" s="121">
        <v>1</v>
      </c>
      <c r="AT73" s="121"/>
      <c r="AU73" s="121">
        <v>1</v>
      </c>
    </row>
    <row r="74" spans="19:47" ht="13">
      <c r="S74" s="105" t="s">
        <v>18</v>
      </c>
      <c r="T74" s="105" t="s">
        <v>904</v>
      </c>
      <c r="U74" s="118" t="s">
        <v>35</v>
      </c>
      <c r="V74" s="118" t="s">
        <v>37</v>
      </c>
      <c r="W74" s="137" t="s">
        <v>198</v>
      </c>
      <c r="X74" s="159">
        <v>26.277255268195301</v>
      </c>
      <c r="Y74" s="107">
        <f t="shared" si="6"/>
        <v>1.4195799999999994</v>
      </c>
      <c r="Z74" s="108"/>
      <c r="AA74" s="121">
        <v>1</v>
      </c>
      <c r="AB74" s="121">
        <v>1</v>
      </c>
      <c r="AC74" s="121">
        <v>0</v>
      </c>
      <c r="AD74" s="121">
        <v>0</v>
      </c>
      <c r="AE74" s="121">
        <v>0</v>
      </c>
      <c r="AF74" s="121">
        <v>1</v>
      </c>
      <c r="AG74" s="121">
        <v>1</v>
      </c>
      <c r="AH74" s="121">
        <v>1</v>
      </c>
      <c r="AI74" s="121">
        <v>1</v>
      </c>
      <c r="AJ74" s="121">
        <v>1</v>
      </c>
      <c r="AK74" s="121">
        <v>1</v>
      </c>
      <c r="AL74" s="121">
        <v>1</v>
      </c>
      <c r="AM74" s="121">
        <v>1</v>
      </c>
      <c r="AN74" s="121">
        <v>1</v>
      </c>
      <c r="AO74" s="121">
        <v>1</v>
      </c>
      <c r="AP74" s="121">
        <v>1</v>
      </c>
      <c r="AQ74" s="121">
        <v>1</v>
      </c>
      <c r="AR74" s="121">
        <v>1</v>
      </c>
      <c r="AS74" s="121">
        <v>1</v>
      </c>
      <c r="AT74" s="121"/>
      <c r="AU74" s="121">
        <v>1</v>
      </c>
    </row>
    <row r="75" spans="19:47" ht="13">
      <c r="S75" s="105" t="s">
        <v>18</v>
      </c>
      <c r="T75" s="105" t="s">
        <v>904</v>
      </c>
      <c r="U75" s="118" t="s">
        <v>34</v>
      </c>
      <c r="V75" s="118" t="s">
        <v>23</v>
      </c>
      <c r="W75" s="137" t="s">
        <v>198</v>
      </c>
      <c r="X75" s="165">
        <v>211.14400000000001</v>
      </c>
      <c r="Y75" s="107">
        <f t="shared" si="6"/>
        <v>2.3245787447525692</v>
      </c>
      <c r="Z75" s="108"/>
      <c r="AA75" s="121">
        <v>1</v>
      </c>
      <c r="AB75" s="121">
        <v>1</v>
      </c>
      <c r="AC75" s="121">
        <v>1</v>
      </c>
      <c r="AD75" s="121">
        <v>1</v>
      </c>
      <c r="AE75" s="121">
        <v>1</v>
      </c>
      <c r="AF75" s="121">
        <v>1</v>
      </c>
      <c r="AG75" s="121">
        <v>1</v>
      </c>
      <c r="AH75" s="121">
        <v>1</v>
      </c>
      <c r="AI75" s="121">
        <v>1</v>
      </c>
      <c r="AJ75" s="121">
        <v>1</v>
      </c>
      <c r="AK75" s="121">
        <v>1</v>
      </c>
      <c r="AL75" s="121">
        <v>1</v>
      </c>
      <c r="AM75" s="121">
        <v>1</v>
      </c>
      <c r="AN75" s="121">
        <v>1</v>
      </c>
      <c r="AO75" s="121">
        <v>1</v>
      </c>
      <c r="AP75" s="121">
        <v>1</v>
      </c>
      <c r="AQ75" s="121">
        <v>1</v>
      </c>
      <c r="AR75" s="121">
        <v>1</v>
      </c>
      <c r="AS75" s="121">
        <v>1</v>
      </c>
      <c r="AT75" s="121"/>
      <c r="AU75" s="121">
        <v>1</v>
      </c>
    </row>
    <row r="76" spans="19:47" ht="13">
      <c r="S76" s="105" t="s">
        <v>18</v>
      </c>
      <c r="T76" s="105" t="s">
        <v>904</v>
      </c>
      <c r="U76" s="118" t="s">
        <v>44</v>
      </c>
      <c r="V76" s="118" t="s">
        <v>45</v>
      </c>
      <c r="W76" s="137" t="s">
        <v>203</v>
      </c>
      <c r="X76" s="165">
        <v>27.924795412794101</v>
      </c>
      <c r="Y76" s="107">
        <f t="shared" si="6"/>
        <v>1.4459899999999988</v>
      </c>
      <c r="Z76" s="108"/>
      <c r="AA76" s="121">
        <v>1</v>
      </c>
      <c r="AB76" s="121">
        <v>1</v>
      </c>
      <c r="AC76" s="121">
        <v>1</v>
      </c>
      <c r="AD76" s="121">
        <v>1</v>
      </c>
      <c r="AE76" s="121">
        <v>1</v>
      </c>
      <c r="AF76" s="121">
        <v>1</v>
      </c>
      <c r="AG76" s="121">
        <v>1</v>
      </c>
      <c r="AH76" s="121">
        <v>1</v>
      </c>
      <c r="AI76" s="121">
        <v>1</v>
      </c>
      <c r="AJ76" s="121">
        <v>1</v>
      </c>
      <c r="AK76" s="121">
        <v>1</v>
      </c>
      <c r="AL76" s="121">
        <v>1</v>
      </c>
      <c r="AM76" s="121">
        <v>1</v>
      </c>
      <c r="AN76" s="121">
        <v>1</v>
      </c>
      <c r="AO76" s="121">
        <v>1</v>
      </c>
      <c r="AP76" s="121">
        <v>1</v>
      </c>
      <c r="AQ76" s="121">
        <v>1</v>
      </c>
      <c r="AR76" s="121">
        <v>1</v>
      </c>
      <c r="AS76" s="121">
        <v>1</v>
      </c>
      <c r="AT76" s="121"/>
      <c r="AU76" s="121">
        <v>1</v>
      </c>
    </row>
    <row r="77" spans="19:47" ht="13">
      <c r="S77" s="124" t="s">
        <v>18</v>
      </c>
      <c r="T77" s="105" t="s">
        <v>904</v>
      </c>
      <c r="U77" s="166" t="s">
        <v>32</v>
      </c>
      <c r="V77" s="166" t="s">
        <v>268</v>
      </c>
      <c r="W77" s="137" t="s">
        <v>204</v>
      </c>
      <c r="X77" s="165">
        <v>35.93</v>
      </c>
      <c r="Y77" s="107">
        <f t="shared" si="6"/>
        <v>1.5554572172046495</v>
      </c>
      <c r="Z77" s="108"/>
      <c r="AA77" s="121">
        <v>1</v>
      </c>
      <c r="AB77" s="121">
        <v>1</v>
      </c>
      <c r="AC77" s="121">
        <v>1</v>
      </c>
      <c r="AD77" s="121">
        <v>1</v>
      </c>
      <c r="AE77" s="121">
        <v>1</v>
      </c>
      <c r="AF77" s="121">
        <v>1</v>
      </c>
      <c r="AG77" s="121">
        <v>1</v>
      </c>
      <c r="AH77" s="121">
        <v>1</v>
      </c>
      <c r="AI77" s="121">
        <v>1</v>
      </c>
      <c r="AJ77" s="121">
        <v>1</v>
      </c>
      <c r="AK77" s="121">
        <v>1</v>
      </c>
      <c r="AL77" s="121">
        <v>1</v>
      </c>
      <c r="AM77" s="121">
        <v>1</v>
      </c>
      <c r="AN77" s="121">
        <v>1</v>
      </c>
      <c r="AO77" s="121">
        <v>1</v>
      </c>
      <c r="AP77" s="121">
        <v>1</v>
      </c>
      <c r="AQ77" s="121">
        <v>1</v>
      </c>
      <c r="AR77" s="121">
        <v>1</v>
      </c>
      <c r="AS77" s="121">
        <v>1</v>
      </c>
      <c r="AT77" s="121"/>
      <c r="AU77" s="121">
        <v>1</v>
      </c>
    </row>
    <row r="78" spans="19:47" ht="13">
      <c r="S78" s="124" t="s">
        <v>18</v>
      </c>
      <c r="T78" s="105" t="s">
        <v>904</v>
      </c>
      <c r="U78" s="166" t="s">
        <v>32</v>
      </c>
      <c r="V78" s="166" t="s">
        <v>269</v>
      </c>
      <c r="W78" s="137" t="s">
        <v>204</v>
      </c>
      <c r="X78" s="165">
        <v>35.93</v>
      </c>
      <c r="Y78" s="107">
        <f t="shared" si="6"/>
        <v>1.5554572172046495</v>
      </c>
      <c r="Z78" s="108"/>
      <c r="AA78" s="121">
        <v>1</v>
      </c>
      <c r="AB78" s="121">
        <v>1</v>
      </c>
      <c r="AC78" s="121">
        <v>1</v>
      </c>
      <c r="AD78" s="121">
        <v>1</v>
      </c>
      <c r="AE78" s="121">
        <v>1</v>
      </c>
      <c r="AF78" s="121">
        <v>1</v>
      </c>
      <c r="AG78" s="121">
        <v>1</v>
      </c>
      <c r="AH78" s="121">
        <v>1</v>
      </c>
      <c r="AI78" s="121">
        <v>1</v>
      </c>
      <c r="AJ78" s="121">
        <v>1</v>
      </c>
      <c r="AK78" s="121">
        <v>1</v>
      </c>
      <c r="AL78" s="121">
        <v>1</v>
      </c>
      <c r="AM78" s="121">
        <v>1</v>
      </c>
      <c r="AN78" s="121">
        <v>1</v>
      </c>
      <c r="AO78" s="121">
        <v>1</v>
      </c>
      <c r="AP78" s="121">
        <v>1</v>
      </c>
      <c r="AQ78" s="121">
        <v>1</v>
      </c>
      <c r="AR78" s="121">
        <v>1</v>
      </c>
      <c r="AS78" s="121">
        <v>1</v>
      </c>
      <c r="AT78" s="121"/>
      <c r="AU78" s="121">
        <v>1</v>
      </c>
    </row>
    <row r="79" spans="19:47" ht="13">
      <c r="S79" s="105" t="s">
        <v>18</v>
      </c>
      <c r="T79" s="105" t="s">
        <v>904</v>
      </c>
      <c r="U79" s="118" t="s">
        <v>41</v>
      </c>
      <c r="V79" s="118" t="s">
        <v>23</v>
      </c>
      <c r="W79" s="137" t="s">
        <v>202</v>
      </c>
      <c r="X79" s="165">
        <v>15.734</v>
      </c>
      <c r="Y79" s="107">
        <f t="shared" si="6"/>
        <v>1.1968391458331122</v>
      </c>
      <c r="Z79" s="108"/>
      <c r="AA79" s="121">
        <v>1</v>
      </c>
      <c r="AB79" s="121">
        <v>1</v>
      </c>
      <c r="AC79" s="121">
        <v>1</v>
      </c>
      <c r="AD79" s="121">
        <v>1</v>
      </c>
      <c r="AE79" s="121">
        <v>1</v>
      </c>
      <c r="AF79" s="121">
        <v>1</v>
      </c>
      <c r="AG79" s="121">
        <v>1</v>
      </c>
      <c r="AH79" s="121">
        <v>1</v>
      </c>
      <c r="AI79" s="121">
        <v>1</v>
      </c>
      <c r="AJ79" s="121">
        <v>1</v>
      </c>
      <c r="AK79" s="121">
        <v>1</v>
      </c>
      <c r="AL79" s="121">
        <v>1</v>
      </c>
      <c r="AM79" s="121">
        <v>1</v>
      </c>
      <c r="AN79" s="121">
        <v>1</v>
      </c>
      <c r="AO79" s="121">
        <v>1</v>
      </c>
      <c r="AP79" s="121">
        <v>1</v>
      </c>
      <c r="AQ79" s="121">
        <v>1</v>
      </c>
      <c r="AR79" s="121">
        <v>1</v>
      </c>
      <c r="AS79" s="121">
        <v>1</v>
      </c>
      <c r="AT79" s="121"/>
      <c r="AU79" s="121">
        <v>1</v>
      </c>
    </row>
    <row r="80" spans="19:47" ht="13">
      <c r="S80" s="105" t="s">
        <v>18</v>
      </c>
      <c r="T80" s="105" t="s">
        <v>904</v>
      </c>
      <c r="U80" s="118" t="s">
        <v>33</v>
      </c>
      <c r="V80" s="118" t="s">
        <v>30</v>
      </c>
      <c r="W80" s="137" t="s">
        <v>197</v>
      </c>
      <c r="X80" s="165">
        <v>92.382561542213594</v>
      </c>
      <c r="Y80" s="107">
        <f t="shared" si="6"/>
        <v>1.9655900000000002</v>
      </c>
      <c r="Z80" s="108"/>
      <c r="AA80" s="121">
        <v>1</v>
      </c>
      <c r="AB80" s="121">
        <v>1</v>
      </c>
      <c r="AC80" s="121">
        <v>1</v>
      </c>
      <c r="AD80" s="121">
        <v>1</v>
      </c>
      <c r="AE80" s="121">
        <v>1</v>
      </c>
      <c r="AF80" s="121">
        <v>1</v>
      </c>
      <c r="AG80" s="121">
        <v>1</v>
      </c>
      <c r="AH80" s="121">
        <v>1</v>
      </c>
      <c r="AI80" s="121">
        <v>1</v>
      </c>
      <c r="AJ80" s="121">
        <v>1</v>
      </c>
      <c r="AK80" s="121">
        <v>1</v>
      </c>
      <c r="AL80" s="121">
        <v>1</v>
      </c>
      <c r="AM80" s="121">
        <v>1</v>
      </c>
      <c r="AN80" s="121">
        <v>1</v>
      </c>
      <c r="AO80" s="121">
        <v>1</v>
      </c>
      <c r="AP80" s="121">
        <v>1</v>
      </c>
      <c r="AQ80" s="121">
        <v>1</v>
      </c>
      <c r="AR80" s="121">
        <v>1</v>
      </c>
      <c r="AS80" s="121">
        <v>1</v>
      </c>
      <c r="AT80" s="121"/>
      <c r="AU80" s="121">
        <v>1</v>
      </c>
    </row>
    <row r="81" spans="19:47" ht="13">
      <c r="S81" s="105" t="s">
        <v>18</v>
      </c>
      <c r="T81" s="105" t="s">
        <v>904</v>
      </c>
      <c r="U81" s="118" t="s">
        <v>109</v>
      </c>
      <c r="V81" s="118" t="s">
        <v>110</v>
      </c>
      <c r="W81" s="137" t="s">
        <v>197</v>
      </c>
      <c r="X81" s="165">
        <v>31.924933404727899</v>
      </c>
      <c r="Y81" s="107">
        <f t="shared" si="6"/>
        <v>1.5041299999999991</v>
      </c>
      <c r="Z81" s="108"/>
      <c r="AA81" s="121">
        <v>0</v>
      </c>
      <c r="AB81" s="121">
        <v>0</v>
      </c>
      <c r="AC81" s="121">
        <v>0</v>
      </c>
      <c r="AD81" s="121">
        <v>0</v>
      </c>
      <c r="AE81" s="121">
        <v>0</v>
      </c>
      <c r="AF81" s="121">
        <v>0</v>
      </c>
      <c r="AG81" s="121">
        <v>0</v>
      </c>
      <c r="AH81" s="121">
        <v>0</v>
      </c>
      <c r="AI81" s="121">
        <v>0</v>
      </c>
      <c r="AJ81" s="121">
        <v>0</v>
      </c>
      <c r="AK81" s="121">
        <v>0</v>
      </c>
      <c r="AL81" s="121">
        <v>0</v>
      </c>
      <c r="AM81" s="121">
        <v>0</v>
      </c>
      <c r="AN81" s="121">
        <v>0</v>
      </c>
      <c r="AO81" s="121">
        <v>0</v>
      </c>
      <c r="AP81" s="121">
        <v>0</v>
      </c>
      <c r="AQ81" s="121">
        <v>0</v>
      </c>
      <c r="AR81" s="121">
        <v>0</v>
      </c>
      <c r="AS81" s="121">
        <v>1</v>
      </c>
      <c r="AT81" s="121"/>
      <c r="AU81" s="121">
        <v>1</v>
      </c>
    </row>
    <row r="82" spans="19:47" ht="13">
      <c r="S82" s="124" t="s">
        <v>18</v>
      </c>
      <c r="T82" s="105" t="s">
        <v>19</v>
      </c>
      <c r="U82" s="118" t="s">
        <v>195</v>
      </c>
      <c r="V82" s="118" t="s">
        <v>196</v>
      </c>
      <c r="W82" s="137" t="s">
        <v>197</v>
      </c>
      <c r="X82" s="168">
        <v>1364</v>
      </c>
      <c r="Y82" s="107">
        <f t="shared" si="6"/>
        <v>3.1348143703204601</v>
      </c>
      <c r="Z82" s="169"/>
      <c r="AA82" s="121">
        <v>0</v>
      </c>
      <c r="AB82" s="121">
        <v>0</v>
      </c>
      <c r="AC82" s="121">
        <v>0</v>
      </c>
      <c r="AD82" s="121">
        <v>0</v>
      </c>
      <c r="AE82" s="121">
        <v>0</v>
      </c>
      <c r="AF82" s="121">
        <v>0</v>
      </c>
      <c r="AG82" s="121">
        <v>0</v>
      </c>
      <c r="AH82" s="121">
        <v>0</v>
      </c>
      <c r="AI82" s="121">
        <v>0</v>
      </c>
      <c r="AJ82" s="121">
        <v>0</v>
      </c>
      <c r="AK82" s="121">
        <v>0</v>
      </c>
      <c r="AL82" s="121">
        <v>0</v>
      </c>
      <c r="AM82" s="121">
        <v>0</v>
      </c>
      <c r="AN82" s="121">
        <v>0</v>
      </c>
      <c r="AO82" s="121">
        <v>0</v>
      </c>
      <c r="AP82" s="121">
        <v>0</v>
      </c>
      <c r="AQ82" s="121">
        <v>0</v>
      </c>
      <c r="AR82" s="121">
        <v>0</v>
      </c>
      <c r="AS82" s="121">
        <v>1</v>
      </c>
      <c r="AT82" s="121"/>
      <c r="AU82" s="121">
        <v>1</v>
      </c>
    </row>
    <row r="83" spans="19:47" ht="13">
      <c r="S83" s="105" t="s">
        <v>18</v>
      </c>
      <c r="T83" s="105" t="s">
        <v>19</v>
      </c>
      <c r="U83" s="118" t="s">
        <v>22</v>
      </c>
      <c r="V83" s="118" t="s">
        <v>23</v>
      </c>
      <c r="W83" s="137" t="s">
        <v>202</v>
      </c>
      <c r="X83" s="127">
        <v>499.99200000000002</v>
      </c>
      <c r="Y83" s="107">
        <f t="shared" si="6"/>
        <v>2.6989630555687181</v>
      </c>
      <c r="Z83" s="108"/>
      <c r="AA83" s="121">
        <v>1</v>
      </c>
      <c r="AB83" s="121">
        <v>1</v>
      </c>
      <c r="AC83" s="121">
        <v>0</v>
      </c>
      <c r="AD83" s="121">
        <v>1</v>
      </c>
      <c r="AE83" s="121">
        <v>1</v>
      </c>
      <c r="AF83" s="121">
        <v>1</v>
      </c>
      <c r="AG83" s="121">
        <v>1</v>
      </c>
      <c r="AH83" s="121">
        <v>1</v>
      </c>
      <c r="AI83" s="121">
        <v>1</v>
      </c>
      <c r="AJ83" s="121">
        <v>1</v>
      </c>
      <c r="AK83" s="121">
        <v>1</v>
      </c>
      <c r="AL83" s="121">
        <v>0</v>
      </c>
      <c r="AM83" s="121">
        <v>0</v>
      </c>
      <c r="AN83" s="121">
        <v>0</v>
      </c>
      <c r="AO83" s="121">
        <v>0</v>
      </c>
      <c r="AP83" s="121">
        <v>0</v>
      </c>
      <c r="AQ83" s="121">
        <v>0</v>
      </c>
      <c r="AR83" s="121">
        <v>0</v>
      </c>
      <c r="AS83" s="121">
        <v>0</v>
      </c>
      <c r="AT83" s="121"/>
      <c r="AU83" s="121">
        <v>0</v>
      </c>
    </row>
    <row r="84" spans="19:47" ht="13">
      <c r="S84" s="105" t="s">
        <v>18</v>
      </c>
      <c r="T84" s="105" t="s">
        <v>19</v>
      </c>
      <c r="U84" s="118" t="s">
        <v>20</v>
      </c>
      <c r="V84" s="118" t="s">
        <v>24</v>
      </c>
      <c r="W84" s="137" t="s">
        <v>202</v>
      </c>
      <c r="X84" s="127">
        <v>326.07400000000001</v>
      </c>
      <c r="Y84" s="107">
        <f t="shared" si="6"/>
        <v>2.5133161710638654</v>
      </c>
      <c r="Z84" s="108"/>
      <c r="AA84" s="121">
        <v>1</v>
      </c>
      <c r="AB84" s="121">
        <v>1</v>
      </c>
      <c r="AC84" s="121">
        <v>1</v>
      </c>
      <c r="AD84" s="121">
        <v>1</v>
      </c>
      <c r="AE84" s="121">
        <v>1</v>
      </c>
      <c r="AF84" s="121">
        <v>0</v>
      </c>
      <c r="AG84" s="121">
        <v>0</v>
      </c>
      <c r="AH84" s="121">
        <v>0</v>
      </c>
      <c r="AI84" s="121">
        <v>0</v>
      </c>
      <c r="AJ84" s="121">
        <v>0</v>
      </c>
      <c r="AK84" s="121">
        <v>0</v>
      </c>
      <c r="AL84" s="121">
        <v>1</v>
      </c>
      <c r="AM84" s="121">
        <v>1</v>
      </c>
      <c r="AN84" s="121">
        <v>1</v>
      </c>
      <c r="AO84" s="121">
        <v>1</v>
      </c>
      <c r="AP84" s="121">
        <v>1</v>
      </c>
      <c r="AQ84" s="121">
        <v>1</v>
      </c>
      <c r="AR84" s="121">
        <v>1</v>
      </c>
      <c r="AS84" s="121">
        <v>1</v>
      </c>
      <c r="AT84" s="121"/>
      <c r="AU84" s="121">
        <v>1</v>
      </c>
    </row>
    <row r="85" spans="19:47" ht="13">
      <c r="S85" s="105" t="s">
        <v>18</v>
      </c>
      <c r="T85" s="105" t="s">
        <v>905</v>
      </c>
      <c r="U85" s="118" t="s">
        <v>111</v>
      </c>
      <c r="V85" s="118" t="s">
        <v>112</v>
      </c>
      <c r="W85" s="137" t="s">
        <v>202</v>
      </c>
      <c r="X85" s="127">
        <v>17.124977123103701</v>
      </c>
      <c r="Y85" s="107">
        <f t="shared" si="6"/>
        <v>1.2336299999999982</v>
      </c>
      <c r="Z85" s="108"/>
      <c r="AA85" s="121">
        <v>0</v>
      </c>
      <c r="AB85" s="121">
        <v>0</v>
      </c>
      <c r="AC85" s="121">
        <v>0</v>
      </c>
      <c r="AD85" s="121">
        <v>0</v>
      </c>
      <c r="AE85" s="121">
        <v>0</v>
      </c>
      <c r="AF85" s="121">
        <v>0</v>
      </c>
      <c r="AG85" s="121">
        <v>0</v>
      </c>
      <c r="AH85" s="121">
        <v>0</v>
      </c>
      <c r="AI85" s="121">
        <v>0</v>
      </c>
      <c r="AJ85" s="121">
        <v>0</v>
      </c>
      <c r="AK85" s="121">
        <v>0</v>
      </c>
      <c r="AL85" s="121">
        <v>0</v>
      </c>
      <c r="AM85" s="121">
        <v>0</v>
      </c>
      <c r="AN85" s="121">
        <v>0</v>
      </c>
      <c r="AO85" s="121">
        <v>0</v>
      </c>
      <c r="AP85" s="121">
        <v>0</v>
      </c>
      <c r="AQ85" s="121">
        <v>0</v>
      </c>
      <c r="AR85" s="121">
        <v>0</v>
      </c>
      <c r="AS85" s="121">
        <v>1</v>
      </c>
      <c r="AT85" s="121"/>
      <c r="AU85" s="121">
        <v>1</v>
      </c>
    </row>
    <row r="86" spans="19:47" ht="13">
      <c r="S86" s="124" t="s">
        <v>907</v>
      </c>
      <c r="T86" s="105" t="s">
        <v>179</v>
      </c>
      <c r="U86" s="118" t="s">
        <v>186</v>
      </c>
      <c r="V86" s="118" t="s">
        <v>194</v>
      </c>
      <c r="W86" s="137" t="s">
        <v>204</v>
      </c>
      <c r="X86" s="168">
        <v>45000</v>
      </c>
      <c r="Y86" s="107">
        <f t="shared" si="6"/>
        <v>4.653212513775344</v>
      </c>
      <c r="Z86" s="170"/>
      <c r="AA86" s="121">
        <v>0</v>
      </c>
      <c r="AB86" s="121">
        <v>0</v>
      </c>
      <c r="AC86" s="121">
        <v>0</v>
      </c>
      <c r="AD86" s="121">
        <v>0</v>
      </c>
      <c r="AE86" s="121">
        <v>0</v>
      </c>
      <c r="AF86" s="121">
        <v>0</v>
      </c>
      <c r="AG86" s="121">
        <v>0</v>
      </c>
      <c r="AH86" s="121">
        <v>0</v>
      </c>
      <c r="AI86" s="121">
        <v>0</v>
      </c>
      <c r="AJ86" s="121">
        <v>0</v>
      </c>
      <c r="AK86" s="121">
        <v>0</v>
      </c>
      <c r="AL86" s="121">
        <v>0</v>
      </c>
      <c r="AM86" s="121">
        <v>0</v>
      </c>
      <c r="AN86" s="121">
        <v>0</v>
      </c>
      <c r="AO86" s="121">
        <v>0</v>
      </c>
      <c r="AP86" s="121">
        <v>0</v>
      </c>
      <c r="AQ86" s="121">
        <v>0</v>
      </c>
      <c r="AR86" s="121">
        <v>0</v>
      </c>
      <c r="AS86" s="121">
        <v>1</v>
      </c>
      <c r="AT86" s="121"/>
      <c r="AU86" s="121">
        <v>1</v>
      </c>
    </row>
    <row r="87" spans="19:47" ht="13">
      <c r="S87" s="124" t="s">
        <v>907</v>
      </c>
      <c r="T87" s="105" t="s">
        <v>179</v>
      </c>
      <c r="U87" s="118" t="s">
        <v>186</v>
      </c>
      <c r="V87" s="118" t="s">
        <v>174</v>
      </c>
      <c r="W87" s="137" t="s">
        <v>203</v>
      </c>
      <c r="X87" s="161">
        <v>4203.7801970002665</v>
      </c>
      <c r="Y87" s="107">
        <f t="shared" si="6"/>
        <v>3.62364</v>
      </c>
      <c r="Z87" s="171"/>
      <c r="AA87" s="121">
        <v>1</v>
      </c>
      <c r="AB87" s="121">
        <v>0</v>
      </c>
      <c r="AC87" s="121">
        <v>0</v>
      </c>
      <c r="AD87" s="121">
        <v>0</v>
      </c>
      <c r="AE87" s="121">
        <v>0</v>
      </c>
      <c r="AF87" s="121">
        <v>0</v>
      </c>
      <c r="AG87" s="121">
        <v>0</v>
      </c>
      <c r="AH87" s="121">
        <v>0</v>
      </c>
      <c r="AI87" s="121">
        <v>0</v>
      </c>
      <c r="AJ87" s="121">
        <v>0</v>
      </c>
      <c r="AK87" s="121">
        <v>0</v>
      </c>
      <c r="AL87" s="121">
        <v>0</v>
      </c>
      <c r="AM87" s="121">
        <v>0</v>
      </c>
      <c r="AN87" s="121">
        <v>0</v>
      </c>
      <c r="AO87" s="121">
        <v>0</v>
      </c>
      <c r="AP87" s="121">
        <v>0</v>
      </c>
      <c r="AQ87" s="121">
        <v>0</v>
      </c>
      <c r="AR87" s="121">
        <v>0</v>
      </c>
      <c r="AS87" s="121">
        <v>0</v>
      </c>
      <c r="AT87" s="121"/>
      <c r="AU87" s="121">
        <v>0</v>
      </c>
    </row>
    <row r="88" spans="19:47" ht="13">
      <c r="S88" s="130" t="s">
        <v>907</v>
      </c>
      <c r="T88" s="130" t="s">
        <v>191</v>
      </c>
      <c r="U88" s="163" t="s">
        <v>192</v>
      </c>
      <c r="V88" s="163" t="s">
        <v>193</v>
      </c>
      <c r="W88" s="160" t="s">
        <v>197</v>
      </c>
      <c r="X88" s="161">
        <v>1100000</v>
      </c>
      <c r="Y88" s="107">
        <f t="shared" si="6"/>
        <v>6.0413926851582254</v>
      </c>
      <c r="Z88" s="133"/>
      <c r="AA88" s="121">
        <v>0</v>
      </c>
      <c r="AB88" s="121">
        <v>0</v>
      </c>
      <c r="AC88" s="121">
        <v>0</v>
      </c>
      <c r="AD88" s="121">
        <v>0</v>
      </c>
      <c r="AE88" s="121">
        <v>0</v>
      </c>
      <c r="AF88" s="121">
        <v>0</v>
      </c>
      <c r="AG88" s="121">
        <v>0</v>
      </c>
      <c r="AH88" s="121">
        <v>0</v>
      </c>
      <c r="AI88" s="121">
        <v>0</v>
      </c>
      <c r="AJ88" s="121">
        <v>0</v>
      </c>
      <c r="AK88" s="121">
        <v>0</v>
      </c>
      <c r="AL88" s="121">
        <v>0</v>
      </c>
      <c r="AM88" s="121">
        <v>0</v>
      </c>
      <c r="AN88" s="121">
        <v>0</v>
      </c>
      <c r="AO88" s="121">
        <v>0</v>
      </c>
      <c r="AP88" s="121">
        <v>0</v>
      </c>
      <c r="AQ88" s="121">
        <v>0</v>
      </c>
      <c r="AR88" s="121">
        <v>0</v>
      </c>
      <c r="AS88" s="121">
        <v>0</v>
      </c>
      <c r="AT88" s="172"/>
      <c r="AU88" s="121">
        <v>0</v>
      </c>
    </row>
    <row r="89" spans="19:47" ht="13">
      <c r="S89" s="130" t="s">
        <v>906</v>
      </c>
      <c r="T89" s="130" t="s">
        <v>152</v>
      </c>
      <c r="U89" s="163" t="s">
        <v>153</v>
      </c>
      <c r="V89" s="163" t="s">
        <v>154</v>
      </c>
      <c r="W89" s="160" t="s">
        <v>198</v>
      </c>
      <c r="X89" s="161">
        <v>600000</v>
      </c>
      <c r="Y89" s="107">
        <f t="shared" si="6"/>
        <v>5.7781512503836439</v>
      </c>
      <c r="Z89" s="133"/>
      <c r="AA89" s="121">
        <v>0</v>
      </c>
      <c r="AB89" s="121">
        <v>0</v>
      </c>
      <c r="AC89" s="121">
        <v>0</v>
      </c>
      <c r="AD89" s="121">
        <v>0</v>
      </c>
      <c r="AE89" s="121">
        <v>0</v>
      </c>
      <c r="AF89" s="121">
        <v>0</v>
      </c>
      <c r="AG89" s="121">
        <v>0</v>
      </c>
      <c r="AH89" s="121">
        <v>0</v>
      </c>
      <c r="AI89" s="121">
        <v>0</v>
      </c>
      <c r="AJ89" s="121">
        <v>0</v>
      </c>
      <c r="AK89" s="121">
        <v>0</v>
      </c>
      <c r="AL89" s="121">
        <v>0</v>
      </c>
      <c r="AM89" s="121">
        <v>0</v>
      </c>
      <c r="AN89" s="121">
        <v>0</v>
      </c>
      <c r="AO89" s="121">
        <v>0</v>
      </c>
      <c r="AP89" s="121">
        <v>0</v>
      </c>
      <c r="AQ89" s="121">
        <v>0</v>
      </c>
      <c r="AR89" s="121">
        <v>0</v>
      </c>
      <c r="AS89" s="121">
        <v>1</v>
      </c>
      <c r="AT89" s="134"/>
      <c r="AU89" s="121">
        <v>1</v>
      </c>
    </row>
    <row r="90" spans="19:47" ht="13">
      <c r="S90" s="130" t="s">
        <v>906</v>
      </c>
      <c r="T90" s="131" t="s">
        <v>183</v>
      </c>
      <c r="U90" s="146" t="s">
        <v>222</v>
      </c>
      <c r="V90" s="118" t="s">
        <v>173</v>
      </c>
      <c r="W90" s="137" t="s">
        <v>197</v>
      </c>
      <c r="X90" s="173">
        <v>1587000</v>
      </c>
      <c r="Y90" s="107">
        <f t="shared" si="6"/>
        <v>6.2005769267548478</v>
      </c>
      <c r="Z90" s="174"/>
      <c r="AA90" s="121">
        <v>0</v>
      </c>
      <c r="AB90" s="121">
        <v>0</v>
      </c>
      <c r="AC90" s="121">
        <v>0</v>
      </c>
      <c r="AD90" s="121">
        <v>0</v>
      </c>
      <c r="AE90" s="121">
        <v>0</v>
      </c>
      <c r="AF90" s="121">
        <v>0</v>
      </c>
      <c r="AG90" s="121">
        <v>0</v>
      </c>
      <c r="AH90" s="121">
        <v>0</v>
      </c>
      <c r="AI90" s="121">
        <v>0</v>
      </c>
      <c r="AJ90" s="121">
        <v>0</v>
      </c>
      <c r="AK90" s="121">
        <v>0</v>
      </c>
      <c r="AL90" s="121">
        <v>0</v>
      </c>
      <c r="AM90" s="121">
        <v>0</v>
      </c>
      <c r="AN90" s="121">
        <v>0</v>
      </c>
      <c r="AO90" s="121">
        <v>0</v>
      </c>
      <c r="AP90" s="121">
        <v>0</v>
      </c>
      <c r="AQ90" s="121">
        <v>0</v>
      </c>
      <c r="AR90" s="121">
        <v>0</v>
      </c>
      <c r="AS90" s="121">
        <v>1</v>
      </c>
      <c r="AT90" s="134"/>
      <c r="AU90" s="121">
        <v>1</v>
      </c>
    </row>
    <row r="91" spans="19:47">
      <c r="S91" s="104"/>
      <c r="T91" s="104"/>
      <c r="U91" s="104"/>
      <c r="V91" s="104"/>
      <c r="W91" s="199"/>
      <c r="X91" s="157"/>
      <c r="Y91" s="104"/>
      <c r="Z91" s="104"/>
      <c r="AF91" s="175"/>
      <c r="AG91" s="175"/>
      <c r="AH91" s="175"/>
      <c r="AI91" s="175"/>
      <c r="AJ91" s="175"/>
      <c r="AK91" s="175"/>
      <c r="AL91" s="175"/>
      <c r="AM91" s="175"/>
      <c r="AN91" s="175"/>
      <c r="AO91" s="175"/>
      <c r="AP91" s="175"/>
      <c r="AQ91" s="175"/>
      <c r="AR91" s="175"/>
      <c r="AS91" s="175"/>
      <c r="AT91" s="175"/>
      <c r="AU91" s="175"/>
    </row>
    <row r="92" spans="19:47">
      <c r="S92" s="104"/>
      <c r="T92" s="104"/>
      <c r="U92" s="104"/>
      <c r="V92" s="104"/>
      <c r="W92" s="199"/>
      <c r="X92" s="157"/>
      <c r="Y92" s="104"/>
      <c r="Z92" s="104"/>
      <c r="AF92" s="175"/>
      <c r="AG92" s="175"/>
      <c r="AH92" s="175"/>
      <c r="AI92" s="175"/>
      <c r="AJ92" s="175"/>
      <c r="AK92" s="175"/>
      <c r="AL92" s="175"/>
      <c r="AM92" s="175"/>
      <c r="AN92" s="175"/>
      <c r="AO92" s="175"/>
      <c r="AP92" s="175"/>
      <c r="AQ92" s="175"/>
      <c r="AR92" s="175"/>
      <c r="AS92" s="175"/>
      <c r="AT92" s="175"/>
      <c r="AU92" s="17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93"/>
  <sheetViews>
    <sheetView topLeftCell="C1" workbookViewId="0">
      <selection activeCell="P2" sqref="P2:P20"/>
    </sheetView>
  </sheetViews>
  <sheetFormatPr defaultRowHeight="15.5"/>
  <cols>
    <col min="17" max="17" width="12.08203125" customWidth="1"/>
    <col min="18" max="18" width="22.58203125" customWidth="1"/>
  </cols>
  <sheetData>
    <row r="1" spans="1:49" ht="26">
      <c r="A1" s="100" t="s">
        <v>206</v>
      </c>
      <c r="B1" s="100" t="s">
        <v>207</v>
      </c>
      <c r="C1" s="100" t="s">
        <v>208</v>
      </c>
      <c r="D1" s="100" t="s">
        <v>209</v>
      </c>
      <c r="E1" s="100" t="s">
        <v>210</v>
      </c>
      <c r="F1" s="101" t="s">
        <v>211</v>
      </c>
      <c r="G1" s="102" t="s">
        <v>212</v>
      </c>
      <c r="H1" s="102" t="s">
        <v>213</v>
      </c>
      <c r="I1" s="103" t="s">
        <v>783</v>
      </c>
      <c r="J1" s="103" t="s">
        <v>784</v>
      </c>
      <c r="K1" s="103" t="s">
        <v>785</v>
      </c>
      <c r="L1" s="103" t="s">
        <v>786</v>
      </c>
      <c r="M1" s="103" t="s">
        <v>787</v>
      </c>
      <c r="N1" s="103" t="s">
        <v>788</v>
      </c>
      <c r="O1" s="103" t="s">
        <v>791</v>
      </c>
      <c r="P1" s="103" t="s">
        <v>789</v>
      </c>
      <c r="Q1" s="103" t="s">
        <v>790</v>
      </c>
      <c r="R1" s="104"/>
      <c r="S1" s="105" t="s">
        <v>123</v>
      </c>
      <c r="T1" s="105" t="s">
        <v>124</v>
      </c>
      <c r="U1" s="105" t="s">
        <v>125</v>
      </c>
      <c r="V1" s="105" t="s">
        <v>126</v>
      </c>
      <c r="W1" s="105" t="s">
        <v>223</v>
      </c>
      <c r="X1" s="106" t="s">
        <v>132</v>
      </c>
      <c r="Y1" s="107" t="s">
        <v>133</v>
      </c>
      <c r="Z1" s="108"/>
      <c r="AA1" s="109" t="s">
        <v>224</v>
      </c>
      <c r="AB1" s="109" t="s">
        <v>136</v>
      </c>
      <c r="AC1" s="109" t="s">
        <v>225</v>
      </c>
      <c r="AD1" s="109" t="s">
        <v>226</v>
      </c>
      <c r="AE1" s="109" t="s">
        <v>227</v>
      </c>
      <c r="AF1" s="109" t="s">
        <v>228</v>
      </c>
      <c r="AG1" s="109" t="s">
        <v>229</v>
      </c>
      <c r="AH1" s="109" t="s">
        <v>230</v>
      </c>
      <c r="AI1" s="109" t="s">
        <v>231</v>
      </c>
      <c r="AJ1" s="109" t="s">
        <v>232</v>
      </c>
      <c r="AK1" s="109" t="s">
        <v>233</v>
      </c>
      <c r="AL1" s="109" t="s">
        <v>234</v>
      </c>
      <c r="AM1" s="109" t="s">
        <v>235</v>
      </c>
      <c r="AN1" s="109" t="s">
        <v>236</v>
      </c>
      <c r="AO1" s="109" t="s">
        <v>237</v>
      </c>
      <c r="AP1" s="109" t="s">
        <v>238</v>
      </c>
      <c r="AQ1" s="109" t="s">
        <v>239</v>
      </c>
      <c r="AR1" s="109" t="s">
        <v>135</v>
      </c>
      <c r="AS1" s="109" t="s">
        <v>240</v>
      </c>
      <c r="AT1" s="109"/>
      <c r="AU1" s="109" t="s">
        <v>241</v>
      </c>
      <c r="AV1" s="104"/>
      <c r="AW1" s="104"/>
    </row>
    <row r="2" spans="1:49">
      <c r="A2" s="110">
        <v>0</v>
      </c>
      <c r="B2" s="110">
        <v>1458</v>
      </c>
      <c r="C2" s="111">
        <f>AVERAGE(A2:B2)</f>
        <v>729</v>
      </c>
      <c r="D2" s="112">
        <f>B2-A2</f>
        <v>1458</v>
      </c>
      <c r="E2" s="112">
        <v>1</v>
      </c>
      <c r="F2" s="113" t="s">
        <v>214</v>
      </c>
      <c r="G2" s="112">
        <v>18</v>
      </c>
      <c r="H2" s="114">
        <v>13</v>
      </c>
      <c r="I2" s="115">
        <v>87.84</v>
      </c>
      <c r="J2" s="115">
        <v>21.54</v>
      </c>
      <c r="K2" s="116">
        <v>-15.845416666666667</v>
      </c>
      <c r="M2" s="117">
        <v>5.7231111111111117</v>
      </c>
      <c r="N2" s="117"/>
      <c r="O2" s="117"/>
      <c r="P2" s="117">
        <v>10.52</v>
      </c>
      <c r="Q2" s="115" t="str">
        <f>A2&amp;"-"&amp;B2</f>
        <v>0-1458</v>
      </c>
      <c r="R2" s="198"/>
      <c r="S2" s="105" t="s">
        <v>66</v>
      </c>
      <c r="T2" s="105" t="s">
        <v>92</v>
      </c>
      <c r="U2" s="118" t="s">
        <v>93</v>
      </c>
      <c r="V2" s="118" t="s">
        <v>94</v>
      </c>
      <c r="W2" s="119" t="s">
        <v>198</v>
      </c>
      <c r="X2" s="120">
        <v>46082.921067455303</v>
      </c>
      <c r="Y2" s="107">
        <f>LOG(X2)</f>
        <v>4.6635400000000002</v>
      </c>
      <c r="Z2" s="108"/>
      <c r="AA2" s="121">
        <v>1</v>
      </c>
      <c r="AB2" s="121">
        <v>1</v>
      </c>
      <c r="AC2" s="121">
        <v>1</v>
      </c>
      <c r="AD2" s="121">
        <v>0</v>
      </c>
      <c r="AE2" s="121">
        <v>0</v>
      </c>
      <c r="AF2" s="121">
        <v>0</v>
      </c>
      <c r="AG2" s="121">
        <v>0</v>
      </c>
      <c r="AH2" s="121">
        <v>1</v>
      </c>
      <c r="AI2" s="121">
        <v>1</v>
      </c>
      <c r="AJ2" s="121">
        <v>0</v>
      </c>
      <c r="AK2" s="121">
        <v>0</v>
      </c>
      <c r="AL2" s="121">
        <v>0</v>
      </c>
      <c r="AM2" s="121">
        <v>0</v>
      </c>
      <c r="AN2" s="121">
        <v>0</v>
      </c>
      <c r="AO2" s="121">
        <v>0</v>
      </c>
      <c r="AP2" s="121">
        <v>0</v>
      </c>
      <c r="AQ2" s="121">
        <v>0</v>
      </c>
      <c r="AR2" s="121">
        <v>0</v>
      </c>
      <c r="AS2" s="121">
        <v>1</v>
      </c>
      <c r="AT2" s="121"/>
      <c r="AU2" s="121">
        <v>1</v>
      </c>
      <c r="AV2" s="104"/>
      <c r="AW2" s="104"/>
    </row>
    <row r="3" spans="1:49">
      <c r="A3" s="110">
        <v>1458</v>
      </c>
      <c r="B3" s="110">
        <v>2775</v>
      </c>
      <c r="C3" s="111">
        <f t="shared" ref="C3:C16" si="0">AVERAGE(A3:B3)</f>
        <v>2116.5</v>
      </c>
      <c r="D3" s="112">
        <f t="shared" ref="D3:D16" si="1">B3-A3</f>
        <v>1317</v>
      </c>
      <c r="E3" s="112">
        <v>2</v>
      </c>
      <c r="F3" s="113" t="s">
        <v>215</v>
      </c>
      <c r="G3" s="112">
        <v>22</v>
      </c>
      <c r="H3" s="112">
        <v>26</v>
      </c>
      <c r="I3" s="115">
        <v>88.05</v>
      </c>
      <c r="J3" s="115">
        <v>19.34</v>
      </c>
      <c r="K3" s="122">
        <v>-17.399999999999999</v>
      </c>
      <c r="L3" s="122">
        <v>2.0568584459477699</v>
      </c>
      <c r="M3" s="123">
        <v>5.3125</v>
      </c>
      <c r="N3" s="123">
        <v>0.77448907889868501</v>
      </c>
      <c r="O3" s="123">
        <f>N3/(H3^0.5)</f>
        <v>0.1518898048603422</v>
      </c>
      <c r="P3" s="122">
        <v>5.2</v>
      </c>
      <c r="Q3" s="115" t="str">
        <f t="shared" ref="Q3:Q21" si="2">A3&amp;"-"&amp;B3</f>
        <v>1458-2775</v>
      </c>
      <c r="R3" s="198"/>
      <c r="S3" s="124" t="s">
        <v>66</v>
      </c>
      <c r="T3" s="105" t="s">
        <v>92</v>
      </c>
      <c r="U3" s="118" t="s">
        <v>155</v>
      </c>
      <c r="V3" s="118" t="s">
        <v>24</v>
      </c>
      <c r="W3" s="119" t="s">
        <v>198</v>
      </c>
      <c r="X3" s="125">
        <v>53000</v>
      </c>
      <c r="Y3" s="107">
        <f t="shared" ref="Y3:Y66" si="3">LOG(X3)</f>
        <v>4.7242758696007892</v>
      </c>
      <c r="Z3" s="126"/>
      <c r="AA3" s="121">
        <v>0</v>
      </c>
      <c r="AB3" s="121">
        <v>0</v>
      </c>
      <c r="AC3" s="121">
        <v>0</v>
      </c>
      <c r="AD3" s="121">
        <v>0</v>
      </c>
      <c r="AE3" s="121">
        <v>0</v>
      </c>
      <c r="AF3" s="121">
        <v>0</v>
      </c>
      <c r="AG3" s="121">
        <v>0</v>
      </c>
      <c r="AH3" s="121">
        <v>0</v>
      </c>
      <c r="AI3" s="121">
        <v>0</v>
      </c>
      <c r="AJ3" s="121">
        <v>0</v>
      </c>
      <c r="AK3" s="121">
        <v>0</v>
      </c>
      <c r="AL3" s="121">
        <v>0</v>
      </c>
      <c r="AM3" s="121">
        <v>0</v>
      </c>
      <c r="AN3" s="121">
        <v>0</v>
      </c>
      <c r="AO3" s="121">
        <v>0</v>
      </c>
      <c r="AP3" s="121">
        <v>0</v>
      </c>
      <c r="AQ3" s="121">
        <v>0</v>
      </c>
      <c r="AR3" s="121">
        <v>0</v>
      </c>
      <c r="AS3" s="121">
        <v>1</v>
      </c>
      <c r="AT3" s="127"/>
      <c r="AU3" s="121">
        <v>1</v>
      </c>
      <c r="AV3" s="104"/>
      <c r="AW3" s="104"/>
    </row>
    <row r="4" spans="1:49">
      <c r="A4" s="110">
        <v>3104</v>
      </c>
      <c r="B4" s="110">
        <v>4422</v>
      </c>
      <c r="C4" s="111">
        <f t="shared" si="0"/>
        <v>3763</v>
      </c>
      <c r="D4" s="112">
        <f t="shared" si="1"/>
        <v>1318</v>
      </c>
      <c r="E4" s="112">
        <v>3</v>
      </c>
      <c r="F4" s="113" t="s">
        <v>216</v>
      </c>
      <c r="G4" s="114">
        <v>7</v>
      </c>
      <c r="H4" s="114">
        <v>7</v>
      </c>
      <c r="I4" s="116">
        <v>91.26</v>
      </c>
      <c r="J4" s="116">
        <v>10.08</v>
      </c>
      <c r="K4" s="122">
        <v>-16.656714285714287</v>
      </c>
      <c r="M4" s="128">
        <v>6.1972142857142867</v>
      </c>
      <c r="N4" s="129"/>
      <c r="O4" s="128"/>
      <c r="P4" s="128">
        <v>9.15</v>
      </c>
      <c r="Q4" s="115" t="str">
        <f t="shared" si="2"/>
        <v>3104-4422</v>
      </c>
      <c r="R4" s="198"/>
      <c r="S4" s="130" t="s">
        <v>66</v>
      </c>
      <c r="T4" s="131" t="s">
        <v>92</v>
      </c>
      <c r="U4" s="132" t="s">
        <v>189</v>
      </c>
      <c r="V4" s="132" t="s">
        <v>190</v>
      </c>
      <c r="W4" s="119" t="s">
        <v>198</v>
      </c>
      <c r="X4" s="125">
        <v>60000</v>
      </c>
      <c r="Y4" s="107">
        <f t="shared" si="3"/>
        <v>4.7781512503836439</v>
      </c>
      <c r="Z4" s="133"/>
      <c r="AA4" s="121">
        <v>0</v>
      </c>
      <c r="AB4" s="121">
        <v>0</v>
      </c>
      <c r="AC4" s="121">
        <v>0</v>
      </c>
      <c r="AD4" s="121">
        <v>0</v>
      </c>
      <c r="AE4" s="121">
        <v>0</v>
      </c>
      <c r="AF4" s="121">
        <v>0</v>
      </c>
      <c r="AG4" s="121">
        <v>0</v>
      </c>
      <c r="AH4" s="121">
        <v>0</v>
      </c>
      <c r="AI4" s="121">
        <v>0</v>
      </c>
      <c r="AJ4" s="121">
        <v>0</v>
      </c>
      <c r="AK4" s="121">
        <v>0</v>
      </c>
      <c r="AL4" s="121">
        <v>0</v>
      </c>
      <c r="AM4" s="121">
        <v>0</v>
      </c>
      <c r="AN4" s="121">
        <v>0</v>
      </c>
      <c r="AO4" s="121">
        <v>0</v>
      </c>
      <c r="AP4" s="121">
        <v>0</v>
      </c>
      <c r="AQ4" s="121">
        <v>0</v>
      </c>
      <c r="AR4" s="121">
        <v>0</v>
      </c>
      <c r="AS4" s="121">
        <v>0</v>
      </c>
      <c r="AT4" s="134"/>
      <c r="AU4" s="121">
        <v>0</v>
      </c>
      <c r="AV4" s="104"/>
      <c r="AW4" s="104"/>
    </row>
    <row r="5" spans="1:49">
      <c r="A5" s="110">
        <v>4751</v>
      </c>
      <c r="B5" s="110">
        <v>5410</v>
      </c>
      <c r="C5" s="111">
        <f t="shared" si="0"/>
        <v>5080.5</v>
      </c>
      <c r="D5" s="112">
        <f t="shared" si="1"/>
        <v>659</v>
      </c>
      <c r="E5" s="112">
        <v>4</v>
      </c>
      <c r="F5" s="113" t="s">
        <v>217</v>
      </c>
      <c r="G5" s="112">
        <v>15</v>
      </c>
      <c r="H5" s="112">
        <v>13</v>
      </c>
      <c r="I5" s="115">
        <v>82.58</v>
      </c>
      <c r="J5" s="115">
        <v>19.87</v>
      </c>
      <c r="K5" s="122">
        <v>-17.1666666666667</v>
      </c>
      <c r="L5" s="122">
        <v>2.3883555899912401</v>
      </c>
      <c r="M5" s="123">
        <v>6.4833333333333298</v>
      </c>
      <c r="N5" s="123">
        <v>1.0598742063723099</v>
      </c>
      <c r="O5" s="123">
        <f>N5/(H5^0.5)</f>
        <v>0.29395621512438963</v>
      </c>
      <c r="P5" s="122">
        <v>5.9</v>
      </c>
      <c r="Q5" s="115" t="str">
        <f t="shared" si="2"/>
        <v>4751-5410</v>
      </c>
      <c r="R5" s="198"/>
      <c r="S5" s="105" t="s">
        <v>66</v>
      </c>
      <c r="T5" s="105" t="s">
        <v>75</v>
      </c>
      <c r="U5" s="118" t="s">
        <v>76</v>
      </c>
      <c r="V5" s="118" t="s">
        <v>97</v>
      </c>
      <c r="W5" s="119" t="s">
        <v>197</v>
      </c>
      <c r="X5" s="120">
        <v>195717.6372</v>
      </c>
      <c r="Y5" s="107">
        <f t="shared" si="3"/>
        <v>5.2916299641020235</v>
      </c>
      <c r="Z5" s="108"/>
      <c r="AA5" s="121">
        <v>0</v>
      </c>
      <c r="AB5" s="121">
        <v>0</v>
      </c>
      <c r="AC5" s="121">
        <v>0</v>
      </c>
      <c r="AD5" s="121">
        <v>0</v>
      </c>
      <c r="AE5" s="121">
        <v>0</v>
      </c>
      <c r="AF5" s="121">
        <v>0</v>
      </c>
      <c r="AG5" s="121">
        <v>0</v>
      </c>
      <c r="AH5" s="121">
        <v>0</v>
      </c>
      <c r="AI5" s="121">
        <v>0</v>
      </c>
      <c r="AJ5" s="121">
        <v>0</v>
      </c>
      <c r="AK5" s="121">
        <v>0</v>
      </c>
      <c r="AL5" s="121">
        <v>0</v>
      </c>
      <c r="AM5" s="121">
        <v>0</v>
      </c>
      <c r="AN5" s="121">
        <v>0</v>
      </c>
      <c r="AO5" s="121">
        <v>0</v>
      </c>
      <c r="AP5" s="121">
        <v>0</v>
      </c>
      <c r="AQ5" s="121">
        <v>0</v>
      </c>
      <c r="AR5" s="121">
        <v>0</v>
      </c>
      <c r="AS5" s="121">
        <v>1</v>
      </c>
      <c r="AT5" s="121"/>
      <c r="AU5" s="121">
        <v>1</v>
      </c>
      <c r="AV5" s="104"/>
      <c r="AW5" s="104"/>
    </row>
    <row r="6" spans="1:49">
      <c r="A6" s="110">
        <v>5410</v>
      </c>
      <c r="B6" s="110">
        <v>6069</v>
      </c>
      <c r="C6" s="111">
        <f t="shared" si="0"/>
        <v>5739.5</v>
      </c>
      <c r="D6" s="112">
        <f t="shared" si="1"/>
        <v>659</v>
      </c>
      <c r="E6" s="112">
        <v>5</v>
      </c>
      <c r="F6" s="113" t="s">
        <v>218</v>
      </c>
      <c r="G6" s="112">
        <v>20</v>
      </c>
      <c r="H6" s="112">
        <v>28</v>
      </c>
      <c r="I6" s="115">
        <v>88.37</v>
      </c>
      <c r="J6" s="115">
        <v>13.55</v>
      </c>
      <c r="K6" s="122">
        <v>-16.625</v>
      </c>
      <c r="L6" s="122">
        <v>2.8020660367082799</v>
      </c>
      <c r="M6" s="123">
        <v>5.7428571428571402</v>
      </c>
      <c r="N6" s="123">
        <v>0.79788079097930198</v>
      </c>
      <c r="O6" s="123">
        <f t="shared" ref="O6:O21" si="4">N6/(H6^0.5)</f>
        <v>0.15078529634333862</v>
      </c>
      <c r="P6" s="122">
        <v>6.31</v>
      </c>
      <c r="Q6" s="115" t="str">
        <f t="shared" si="2"/>
        <v>5410-6069</v>
      </c>
      <c r="R6" s="198"/>
      <c r="S6" s="105" t="s">
        <v>66</v>
      </c>
      <c r="T6" s="105" t="s">
        <v>75</v>
      </c>
      <c r="U6" s="118" t="s">
        <v>76</v>
      </c>
      <c r="V6" s="118" t="s">
        <v>77</v>
      </c>
      <c r="W6" s="119" t="s">
        <v>197</v>
      </c>
      <c r="X6" s="120">
        <v>579255.27847905003</v>
      </c>
      <c r="Y6" s="107">
        <f t="shared" si="3"/>
        <v>5.7628700000000013</v>
      </c>
      <c r="Z6" s="108"/>
      <c r="AA6" s="121">
        <v>1</v>
      </c>
      <c r="AB6" s="121">
        <v>1</v>
      </c>
      <c r="AC6" s="121">
        <v>0</v>
      </c>
      <c r="AD6" s="121">
        <v>0</v>
      </c>
      <c r="AE6" s="121">
        <v>0</v>
      </c>
      <c r="AF6" s="121">
        <v>1</v>
      </c>
      <c r="AG6" s="121">
        <v>1</v>
      </c>
      <c r="AH6" s="121">
        <v>1</v>
      </c>
      <c r="AI6" s="121">
        <v>1</v>
      </c>
      <c r="AJ6" s="121">
        <v>0</v>
      </c>
      <c r="AK6" s="121">
        <v>0</v>
      </c>
      <c r="AL6" s="121">
        <v>0</v>
      </c>
      <c r="AM6" s="121">
        <v>0</v>
      </c>
      <c r="AN6" s="121">
        <v>0</v>
      </c>
      <c r="AO6" s="121">
        <v>0</v>
      </c>
      <c r="AP6" s="121">
        <v>0</v>
      </c>
      <c r="AQ6" s="121">
        <v>1</v>
      </c>
      <c r="AR6" s="121">
        <v>1</v>
      </c>
      <c r="AS6" s="121">
        <v>1</v>
      </c>
      <c r="AT6" s="121"/>
      <c r="AU6" s="121">
        <v>1</v>
      </c>
      <c r="AV6" s="104"/>
      <c r="AW6" s="104"/>
    </row>
    <row r="7" spans="1:49">
      <c r="A7" s="110">
        <v>6069</v>
      </c>
      <c r="B7" s="110">
        <v>6398</v>
      </c>
      <c r="C7" s="111">
        <f t="shared" si="0"/>
        <v>6233.5</v>
      </c>
      <c r="D7" s="112">
        <f t="shared" si="1"/>
        <v>329</v>
      </c>
      <c r="E7" s="112">
        <v>6</v>
      </c>
      <c r="F7" s="113" t="s">
        <v>163</v>
      </c>
      <c r="G7" s="112">
        <v>25</v>
      </c>
      <c r="H7" s="112">
        <v>29</v>
      </c>
      <c r="I7" s="115">
        <v>86.75</v>
      </c>
      <c r="J7" s="115">
        <v>15.67</v>
      </c>
      <c r="K7" s="122">
        <v>-16.6034482758621</v>
      </c>
      <c r="L7" s="122">
        <v>2.61103191951555</v>
      </c>
      <c r="M7" s="123">
        <v>5.86551724137931</v>
      </c>
      <c r="N7" s="123">
        <v>0.914672408987801</v>
      </c>
      <c r="O7" s="123">
        <f t="shared" si="4"/>
        <v>0.16985040230820841</v>
      </c>
      <c r="P7" s="122">
        <v>5.7604069912987397</v>
      </c>
      <c r="Q7" s="115" t="str">
        <f t="shared" si="2"/>
        <v>6069-6398</v>
      </c>
      <c r="R7" s="198"/>
      <c r="S7" s="130" t="s">
        <v>66</v>
      </c>
      <c r="T7" s="131" t="s">
        <v>120</v>
      </c>
      <c r="U7" s="132" t="s">
        <v>138</v>
      </c>
      <c r="V7" s="132" t="s">
        <v>139</v>
      </c>
      <c r="W7" s="119" t="s">
        <v>197</v>
      </c>
      <c r="X7" s="125">
        <v>1100000</v>
      </c>
      <c r="Y7" s="107">
        <f t="shared" si="3"/>
        <v>6.0413926851582254</v>
      </c>
      <c r="Z7" s="133"/>
      <c r="AA7" s="121">
        <v>0</v>
      </c>
      <c r="AB7" s="121">
        <v>0</v>
      </c>
      <c r="AC7" s="121">
        <v>0</v>
      </c>
      <c r="AD7" s="121">
        <v>0</v>
      </c>
      <c r="AE7" s="121">
        <v>0</v>
      </c>
      <c r="AF7" s="121">
        <v>0</v>
      </c>
      <c r="AG7" s="121">
        <v>0</v>
      </c>
      <c r="AH7" s="121">
        <v>0</v>
      </c>
      <c r="AI7" s="121">
        <v>0</v>
      </c>
      <c r="AJ7" s="121">
        <v>0</v>
      </c>
      <c r="AK7" s="121">
        <v>0</v>
      </c>
      <c r="AL7" s="121">
        <v>0</v>
      </c>
      <c r="AM7" s="121">
        <v>0</v>
      </c>
      <c r="AN7" s="121">
        <v>0</v>
      </c>
      <c r="AO7" s="121">
        <v>0</v>
      </c>
      <c r="AP7" s="121">
        <v>0</v>
      </c>
      <c r="AQ7" s="121">
        <v>0</v>
      </c>
      <c r="AR7" s="121">
        <v>0</v>
      </c>
      <c r="AS7" s="121">
        <v>1</v>
      </c>
      <c r="AT7" s="134"/>
      <c r="AU7" s="121">
        <v>1</v>
      </c>
      <c r="AV7" s="104"/>
      <c r="AW7" s="104"/>
    </row>
    <row r="8" spans="1:49">
      <c r="A8" s="110">
        <v>6398</v>
      </c>
      <c r="B8" s="110">
        <v>6728</v>
      </c>
      <c r="C8" s="111">
        <f t="shared" si="0"/>
        <v>6563</v>
      </c>
      <c r="D8" s="112">
        <f t="shared" si="1"/>
        <v>330</v>
      </c>
      <c r="E8" s="112">
        <v>7</v>
      </c>
      <c r="F8" s="113" t="s">
        <v>162</v>
      </c>
      <c r="G8" s="112">
        <v>28</v>
      </c>
      <c r="H8" s="112">
        <v>15</v>
      </c>
      <c r="I8" s="115">
        <v>92.06</v>
      </c>
      <c r="J8" s="115">
        <v>15.55</v>
      </c>
      <c r="K8" s="122">
        <v>-17.033333333333299</v>
      </c>
      <c r="L8" s="122">
        <v>2.7817432013209298</v>
      </c>
      <c r="M8" s="123">
        <v>6.0933333333333302</v>
      </c>
      <c r="N8" s="123">
        <v>0.64416797572712403</v>
      </c>
      <c r="O8" s="123">
        <f t="shared" si="4"/>
        <v>0.16632345614341965</v>
      </c>
      <c r="P8" s="122">
        <v>5.6284060207021103</v>
      </c>
      <c r="Q8" s="115" t="str">
        <f t="shared" si="2"/>
        <v>6398-6728</v>
      </c>
      <c r="R8" s="198"/>
      <c r="S8" s="105" t="s">
        <v>66</v>
      </c>
      <c r="T8" s="105" t="s">
        <v>120</v>
      </c>
      <c r="U8" s="118" t="s">
        <v>121</v>
      </c>
      <c r="V8" s="118" t="s">
        <v>122</v>
      </c>
      <c r="W8" s="119" t="s">
        <v>197</v>
      </c>
      <c r="X8" s="120">
        <v>110000</v>
      </c>
      <c r="Y8" s="107">
        <f t="shared" si="3"/>
        <v>5.0413926851582254</v>
      </c>
      <c r="Z8" s="108"/>
      <c r="AA8" s="121">
        <v>0</v>
      </c>
      <c r="AB8" s="121">
        <v>0</v>
      </c>
      <c r="AC8" s="121">
        <v>0</v>
      </c>
      <c r="AD8" s="121">
        <v>0</v>
      </c>
      <c r="AE8" s="121">
        <v>0</v>
      </c>
      <c r="AF8" s="121">
        <v>0</v>
      </c>
      <c r="AG8" s="121">
        <v>0</v>
      </c>
      <c r="AH8" s="121">
        <v>0</v>
      </c>
      <c r="AI8" s="121">
        <v>0</v>
      </c>
      <c r="AJ8" s="121">
        <v>0</v>
      </c>
      <c r="AK8" s="121">
        <v>0</v>
      </c>
      <c r="AL8" s="121">
        <v>0</v>
      </c>
      <c r="AM8" s="121">
        <v>0</v>
      </c>
      <c r="AN8" s="121">
        <v>0</v>
      </c>
      <c r="AO8" s="121">
        <v>0</v>
      </c>
      <c r="AP8" s="121">
        <v>0</v>
      </c>
      <c r="AQ8" s="121">
        <v>1</v>
      </c>
      <c r="AR8" s="121">
        <v>1</v>
      </c>
      <c r="AS8" s="121">
        <v>1</v>
      </c>
      <c r="AT8" s="121"/>
      <c r="AU8" s="121">
        <v>1</v>
      </c>
      <c r="AV8" s="104"/>
      <c r="AW8" s="104"/>
    </row>
    <row r="9" spans="1:49">
      <c r="A9" s="110">
        <v>6728</v>
      </c>
      <c r="B9" s="110">
        <v>7716</v>
      </c>
      <c r="C9" s="111">
        <f t="shared" si="0"/>
        <v>7222</v>
      </c>
      <c r="D9" s="112">
        <f t="shared" si="1"/>
        <v>988</v>
      </c>
      <c r="E9" s="112">
        <v>8</v>
      </c>
      <c r="F9" s="113" t="s">
        <v>161</v>
      </c>
      <c r="G9" s="112">
        <v>21</v>
      </c>
      <c r="H9" s="112">
        <v>25</v>
      </c>
      <c r="I9" s="115">
        <v>83.7</v>
      </c>
      <c r="J9" s="115">
        <v>15.95</v>
      </c>
      <c r="K9" s="122">
        <v>-17.446153846153798</v>
      </c>
      <c r="L9" s="122">
        <v>2.3507500167022499</v>
      </c>
      <c r="M9" s="123">
        <v>5.9846153846153802</v>
      </c>
      <c r="N9" s="123">
        <v>0.99066152464414203</v>
      </c>
      <c r="O9" s="123">
        <f t="shared" si="4"/>
        <v>0.19813230492882841</v>
      </c>
      <c r="P9" s="122">
        <v>7.52</v>
      </c>
      <c r="Q9" s="115" t="str">
        <f t="shared" si="2"/>
        <v>6728-7716</v>
      </c>
      <c r="R9" s="198"/>
      <c r="S9" s="124" t="s">
        <v>66</v>
      </c>
      <c r="T9" s="105" t="s">
        <v>73</v>
      </c>
      <c r="U9" s="118" t="s">
        <v>156</v>
      </c>
      <c r="V9" s="118" t="s">
        <v>157</v>
      </c>
      <c r="W9" s="119" t="s">
        <v>198</v>
      </c>
      <c r="X9" s="125">
        <v>250000</v>
      </c>
      <c r="Y9" s="107">
        <f t="shared" si="3"/>
        <v>5.3979400086720375</v>
      </c>
      <c r="Z9" s="133"/>
      <c r="AA9" s="121">
        <v>1</v>
      </c>
      <c r="AB9" s="121">
        <v>0</v>
      </c>
      <c r="AC9" s="121">
        <v>0</v>
      </c>
      <c r="AD9" s="121">
        <v>0</v>
      </c>
      <c r="AE9" s="121">
        <v>0</v>
      </c>
      <c r="AF9" s="121">
        <v>0</v>
      </c>
      <c r="AG9" s="121">
        <v>0</v>
      </c>
      <c r="AH9" s="121">
        <v>0</v>
      </c>
      <c r="AI9" s="121">
        <v>0</v>
      </c>
      <c r="AJ9" s="121">
        <v>0</v>
      </c>
      <c r="AK9" s="121">
        <v>0</v>
      </c>
      <c r="AL9" s="121">
        <v>0</v>
      </c>
      <c r="AM9" s="121">
        <v>0</v>
      </c>
      <c r="AN9" s="121">
        <v>0</v>
      </c>
      <c r="AO9" s="121">
        <v>0</v>
      </c>
      <c r="AP9" s="121">
        <v>0</v>
      </c>
      <c r="AQ9" s="121">
        <v>0</v>
      </c>
      <c r="AR9" s="121">
        <v>0</v>
      </c>
      <c r="AS9" s="121">
        <v>1</v>
      </c>
      <c r="AT9" s="134"/>
      <c r="AU9" s="121">
        <v>1</v>
      </c>
      <c r="AV9" s="104"/>
      <c r="AW9" s="104"/>
    </row>
    <row r="10" spans="1:49">
      <c r="A10" s="112">
        <v>7716</v>
      </c>
      <c r="B10" s="112">
        <v>8045</v>
      </c>
      <c r="C10" s="111">
        <f t="shared" si="0"/>
        <v>7880.5</v>
      </c>
      <c r="D10" s="112">
        <f t="shared" si="1"/>
        <v>329</v>
      </c>
      <c r="E10" s="112">
        <v>9</v>
      </c>
      <c r="F10" s="113" t="s">
        <v>172</v>
      </c>
      <c r="G10" s="112">
        <v>19</v>
      </c>
      <c r="H10" s="114">
        <v>12</v>
      </c>
      <c r="I10" s="115">
        <v>85.5</v>
      </c>
      <c r="J10" s="115">
        <v>19.38</v>
      </c>
      <c r="K10" s="135">
        <v>-15.2</v>
      </c>
      <c r="L10" s="135">
        <v>2.17657988596789</v>
      </c>
      <c r="M10" s="136">
        <v>7.25555555555556</v>
      </c>
      <c r="N10" s="136">
        <v>1.41165781185731</v>
      </c>
      <c r="O10" s="123">
        <f t="shared" si="4"/>
        <v>0.407510508839728</v>
      </c>
      <c r="P10" s="135">
        <v>9.17</v>
      </c>
      <c r="Q10" s="115" t="str">
        <f t="shared" si="2"/>
        <v>7716-8045</v>
      </c>
      <c r="R10" s="198"/>
      <c r="S10" s="105" t="s">
        <v>66</v>
      </c>
      <c r="T10" s="105" t="s">
        <v>73</v>
      </c>
      <c r="U10" s="118" t="s">
        <v>74</v>
      </c>
      <c r="V10" s="118" t="s">
        <v>23</v>
      </c>
      <c r="W10" s="119" t="s">
        <v>198</v>
      </c>
      <c r="X10" s="120">
        <v>54860.567999999999</v>
      </c>
      <c r="Y10" s="107">
        <f t="shared" si="3"/>
        <v>4.7392602997684872</v>
      </c>
      <c r="Z10" s="113"/>
      <c r="AA10" s="121">
        <v>1</v>
      </c>
      <c r="AB10" s="121">
        <v>1</v>
      </c>
      <c r="AC10" s="121">
        <v>1</v>
      </c>
      <c r="AD10" s="121">
        <v>1</v>
      </c>
      <c r="AE10" s="121">
        <v>1</v>
      </c>
      <c r="AF10" s="121">
        <v>1</v>
      </c>
      <c r="AG10" s="121">
        <v>1</v>
      </c>
      <c r="AH10" s="121">
        <v>1</v>
      </c>
      <c r="AI10" s="121">
        <v>1</v>
      </c>
      <c r="AJ10" s="121">
        <v>1</v>
      </c>
      <c r="AK10" s="121">
        <v>1</v>
      </c>
      <c r="AL10" s="121">
        <v>0</v>
      </c>
      <c r="AM10" s="121">
        <v>0</v>
      </c>
      <c r="AN10" s="121">
        <v>0</v>
      </c>
      <c r="AO10" s="121">
        <v>0</v>
      </c>
      <c r="AP10" s="121">
        <v>0</v>
      </c>
      <c r="AQ10" s="121">
        <v>1</v>
      </c>
      <c r="AR10" s="121">
        <v>1</v>
      </c>
      <c r="AS10" s="121">
        <v>1</v>
      </c>
      <c r="AT10" s="121"/>
      <c r="AU10" s="121">
        <v>1</v>
      </c>
      <c r="AV10" s="104"/>
      <c r="AW10" s="104"/>
    </row>
    <row r="11" spans="1:49" ht="26">
      <c r="A11" s="112">
        <v>8045</v>
      </c>
      <c r="B11" s="112">
        <v>8375</v>
      </c>
      <c r="C11" s="111">
        <f t="shared" si="0"/>
        <v>8210</v>
      </c>
      <c r="D11" s="112">
        <f t="shared" si="1"/>
        <v>330</v>
      </c>
      <c r="E11" s="112">
        <v>10</v>
      </c>
      <c r="F11" s="113" t="s">
        <v>171</v>
      </c>
      <c r="G11" s="112">
        <v>16</v>
      </c>
      <c r="H11" s="112">
        <v>14</v>
      </c>
      <c r="I11" s="115">
        <v>89.74</v>
      </c>
      <c r="J11" s="115">
        <v>15.94</v>
      </c>
      <c r="K11" s="122">
        <v>-16.73</v>
      </c>
      <c r="L11" s="122">
        <v>2.15047798304367</v>
      </c>
      <c r="M11" s="123">
        <v>7.29</v>
      </c>
      <c r="N11" s="123">
        <v>1.4850738851802801</v>
      </c>
      <c r="O11" s="123">
        <f>N11/(H11^0.5)</f>
        <v>0.39690269088499081</v>
      </c>
      <c r="P11" s="122">
        <v>9.84</v>
      </c>
      <c r="Q11" s="115" t="str">
        <f t="shared" si="2"/>
        <v>8045-8375</v>
      </c>
      <c r="R11" s="198"/>
      <c r="S11" s="105" t="s">
        <v>66</v>
      </c>
      <c r="T11" s="105" t="s">
        <v>67</v>
      </c>
      <c r="U11" s="118" t="s">
        <v>68</v>
      </c>
      <c r="V11" s="118" t="s">
        <v>69</v>
      </c>
      <c r="W11" s="137" t="s">
        <v>202</v>
      </c>
      <c r="X11" s="120">
        <v>21266.694872358301</v>
      </c>
      <c r="Y11" s="107">
        <f t="shared" si="3"/>
        <v>4.3277000000000001</v>
      </c>
      <c r="Z11" s="113"/>
      <c r="AA11" s="121">
        <v>1</v>
      </c>
      <c r="AB11" s="121">
        <v>1</v>
      </c>
      <c r="AC11" s="121">
        <v>0</v>
      </c>
      <c r="AD11" s="121">
        <v>0</v>
      </c>
      <c r="AE11" s="121">
        <v>0</v>
      </c>
      <c r="AF11" s="121">
        <v>0</v>
      </c>
      <c r="AG11" s="121">
        <v>0</v>
      </c>
      <c r="AH11" s="121">
        <v>0</v>
      </c>
      <c r="AI11" s="121">
        <v>0</v>
      </c>
      <c r="AJ11" s="121">
        <v>0</v>
      </c>
      <c r="AK11" s="121">
        <v>0</v>
      </c>
      <c r="AL11" s="121">
        <v>0</v>
      </c>
      <c r="AM11" s="121">
        <v>0</v>
      </c>
      <c r="AN11" s="121">
        <v>0</v>
      </c>
      <c r="AO11" s="121">
        <v>0</v>
      </c>
      <c r="AP11" s="121">
        <v>0</v>
      </c>
      <c r="AQ11" s="121">
        <v>0</v>
      </c>
      <c r="AR11" s="121">
        <v>0</v>
      </c>
      <c r="AS11" s="121">
        <v>0</v>
      </c>
      <c r="AT11" s="121"/>
      <c r="AU11" s="121">
        <v>0</v>
      </c>
      <c r="AV11" s="104"/>
      <c r="AW11" s="104"/>
    </row>
    <row r="12" spans="1:49">
      <c r="A12" s="112">
        <v>8375</v>
      </c>
      <c r="B12" s="112">
        <v>8704</v>
      </c>
      <c r="C12" s="111">
        <f t="shared" si="0"/>
        <v>8539.5</v>
      </c>
      <c r="D12" s="112">
        <f t="shared" si="1"/>
        <v>329</v>
      </c>
      <c r="E12" s="112">
        <v>11</v>
      </c>
      <c r="F12" s="113" t="s">
        <v>170</v>
      </c>
      <c r="G12" s="114">
        <v>0</v>
      </c>
      <c r="H12" s="112">
        <v>23</v>
      </c>
      <c r="I12" s="115"/>
      <c r="J12" s="115"/>
      <c r="K12" s="122">
        <v>-16.047826086956501</v>
      </c>
      <c r="L12" s="122">
        <v>2.75068083559117</v>
      </c>
      <c r="M12" s="123">
        <v>7.0043478260869598</v>
      </c>
      <c r="N12" s="123">
        <v>1.0173397845135901</v>
      </c>
      <c r="O12" s="123">
        <f t="shared" si="4"/>
        <v>0.21213000906480195</v>
      </c>
      <c r="P12" s="122">
        <v>7.7689721375400298</v>
      </c>
      <c r="Q12" s="115" t="str">
        <f t="shared" si="2"/>
        <v>8375-8704</v>
      </c>
      <c r="R12" s="198"/>
      <c r="S12" s="105" t="s">
        <v>66</v>
      </c>
      <c r="T12" s="105" t="s">
        <v>67</v>
      </c>
      <c r="U12" s="118" t="s">
        <v>118</v>
      </c>
      <c r="V12" s="118" t="s">
        <v>119</v>
      </c>
      <c r="W12" s="119" t="s">
        <v>197</v>
      </c>
      <c r="X12" s="120">
        <v>136000</v>
      </c>
      <c r="Y12" s="107">
        <f t="shared" si="3"/>
        <v>5.1335389083702179</v>
      </c>
      <c r="Z12" s="113"/>
      <c r="AA12" s="121">
        <v>0</v>
      </c>
      <c r="AB12" s="121">
        <v>0</v>
      </c>
      <c r="AC12" s="121">
        <v>0</v>
      </c>
      <c r="AD12" s="121">
        <v>0</v>
      </c>
      <c r="AE12" s="121">
        <v>0</v>
      </c>
      <c r="AF12" s="121">
        <v>0</v>
      </c>
      <c r="AG12" s="121">
        <v>0</v>
      </c>
      <c r="AH12" s="121">
        <v>0</v>
      </c>
      <c r="AI12" s="121">
        <v>0</v>
      </c>
      <c r="AJ12" s="121">
        <v>0</v>
      </c>
      <c r="AK12" s="121">
        <v>0</v>
      </c>
      <c r="AL12" s="121">
        <v>0</v>
      </c>
      <c r="AM12" s="121">
        <v>0</v>
      </c>
      <c r="AN12" s="121">
        <v>0</v>
      </c>
      <c r="AO12" s="121">
        <v>0</v>
      </c>
      <c r="AP12" s="121">
        <v>0</v>
      </c>
      <c r="AQ12" s="121">
        <v>0</v>
      </c>
      <c r="AR12" s="121">
        <v>0</v>
      </c>
      <c r="AS12" s="121">
        <v>1</v>
      </c>
      <c r="AT12" s="121"/>
      <c r="AU12" s="121">
        <v>1</v>
      </c>
      <c r="AV12" s="104"/>
      <c r="AW12" s="104"/>
    </row>
    <row r="13" spans="1:49">
      <c r="A13" s="112">
        <v>8704</v>
      </c>
      <c r="B13" s="112">
        <v>9033</v>
      </c>
      <c r="C13" s="111">
        <f t="shared" si="0"/>
        <v>8868.5</v>
      </c>
      <c r="D13" s="112">
        <f t="shared" si="1"/>
        <v>329</v>
      </c>
      <c r="E13" s="112">
        <v>12</v>
      </c>
      <c r="F13" s="113" t="s">
        <v>169</v>
      </c>
      <c r="G13" s="112">
        <v>16</v>
      </c>
      <c r="H13" s="112">
        <v>11</v>
      </c>
      <c r="I13" s="115">
        <v>89.41</v>
      </c>
      <c r="J13" s="115">
        <v>20.94</v>
      </c>
      <c r="K13" s="122">
        <v>-16.145454545454498</v>
      </c>
      <c r="L13" s="122">
        <v>3.5967662243642202</v>
      </c>
      <c r="M13" s="123">
        <v>6.9454545454545498</v>
      </c>
      <c r="N13" s="123">
        <v>1.62810542432831</v>
      </c>
      <c r="O13" s="123">
        <f t="shared" si="4"/>
        <v>0.49089225560357913</v>
      </c>
      <c r="P13" s="122">
        <v>10.810232355841199</v>
      </c>
      <c r="Q13" s="115" t="str">
        <f t="shared" si="2"/>
        <v>8704-9033</v>
      </c>
      <c r="R13" s="198"/>
      <c r="S13" s="105" t="s">
        <v>48</v>
      </c>
      <c r="T13" s="105" t="s">
        <v>52</v>
      </c>
      <c r="U13" s="118" t="s">
        <v>53</v>
      </c>
      <c r="V13" s="118" t="s">
        <v>113</v>
      </c>
      <c r="W13" s="119" t="s">
        <v>201</v>
      </c>
      <c r="X13" s="120">
        <v>65000</v>
      </c>
      <c r="Y13" s="107">
        <f t="shared" si="3"/>
        <v>4.8129133566428557</v>
      </c>
      <c r="Z13" s="113"/>
      <c r="AA13" s="121">
        <v>0</v>
      </c>
      <c r="AB13" s="121">
        <v>0</v>
      </c>
      <c r="AC13" s="121">
        <v>0</v>
      </c>
      <c r="AD13" s="121">
        <v>0</v>
      </c>
      <c r="AE13" s="121">
        <v>0</v>
      </c>
      <c r="AF13" s="121">
        <v>0</v>
      </c>
      <c r="AG13" s="121">
        <v>0</v>
      </c>
      <c r="AH13" s="121">
        <v>0</v>
      </c>
      <c r="AI13" s="121">
        <v>0</v>
      </c>
      <c r="AJ13" s="121">
        <v>0</v>
      </c>
      <c r="AK13" s="121">
        <v>0</v>
      </c>
      <c r="AL13" s="121">
        <v>0</v>
      </c>
      <c r="AM13" s="121">
        <v>0</v>
      </c>
      <c r="AN13" s="121">
        <v>0</v>
      </c>
      <c r="AO13" s="121">
        <v>0</v>
      </c>
      <c r="AP13" s="121">
        <v>0</v>
      </c>
      <c r="AQ13" s="121">
        <v>1</v>
      </c>
      <c r="AR13" s="121">
        <v>1</v>
      </c>
      <c r="AS13" s="121">
        <v>1</v>
      </c>
      <c r="AT13" s="121"/>
      <c r="AU13" s="121">
        <v>1</v>
      </c>
      <c r="AV13" s="104"/>
      <c r="AW13" s="104"/>
    </row>
    <row r="14" spans="1:49">
      <c r="A14" s="112">
        <v>9033</v>
      </c>
      <c r="B14" s="112">
        <v>9363</v>
      </c>
      <c r="C14" s="138">
        <f t="shared" si="0"/>
        <v>9198</v>
      </c>
      <c r="D14" s="112">
        <f t="shared" si="1"/>
        <v>330</v>
      </c>
      <c r="E14" s="112">
        <v>13</v>
      </c>
      <c r="F14" s="113" t="s">
        <v>168</v>
      </c>
      <c r="G14" s="139">
        <v>22</v>
      </c>
      <c r="H14" s="139">
        <v>15</v>
      </c>
      <c r="I14" s="140">
        <v>81.430000000000007</v>
      </c>
      <c r="J14" s="140">
        <v>17.829999999999998</v>
      </c>
      <c r="K14" s="122">
        <v>-16.4866666666667</v>
      </c>
      <c r="L14" s="122">
        <v>2.6305530832525501</v>
      </c>
      <c r="M14" s="123">
        <v>6.7533333333333303</v>
      </c>
      <c r="N14" s="123">
        <v>0.81316547838560804</v>
      </c>
      <c r="O14" s="123">
        <f t="shared" si="4"/>
        <v>0.20995842369988313</v>
      </c>
      <c r="P14" s="122">
        <v>6.2574626634228601</v>
      </c>
      <c r="Q14" s="115" t="str">
        <f t="shared" si="2"/>
        <v>9033-9363</v>
      </c>
      <c r="R14" s="198"/>
      <c r="S14" s="105" t="s">
        <v>48</v>
      </c>
      <c r="T14" s="105" t="s">
        <v>52</v>
      </c>
      <c r="U14" s="118" t="s">
        <v>53</v>
      </c>
      <c r="V14" s="118" t="s">
        <v>55</v>
      </c>
      <c r="W14" s="119" t="s">
        <v>201</v>
      </c>
      <c r="X14" s="120">
        <v>17000</v>
      </c>
      <c r="Y14" s="107">
        <f t="shared" si="3"/>
        <v>4.2304489213782741</v>
      </c>
      <c r="Z14" s="113"/>
      <c r="AA14" s="121">
        <v>1</v>
      </c>
      <c r="AB14" s="121">
        <v>1</v>
      </c>
      <c r="AC14" s="121">
        <v>1</v>
      </c>
      <c r="AD14" s="121">
        <v>1</v>
      </c>
      <c r="AE14" s="121">
        <v>1</v>
      </c>
      <c r="AF14" s="121">
        <v>1</v>
      </c>
      <c r="AG14" s="121">
        <v>1</v>
      </c>
      <c r="AH14" s="121">
        <v>1</v>
      </c>
      <c r="AI14" s="121">
        <v>1</v>
      </c>
      <c r="AJ14" s="121">
        <v>1</v>
      </c>
      <c r="AK14" s="121">
        <v>1</v>
      </c>
      <c r="AL14" s="121">
        <v>1</v>
      </c>
      <c r="AM14" s="121">
        <v>1</v>
      </c>
      <c r="AN14" s="121">
        <v>1</v>
      </c>
      <c r="AO14" s="121">
        <v>1</v>
      </c>
      <c r="AP14" s="121">
        <v>1</v>
      </c>
      <c r="AQ14" s="121">
        <v>1</v>
      </c>
      <c r="AR14" s="121">
        <v>1</v>
      </c>
      <c r="AS14" s="121">
        <v>1</v>
      </c>
      <c r="AT14" s="121"/>
      <c r="AU14" s="121">
        <v>1</v>
      </c>
      <c r="AV14" s="104"/>
      <c r="AW14" s="104"/>
    </row>
    <row r="15" spans="1:49">
      <c r="A15" s="112">
        <v>9363</v>
      </c>
      <c r="B15" s="112">
        <v>9692</v>
      </c>
      <c r="C15" s="138">
        <f t="shared" si="0"/>
        <v>9527.5</v>
      </c>
      <c r="D15" s="112">
        <f t="shared" si="1"/>
        <v>329</v>
      </c>
      <c r="E15" s="112">
        <v>14</v>
      </c>
      <c r="F15" s="113" t="s">
        <v>167</v>
      </c>
      <c r="G15" s="139">
        <v>22</v>
      </c>
      <c r="H15" s="139">
        <v>13</v>
      </c>
      <c r="I15" s="140">
        <v>87.66</v>
      </c>
      <c r="J15" s="140">
        <v>14.47</v>
      </c>
      <c r="K15" s="122">
        <v>-17.446153846153798</v>
      </c>
      <c r="L15" s="122">
        <v>2.2611263360750802</v>
      </c>
      <c r="M15" s="123">
        <v>6.8538461538461499</v>
      </c>
      <c r="N15" s="123">
        <v>1.50754512625404</v>
      </c>
      <c r="O15" s="123">
        <f t="shared" si="4"/>
        <v>0.41811778867575194</v>
      </c>
      <c r="P15" s="122">
        <v>8.5809723364648001</v>
      </c>
      <c r="Q15" s="115" t="str">
        <f t="shared" si="2"/>
        <v>9363-9692</v>
      </c>
      <c r="R15" s="198"/>
      <c r="S15" s="105" t="s">
        <v>48</v>
      </c>
      <c r="T15" s="105" t="s">
        <v>52</v>
      </c>
      <c r="U15" s="118" t="s">
        <v>53</v>
      </c>
      <c r="V15" s="118" t="s">
        <v>54</v>
      </c>
      <c r="W15" s="119" t="s">
        <v>201</v>
      </c>
      <c r="X15" s="120">
        <v>13406.3329186477</v>
      </c>
      <c r="Y15" s="107">
        <f t="shared" si="3"/>
        <v>4.1273099999999996</v>
      </c>
      <c r="Z15" s="113"/>
      <c r="AA15" s="121">
        <v>1</v>
      </c>
      <c r="AB15" s="121">
        <v>1</v>
      </c>
      <c r="AC15" s="121">
        <v>1</v>
      </c>
      <c r="AD15" s="121">
        <v>1</v>
      </c>
      <c r="AE15" s="121">
        <v>1</v>
      </c>
      <c r="AF15" s="121">
        <v>1</v>
      </c>
      <c r="AG15" s="121">
        <v>1</v>
      </c>
      <c r="AH15" s="121">
        <v>1</v>
      </c>
      <c r="AI15" s="121">
        <v>1</v>
      </c>
      <c r="AJ15" s="121">
        <v>1</v>
      </c>
      <c r="AK15" s="121">
        <v>1</v>
      </c>
      <c r="AL15" s="121">
        <v>1</v>
      </c>
      <c r="AM15" s="121">
        <v>1</v>
      </c>
      <c r="AN15" s="121">
        <v>1</v>
      </c>
      <c r="AO15" s="121">
        <v>1</v>
      </c>
      <c r="AP15" s="121">
        <v>1</v>
      </c>
      <c r="AQ15" s="121">
        <v>1</v>
      </c>
      <c r="AR15" s="121">
        <v>1</v>
      </c>
      <c r="AS15" s="121">
        <v>1</v>
      </c>
      <c r="AT15" s="121"/>
      <c r="AU15" s="121">
        <v>1</v>
      </c>
      <c r="AV15" s="104"/>
      <c r="AW15" s="104"/>
    </row>
    <row r="16" spans="1:49">
      <c r="A16" s="112">
        <v>9692</v>
      </c>
      <c r="B16" s="112">
        <v>10021</v>
      </c>
      <c r="C16" s="138">
        <f t="shared" si="0"/>
        <v>9856.5</v>
      </c>
      <c r="D16" s="112">
        <f t="shared" si="1"/>
        <v>329</v>
      </c>
      <c r="E16" s="112">
        <v>15</v>
      </c>
      <c r="F16" s="113" t="s">
        <v>166</v>
      </c>
      <c r="G16" s="139">
        <v>22</v>
      </c>
      <c r="H16" s="142">
        <v>8</v>
      </c>
      <c r="I16" s="140">
        <v>88.34</v>
      </c>
      <c r="J16" s="140">
        <v>17.82</v>
      </c>
      <c r="K16" s="135">
        <v>-14.512499999999999</v>
      </c>
      <c r="L16" s="135">
        <v>3.0201407251980799</v>
      </c>
      <c r="M16" s="136">
        <v>6.9124999999999996</v>
      </c>
      <c r="N16" s="136">
        <v>1.06561518114454</v>
      </c>
      <c r="O16" s="123">
        <f t="shared" si="4"/>
        <v>0.37675186036131769</v>
      </c>
      <c r="P16" s="135">
        <v>6.3441553554269001</v>
      </c>
      <c r="Q16" s="115" t="str">
        <f t="shared" si="2"/>
        <v>9692-10021</v>
      </c>
      <c r="R16" s="198"/>
      <c r="S16" s="105" t="s">
        <v>48</v>
      </c>
      <c r="T16" s="105" t="s">
        <v>52</v>
      </c>
      <c r="U16" s="118" t="s">
        <v>53</v>
      </c>
      <c r="V16" s="118" t="s">
        <v>63</v>
      </c>
      <c r="W16" s="119" t="s">
        <v>201</v>
      </c>
      <c r="X16" s="125">
        <v>19891.5</v>
      </c>
      <c r="Y16" s="107">
        <f t="shared" si="3"/>
        <v>4.2986675341128677</v>
      </c>
      <c r="Z16" s="113"/>
      <c r="AA16" s="121">
        <v>1</v>
      </c>
      <c r="AB16" s="121">
        <v>1</v>
      </c>
      <c r="AC16" s="121">
        <v>1</v>
      </c>
      <c r="AD16" s="121">
        <v>1</v>
      </c>
      <c r="AE16" s="121">
        <v>1</v>
      </c>
      <c r="AF16" s="121">
        <v>1</v>
      </c>
      <c r="AG16" s="121">
        <v>1</v>
      </c>
      <c r="AH16" s="121">
        <v>1</v>
      </c>
      <c r="AI16" s="121">
        <v>1</v>
      </c>
      <c r="AJ16" s="121">
        <v>0</v>
      </c>
      <c r="AK16" s="121">
        <v>0</v>
      </c>
      <c r="AL16" s="121">
        <v>0</v>
      </c>
      <c r="AM16" s="121">
        <v>0</v>
      </c>
      <c r="AN16" s="121">
        <v>0</v>
      </c>
      <c r="AO16" s="121">
        <v>0</v>
      </c>
      <c r="AP16" s="121">
        <v>0</v>
      </c>
      <c r="AQ16" s="121">
        <v>1</v>
      </c>
      <c r="AR16" s="121">
        <v>1</v>
      </c>
      <c r="AS16" s="121">
        <v>1</v>
      </c>
      <c r="AT16" s="143"/>
      <c r="AU16" s="121">
        <v>1</v>
      </c>
      <c r="AV16" s="104"/>
      <c r="AW16" s="104"/>
    </row>
    <row r="17" spans="1:49">
      <c r="A17" s="112">
        <v>10021</v>
      </c>
      <c r="B17" s="112">
        <v>10351</v>
      </c>
      <c r="C17" s="138">
        <f>AVERAGE(A17:B17)</f>
        <v>10186</v>
      </c>
      <c r="D17" s="112">
        <f>B17-A17</f>
        <v>330</v>
      </c>
      <c r="E17" s="112">
        <v>16</v>
      </c>
      <c r="F17" s="113" t="s">
        <v>165</v>
      </c>
      <c r="G17" s="139">
        <v>45</v>
      </c>
      <c r="H17" s="139">
        <v>11</v>
      </c>
      <c r="I17" s="140">
        <v>87.62</v>
      </c>
      <c r="J17" s="140">
        <v>16.8</v>
      </c>
      <c r="K17" s="122">
        <v>-15.090909090909101</v>
      </c>
      <c r="L17" s="122">
        <v>2.9067007226250698</v>
      </c>
      <c r="M17" s="123">
        <v>6.9545454545454497</v>
      </c>
      <c r="N17" s="123">
        <v>0.80791538710886801</v>
      </c>
      <c r="O17" s="123">
        <f>N17/(H17^0.5)</f>
        <v>0.24359565467225919</v>
      </c>
      <c r="P17" s="122">
        <v>6.9768616298061499</v>
      </c>
      <c r="Q17" s="115" t="str">
        <f t="shared" si="2"/>
        <v>10021-10351</v>
      </c>
      <c r="R17" s="198"/>
      <c r="S17" s="105" t="s">
        <v>48</v>
      </c>
      <c r="T17" s="105" t="s">
        <v>52</v>
      </c>
      <c r="U17" s="118" t="s">
        <v>58</v>
      </c>
      <c r="V17" s="118" t="s">
        <v>59</v>
      </c>
      <c r="W17" s="119" t="s">
        <v>201</v>
      </c>
      <c r="X17" s="120">
        <v>3833.7165526970002</v>
      </c>
      <c r="Y17" s="107">
        <f t="shared" si="3"/>
        <v>3.5836199999999994</v>
      </c>
      <c r="Z17" s="113"/>
      <c r="AA17" s="121">
        <v>1</v>
      </c>
      <c r="AB17" s="121">
        <v>1</v>
      </c>
      <c r="AC17" s="121">
        <v>1</v>
      </c>
      <c r="AD17" s="121">
        <v>0</v>
      </c>
      <c r="AE17" s="121">
        <v>0</v>
      </c>
      <c r="AF17" s="121">
        <v>0</v>
      </c>
      <c r="AG17" s="121">
        <v>0</v>
      </c>
      <c r="AH17" s="121">
        <v>0</v>
      </c>
      <c r="AI17" s="121">
        <v>0</v>
      </c>
      <c r="AJ17" s="121">
        <v>0</v>
      </c>
      <c r="AK17" s="121">
        <v>0</v>
      </c>
      <c r="AL17" s="121">
        <v>0</v>
      </c>
      <c r="AM17" s="121">
        <v>0</v>
      </c>
      <c r="AN17" s="121">
        <v>0</v>
      </c>
      <c r="AO17" s="121">
        <v>0</v>
      </c>
      <c r="AP17" s="121">
        <v>0</v>
      </c>
      <c r="AQ17" s="121">
        <v>1</v>
      </c>
      <c r="AR17" s="121">
        <v>1</v>
      </c>
      <c r="AS17" s="121">
        <v>1</v>
      </c>
      <c r="AT17" s="121"/>
      <c r="AU17" s="121">
        <v>1</v>
      </c>
      <c r="AV17" s="104"/>
      <c r="AW17" s="104"/>
    </row>
    <row r="18" spans="1:49">
      <c r="A18" s="112">
        <v>10351</v>
      </c>
      <c r="B18" s="112">
        <v>11668</v>
      </c>
      <c r="C18" s="138">
        <f>AVERAGE(A18:B18)</f>
        <v>11009.5</v>
      </c>
      <c r="D18" s="112">
        <f>B18-A18</f>
        <v>1317</v>
      </c>
      <c r="E18" s="112">
        <v>17</v>
      </c>
      <c r="F18" s="113" t="s">
        <v>219</v>
      </c>
      <c r="G18" s="139">
        <v>27</v>
      </c>
      <c r="H18" s="139">
        <v>21</v>
      </c>
      <c r="I18" s="140">
        <v>87.56</v>
      </c>
      <c r="J18" s="140">
        <v>19.43</v>
      </c>
      <c r="K18" s="122">
        <v>-17.777272727272699</v>
      </c>
      <c r="L18" s="122">
        <v>3.6495181440818598</v>
      </c>
      <c r="M18" s="123">
        <v>6.7590909090909097</v>
      </c>
      <c r="N18" s="123">
        <v>1.2168104641347</v>
      </c>
      <c r="O18" s="123">
        <f t="shared" si="4"/>
        <v>0.26552981230055289</v>
      </c>
      <c r="P18" s="122">
        <v>10.168199202664301</v>
      </c>
      <c r="Q18" s="115" t="str">
        <f t="shared" si="2"/>
        <v>10351-11668</v>
      </c>
      <c r="R18" s="198"/>
      <c r="S18" s="105" t="s">
        <v>48</v>
      </c>
      <c r="T18" s="105" t="s">
        <v>52</v>
      </c>
      <c r="U18" s="118" t="s">
        <v>56</v>
      </c>
      <c r="V18" s="118" t="s">
        <v>57</v>
      </c>
      <c r="W18" s="119" t="s">
        <v>201</v>
      </c>
      <c r="X18" s="120">
        <v>5999.9827253364401</v>
      </c>
      <c r="Y18" s="107">
        <f t="shared" si="3"/>
        <v>3.7781500000000001</v>
      </c>
      <c r="Z18" s="113"/>
      <c r="AA18" s="121">
        <v>1</v>
      </c>
      <c r="AB18" s="121">
        <v>1</v>
      </c>
      <c r="AC18" s="121">
        <v>1</v>
      </c>
      <c r="AD18" s="121">
        <v>0</v>
      </c>
      <c r="AE18" s="121">
        <v>0</v>
      </c>
      <c r="AF18" s="121">
        <v>0</v>
      </c>
      <c r="AG18" s="121">
        <v>0</v>
      </c>
      <c r="AH18" s="121">
        <v>0</v>
      </c>
      <c r="AI18" s="121">
        <v>0</v>
      </c>
      <c r="AJ18" s="121">
        <v>0</v>
      </c>
      <c r="AK18" s="121">
        <v>0</v>
      </c>
      <c r="AL18" s="121">
        <v>0</v>
      </c>
      <c r="AM18" s="121">
        <v>0</v>
      </c>
      <c r="AN18" s="121">
        <v>0</v>
      </c>
      <c r="AO18" s="121">
        <v>1</v>
      </c>
      <c r="AP18" s="121">
        <v>1</v>
      </c>
      <c r="AQ18" s="121">
        <v>1</v>
      </c>
      <c r="AR18" s="121">
        <v>1</v>
      </c>
      <c r="AS18" s="121">
        <v>1</v>
      </c>
      <c r="AT18" s="121"/>
      <c r="AU18" s="121">
        <v>1</v>
      </c>
      <c r="AV18" s="104"/>
      <c r="AW18" s="104"/>
    </row>
    <row r="19" spans="1:49">
      <c r="A19" s="112">
        <v>11668</v>
      </c>
      <c r="B19" s="112">
        <f>AVERAGE(12656,13444)</f>
        <v>13050</v>
      </c>
      <c r="C19" s="138">
        <f>AVERAGE(A19:B19)</f>
        <v>12359</v>
      </c>
      <c r="D19" s="112">
        <f>B19-A19</f>
        <v>1382</v>
      </c>
      <c r="E19" s="112">
        <v>18</v>
      </c>
      <c r="F19" s="113" t="s">
        <v>164</v>
      </c>
      <c r="G19" s="142">
        <v>7</v>
      </c>
      <c r="H19" s="142">
        <v>7</v>
      </c>
      <c r="I19" s="144">
        <v>84.03</v>
      </c>
      <c r="J19" s="144">
        <v>20.45</v>
      </c>
      <c r="K19" s="135">
        <v>-13.9571428571429</v>
      </c>
      <c r="L19" s="135">
        <v>2.40545016082031</v>
      </c>
      <c r="M19" s="136">
        <v>7.2428571428571402</v>
      </c>
      <c r="N19" s="136">
        <v>0.82836614862660596</v>
      </c>
      <c r="O19" s="123">
        <f t="shared" si="4"/>
        <v>0.31309297482433829</v>
      </c>
      <c r="P19" s="135">
        <v>6.2587295954159501</v>
      </c>
      <c r="Q19" s="115" t="str">
        <f t="shared" si="2"/>
        <v>11668-13050</v>
      </c>
      <c r="R19" s="198"/>
      <c r="S19" s="124" t="s">
        <v>48</v>
      </c>
      <c r="T19" s="145" t="s">
        <v>70</v>
      </c>
      <c r="U19" s="146" t="s">
        <v>70</v>
      </c>
      <c r="V19" s="146" t="s">
        <v>180</v>
      </c>
      <c r="W19" s="119" t="s">
        <v>201</v>
      </c>
      <c r="X19" s="125">
        <v>5000</v>
      </c>
      <c r="Y19" s="107">
        <f t="shared" si="3"/>
        <v>3.6989700043360187</v>
      </c>
      <c r="Z19" s="147"/>
      <c r="AA19" s="121">
        <v>0</v>
      </c>
      <c r="AB19" s="121">
        <v>0</v>
      </c>
      <c r="AC19" s="121">
        <v>0</v>
      </c>
      <c r="AD19" s="121">
        <v>0</v>
      </c>
      <c r="AE19" s="121">
        <v>0</v>
      </c>
      <c r="AF19" s="121">
        <v>0</v>
      </c>
      <c r="AG19" s="121">
        <v>0</v>
      </c>
      <c r="AH19" s="121">
        <v>0</v>
      </c>
      <c r="AI19" s="121">
        <v>0</v>
      </c>
      <c r="AJ19" s="121">
        <v>0</v>
      </c>
      <c r="AK19" s="121">
        <v>0</v>
      </c>
      <c r="AL19" s="121">
        <v>0</v>
      </c>
      <c r="AM19" s="121">
        <v>0</v>
      </c>
      <c r="AN19" s="121">
        <v>0</v>
      </c>
      <c r="AO19" s="121">
        <v>0</v>
      </c>
      <c r="AP19" s="121">
        <v>0</v>
      </c>
      <c r="AQ19" s="121">
        <v>1</v>
      </c>
      <c r="AR19" s="121">
        <v>1</v>
      </c>
      <c r="AS19" s="121">
        <v>1</v>
      </c>
      <c r="AT19" s="148"/>
      <c r="AU19" s="121">
        <v>1</v>
      </c>
      <c r="AV19" s="104"/>
      <c r="AW19" s="104"/>
    </row>
    <row r="20" spans="1:49">
      <c r="A20" s="112">
        <v>13915</v>
      </c>
      <c r="B20" s="112">
        <v>15095</v>
      </c>
      <c r="C20" s="111">
        <f>AVERAGE(A20:B20)</f>
        <v>14505</v>
      </c>
      <c r="D20" s="112">
        <f>B20-A20</f>
        <v>1180</v>
      </c>
      <c r="E20" s="112">
        <v>19</v>
      </c>
      <c r="F20" s="113" t="s">
        <v>221</v>
      </c>
      <c r="G20" s="112">
        <v>14</v>
      </c>
      <c r="H20" s="114">
        <v>15</v>
      </c>
      <c r="I20" s="115">
        <v>87.83</v>
      </c>
      <c r="J20" s="115">
        <v>18.36</v>
      </c>
      <c r="K20" s="135">
        <v>-16.376923076923099</v>
      </c>
      <c r="L20" s="135">
        <v>2.6176178248405702</v>
      </c>
      <c r="M20" s="136">
        <v>6.6692307692307704</v>
      </c>
      <c r="N20" s="136">
        <v>0.962102398729483</v>
      </c>
      <c r="O20" s="123">
        <f t="shared" si="4"/>
        <v>0.24841377117503302</v>
      </c>
      <c r="P20" s="135">
        <v>6.7</v>
      </c>
      <c r="Q20" s="115" t="str">
        <f t="shared" si="2"/>
        <v>13915-15095</v>
      </c>
      <c r="R20" s="198"/>
      <c r="S20" s="105" t="s">
        <v>48</v>
      </c>
      <c r="T20" s="105" t="s">
        <v>70</v>
      </c>
      <c r="U20" s="118" t="s">
        <v>117</v>
      </c>
      <c r="V20" s="118" t="s">
        <v>127</v>
      </c>
      <c r="W20" s="119" t="s">
        <v>201</v>
      </c>
      <c r="X20" s="120">
        <v>8999.9479963720096</v>
      </c>
      <c r="Y20" s="107">
        <f t="shared" si="3"/>
        <v>3.95424</v>
      </c>
      <c r="Z20" s="147"/>
      <c r="AA20" s="121">
        <v>0</v>
      </c>
      <c r="AB20" s="121">
        <v>0</v>
      </c>
      <c r="AC20" s="121">
        <v>0</v>
      </c>
      <c r="AD20" s="121">
        <v>0</v>
      </c>
      <c r="AE20" s="121">
        <v>0</v>
      </c>
      <c r="AF20" s="121">
        <v>0</v>
      </c>
      <c r="AG20" s="121">
        <v>0</v>
      </c>
      <c r="AH20" s="121">
        <v>0</v>
      </c>
      <c r="AI20" s="121">
        <v>0</v>
      </c>
      <c r="AJ20" s="121">
        <v>0</v>
      </c>
      <c r="AK20" s="121">
        <v>0</v>
      </c>
      <c r="AL20" s="121">
        <v>0</v>
      </c>
      <c r="AM20" s="121">
        <v>0</v>
      </c>
      <c r="AN20" s="121">
        <v>0</v>
      </c>
      <c r="AO20" s="121">
        <v>0</v>
      </c>
      <c r="AP20" s="121">
        <v>0</v>
      </c>
      <c r="AQ20" s="121">
        <v>1</v>
      </c>
      <c r="AR20" s="121">
        <v>1</v>
      </c>
      <c r="AS20" s="121">
        <v>0</v>
      </c>
      <c r="AT20" s="121"/>
      <c r="AU20" s="121">
        <v>1</v>
      </c>
      <c r="AV20" s="104"/>
      <c r="AW20" s="104"/>
    </row>
    <row r="21" spans="1:49">
      <c r="A21" s="149">
        <v>11668</v>
      </c>
      <c r="B21" s="149">
        <v>15095</v>
      </c>
      <c r="C21" s="150">
        <f>AVERAGE(A21:B21)</f>
        <v>13381.5</v>
      </c>
      <c r="D21" s="151">
        <f>B21-A21</f>
        <v>3427</v>
      </c>
      <c r="E21" s="149"/>
      <c r="F21" s="152" t="s">
        <v>220</v>
      </c>
      <c r="G21" s="153">
        <v>15</v>
      </c>
      <c r="H21" s="154">
        <v>16</v>
      </c>
      <c r="I21" s="144">
        <v>76.900000000000006</v>
      </c>
      <c r="J21" s="144">
        <v>14.76</v>
      </c>
      <c r="K21" s="144">
        <v>-16.670000000000002</v>
      </c>
      <c r="L21" s="155">
        <v>3.83</v>
      </c>
      <c r="M21" s="156">
        <v>7.08</v>
      </c>
      <c r="N21" s="156">
        <v>1.29</v>
      </c>
      <c r="O21" s="123">
        <f t="shared" si="4"/>
        <v>0.32250000000000001</v>
      </c>
      <c r="P21" s="117"/>
      <c r="Q21" s="115" t="str">
        <f t="shared" si="2"/>
        <v>11668-15095</v>
      </c>
      <c r="R21" s="104"/>
      <c r="S21" s="124" t="s">
        <v>48</v>
      </c>
      <c r="T21" s="105" t="s">
        <v>70</v>
      </c>
      <c r="U21" s="118" t="s">
        <v>140</v>
      </c>
      <c r="V21" s="118" t="s">
        <v>141</v>
      </c>
      <c r="W21" s="119" t="s">
        <v>201</v>
      </c>
      <c r="X21" s="125">
        <v>189000</v>
      </c>
      <c r="Y21" s="107">
        <f t="shared" si="3"/>
        <v>5.2764618041732438</v>
      </c>
      <c r="Z21" s="147"/>
      <c r="AA21" s="121">
        <v>0</v>
      </c>
      <c r="AB21" s="121">
        <v>0</v>
      </c>
      <c r="AC21" s="121">
        <v>0</v>
      </c>
      <c r="AD21" s="121">
        <v>0</v>
      </c>
      <c r="AE21" s="121">
        <v>0</v>
      </c>
      <c r="AF21" s="121">
        <v>0</v>
      </c>
      <c r="AG21" s="121">
        <v>0</v>
      </c>
      <c r="AH21" s="121">
        <v>0</v>
      </c>
      <c r="AI21" s="121">
        <v>0</v>
      </c>
      <c r="AJ21" s="121">
        <v>0</v>
      </c>
      <c r="AK21" s="121">
        <v>0</v>
      </c>
      <c r="AL21" s="121">
        <v>0</v>
      </c>
      <c r="AM21" s="121">
        <v>0</v>
      </c>
      <c r="AN21" s="121">
        <v>0</v>
      </c>
      <c r="AO21" s="121">
        <v>0</v>
      </c>
      <c r="AP21" s="121">
        <v>0</v>
      </c>
      <c r="AQ21" s="121">
        <v>0</v>
      </c>
      <c r="AR21" s="121">
        <v>0</v>
      </c>
      <c r="AS21" s="121">
        <v>1</v>
      </c>
      <c r="AT21" s="141"/>
      <c r="AU21" s="121">
        <v>1</v>
      </c>
      <c r="AV21" s="104"/>
      <c r="AW21" s="104"/>
    </row>
    <row r="22" spans="1:49">
      <c r="A22" s="104"/>
      <c r="B22" s="104"/>
      <c r="C22" s="104"/>
      <c r="D22" s="104"/>
      <c r="E22" s="104"/>
      <c r="F22" s="104"/>
      <c r="G22" s="104"/>
      <c r="H22" s="104"/>
      <c r="I22" s="104"/>
      <c r="J22" s="104"/>
      <c r="K22" s="104"/>
      <c r="L22" s="104"/>
      <c r="M22" s="104"/>
      <c r="N22" s="104"/>
      <c r="O22" s="104"/>
      <c r="P22" s="104"/>
      <c r="Q22" s="157"/>
      <c r="R22" s="104"/>
      <c r="S22" s="105" t="s">
        <v>48</v>
      </c>
      <c r="T22" s="105" t="s">
        <v>70</v>
      </c>
      <c r="U22" s="118" t="s">
        <v>115</v>
      </c>
      <c r="V22" s="118" t="s">
        <v>116</v>
      </c>
      <c r="W22" s="119" t="s">
        <v>201</v>
      </c>
      <c r="X22" s="120">
        <v>3249.9748485427999</v>
      </c>
      <c r="Y22" s="107">
        <f t="shared" si="3"/>
        <v>3.5118800000000006</v>
      </c>
      <c r="Z22" s="147"/>
      <c r="AA22" s="121">
        <v>0</v>
      </c>
      <c r="AB22" s="121">
        <v>0</v>
      </c>
      <c r="AC22" s="121">
        <v>0</v>
      </c>
      <c r="AD22" s="121">
        <v>0</v>
      </c>
      <c r="AE22" s="121">
        <v>0</v>
      </c>
      <c r="AF22" s="121">
        <v>0</v>
      </c>
      <c r="AG22" s="121">
        <v>0</v>
      </c>
      <c r="AH22" s="121">
        <v>0</v>
      </c>
      <c r="AI22" s="121">
        <v>0</v>
      </c>
      <c r="AJ22" s="121">
        <v>0</v>
      </c>
      <c r="AK22" s="121">
        <v>0</v>
      </c>
      <c r="AL22" s="121">
        <v>0</v>
      </c>
      <c r="AM22" s="121">
        <v>0</v>
      </c>
      <c r="AN22" s="121">
        <v>0</v>
      </c>
      <c r="AO22" s="121">
        <v>0</v>
      </c>
      <c r="AP22" s="121">
        <v>0</v>
      </c>
      <c r="AQ22" s="121">
        <v>1</v>
      </c>
      <c r="AR22" s="121">
        <v>1</v>
      </c>
      <c r="AS22" s="121">
        <v>0</v>
      </c>
      <c r="AT22" s="121"/>
      <c r="AU22" s="121">
        <v>1</v>
      </c>
      <c r="AV22" s="104"/>
      <c r="AW22" s="104"/>
    </row>
    <row r="23" spans="1:49">
      <c r="A23" s="104"/>
      <c r="B23" s="104"/>
      <c r="C23" s="104"/>
      <c r="D23" s="104"/>
      <c r="E23" s="104"/>
      <c r="F23" s="104"/>
      <c r="G23" s="104"/>
      <c r="H23" s="104"/>
      <c r="I23" s="104"/>
      <c r="J23" s="104"/>
      <c r="K23" s="104"/>
      <c r="L23" s="104"/>
      <c r="M23" s="104"/>
      <c r="N23" s="104"/>
      <c r="O23" s="104"/>
      <c r="P23" s="104"/>
      <c r="Q23" s="157"/>
      <c r="R23" s="104"/>
      <c r="S23" s="105" t="s">
        <v>48</v>
      </c>
      <c r="T23" s="105" t="s">
        <v>70</v>
      </c>
      <c r="U23" s="118" t="s">
        <v>91</v>
      </c>
      <c r="V23" s="118" t="s">
        <v>64</v>
      </c>
      <c r="W23" s="119" t="s">
        <v>201</v>
      </c>
      <c r="X23" s="120">
        <v>8904.0994091113207</v>
      </c>
      <c r="Y23" s="107">
        <f t="shared" si="3"/>
        <v>3.9495900000000006</v>
      </c>
      <c r="Z23" s="147"/>
      <c r="AA23" s="121">
        <v>1</v>
      </c>
      <c r="AB23" s="121">
        <v>0</v>
      </c>
      <c r="AC23" s="121">
        <v>0</v>
      </c>
      <c r="AD23" s="121">
        <v>0</v>
      </c>
      <c r="AE23" s="121">
        <v>0</v>
      </c>
      <c r="AF23" s="121">
        <v>1</v>
      </c>
      <c r="AG23" s="121">
        <v>1</v>
      </c>
      <c r="AH23" s="121">
        <v>1</v>
      </c>
      <c r="AI23" s="121">
        <v>1</v>
      </c>
      <c r="AJ23" s="121">
        <v>1</v>
      </c>
      <c r="AK23" s="121">
        <v>1</v>
      </c>
      <c r="AL23" s="121">
        <v>1</v>
      </c>
      <c r="AM23" s="121">
        <v>1</v>
      </c>
      <c r="AN23" s="121">
        <v>1</v>
      </c>
      <c r="AO23" s="121">
        <v>1</v>
      </c>
      <c r="AP23" s="121">
        <v>0</v>
      </c>
      <c r="AQ23" s="121">
        <v>1</v>
      </c>
      <c r="AR23" s="121">
        <v>1</v>
      </c>
      <c r="AS23" s="121">
        <v>1</v>
      </c>
      <c r="AT23" s="121"/>
      <c r="AU23" s="121">
        <v>1</v>
      </c>
      <c r="AV23" s="104"/>
      <c r="AW23" s="104"/>
    </row>
    <row r="24" spans="1:49">
      <c r="A24" s="104"/>
      <c r="B24" s="104"/>
      <c r="C24" s="104"/>
      <c r="D24" s="104"/>
      <c r="E24" s="104"/>
      <c r="F24" s="104"/>
      <c r="G24" s="104"/>
      <c r="H24" s="104"/>
      <c r="I24" s="104"/>
      <c r="J24" s="104"/>
      <c r="K24" s="104"/>
      <c r="L24" s="104"/>
      <c r="M24" s="104"/>
      <c r="N24" s="104"/>
      <c r="O24" s="104"/>
      <c r="P24" s="104"/>
      <c r="Q24" s="157"/>
      <c r="R24" s="104"/>
      <c r="S24" s="105" t="s">
        <v>48</v>
      </c>
      <c r="T24" s="105" t="s">
        <v>70</v>
      </c>
      <c r="U24" s="118" t="s">
        <v>95</v>
      </c>
      <c r="V24" s="118" t="s">
        <v>98</v>
      </c>
      <c r="W24" s="119" t="s">
        <v>201</v>
      </c>
      <c r="X24" s="120">
        <v>433200</v>
      </c>
      <c r="Y24" s="107">
        <f t="shared" si="3"/>
        <v>5.6366884479532828</v>
      </c>
      <c r="Z24" s="147"/>
      <c r="AA24" s="121">
        <v>0</v>
      </c>
      <c r="AB24" s="121">
        <v>0</v>
      </c>
      <c r="AC24" s="121">
        <v>0</v>
      </c>
      <c r="AD24" s="121">
        <v>0</v>
      </c>
      <c r="AE24" s="121">
        <v>0</v>
      </c>
      <c r="AF24" s="121">
        <v>0</v>
      </c>
      <c r="AG24" s="121">
        <v>0</v>
      </c>
      <c r="AH24" s="121">
        <v>0</v>
      </c>
      <c r="AI24" s="121">
        <v>0</v>
      </c>
      <c r="AJ24" s="121">
        <v>0</v>
      </c>
      <c r="AK24" s="121">
        <v>0</v>
      </c>
      <c r="AL24" s="121">
        <v>0</v>
      </c>
      <c r="AM24" s="121">
        <v>0</v>
      </c>
      <c r="AN24" s="121">
        <v>0</v>
      </c>
      <c r="AO24" s="121">
        <v>0</v>
      </c>
      <c r="AP24" s="121">
        <v>0</v>
      </c>
      <c r="AQ24" s="121">
        <v>1</v>
      </c>
      <c r="AR24" s="121">
        <v>1</v>
      </c>
      <c r="AS24" s="121">
        <v>1</v>
      </c>
      <c r="AT24" s="121"/>
      <c r="AU24" s="121">
        <v>1</v>
      </c>
      <c r="AV24" s="104"/>
      <c r="AW24" s="104"/>
    </row>
    <row r="25" spans="1:49">
      <c r="A25" s="104"/>
      <c r="B25" s="104"/>
      <c r="C25" s="104"/>
      <c r="D25" s="104"/>
      <c r="E25" s="104"/>
      <c r="F25" s="104"/>
      <c r="G25" s="104"/>
      <c r="H25" s="104"/>
      <c r="I25" s="104"/>
      <c r="J25" s="104"/>
      <c r="K25" s="104"/>
      <c r="L25" s="104"/>
      <c r="M25" s="104"/>
      <c r="N25" s="104"/>
      <c r="O25" s="104"/>
      <c r="P25" s="104"/>
      <c r="Q25" s="157"/>
      <c r="R25" s="104"/>
      <c r="S25" s="105" t="s">
        <v>48</v>
      </c>
      <c r="T25" s="105" t="s">
        <v>70</v>
      </c>
      <c r="U25" s="118" t="s">
        <v>95</v>
      </c>
      <c r="V25" s="118" t="s">
        <v>96</v>
      </c>
      <c r="W25" s="119" t="s">
        <v>201</v>
      </c>
      <c r="X25" s="120">
        <v>100000</v>
      </c>
      <c r="Y25" s="107">
        <f t="shared" si="3"/>
        <v>5</v>
      </c>
      <c r="Z25" s="147"/>
      <c r="AA25" s="121">
        <v>0</v>
      </c>
      <c r="AB25" s="121">
        <v>0</v>
      </c>
      <c r="AC25" s="121">
        <v>0</v>
      </c>
      <c r="AD25" s="121">
        <v>0</v>
      </c>
      <c r="AE25" s="121">
        <v>0</v>
      </c>
      <c r="AF25" s="121">
        <v>0</v>
      </c>
      <c r="AG25" s="121">
        <v>0</v>
      </c>
      <c r="AH25" s="121">
        <v>0</v>
      </c>
      <c r="AI25" s="121">
        <v>0</v>
      </c>
      <c r="AJ25" s="121">
        <v>0</v>
      </c>
      <c r="AK25" s="121">
        <v>0</v>
      </c>
      <c r="AL25" s="121">
        <v>0</v>
      </c>
      <c r="AM25" s="121">
        <v>0</v>
      </c>
      <c r="AN25" s="121">
        <v>0</v>
      </c>
      <c r="AO25" s="121">
        <v>1</v>
      </c>
      <c r="AP25" s="121">
        <v>1</v>
      </c>
      <c r="AQ25" s="121">
        <v>1</v>
      </c>
      <c r="AR25" s="121">
        <v>1</v>
      </c>
      <c r="AS25" s="121">
        <v>1</v>
      </c>
      <c r="AT25" s="121"/>
      <c r="AU25" s="121">
        <v>1</v>
      </c>
      <c r="AV25" s="104"/>
      <c r="AW25" s="104"/>
    </row>
    <row r="26" spans="1:49">
      <c r="A26" s="104"/>
      <c r="B26" s="104"/>
      <c r="C26" s="104"/>
      <c r="D26" s="104"/>
      <c r="E26" s="104"/>
      <c r="F26" s="104"/>
      <c r="G26" s="104"/>
      <c r="H26" s="104"/>
      <c r="I26" s="104"/>
      <c r="J26" s="104"/>
      <c r="K26" s="104"/>
      <c r="L26" s="104"/>
      <c r="M26" s="104"/>
      <c r="N26" s="104"/>
      <c r="O26" s="104"/>
      <c r="P26" s="104"/>
      <c r="Q26" s="157"/>
      <c r="R26" s="104"/>
      <c r="S26" s="105" t="s">
        <v>48</v>
      </c>
      <c r="T26" s="105" t="s">
        <v>70</v>
      </c>
      <c r="U26" s="118" t="s">
        <v>71</v>
      </c>
      <c r="V26" s="118" t="s">
        <v>72</v>
      </c>
      <c r="W26" s="119" t="s">
        <v>201</v>
      </c>
      <c r="X26" s="120">
        <v>51600.035450694901</v>
      </c>
      <c r="Y26" s="107">
        <f t="shared" si="3"/>
        <v>4.71265</v>
      </c>
      <c r="Z26" s="147"/>
      <c r="AA26" s="121">
        <v>1</v>
      </c>
      <c r="AB26" s="121">
        <v>1</v>
      </c>
      <c r="AC26" s="121">
        <v>0</v>
      </c>
      <c r="AD26" s="121">
        <v>1</v>
      </c>
      <c r="AE26" s="121">
        <v>1</v>
      </c>
      <c r="AF26" s="121">
        <v>1</v>
      </c>
      <c r="AG26" s="121">
        <v>1</v>
      </c>
      <c r="AH26" s="121">
        <v>1</v>
      </c>
      <c r="AI26" s="121">
        <v>1</v>
      </c>
      <c r="AJ26" s="121">
        <v>0</v>
      </c>
      <c r="AK26" s="121">
        <v>0</v>
      </c>
      <c r="AL26" s="121">
        <v>1</v>
      </c>
      <c r="AM26" s="121">
        <v>1</v>
      </c>
      <c r="AN26" s="121">
        <v>1</v>
      </c>
      <c r="AO26" s="121">
        <v>1</v>
      </c>
      <c r="AP26" s="121">
        <v>1</v>
      </c>
      <c r="AQ26" s="121">
        <v>1</v>
      </c>
      <c r="AR26" s="121">
        <v>0</v>
      </c>
      <c r="AS26" s="121">
        <v>1</v>
      </c>
      <c r="AT26" s="121"/>
      <c r="AU26" s="121">
        <v>1</v>
      </c>
      <c r="AV26" s="104"/>
      <c r="AW26" s="104"/>
    </row>
    <row r="27" spans="1:49">
      <c r="A27" s="104"/>
      <c r="B27" s="104"/>
      <c r="C27" s="104"/>
      <c r="D27" s="104"/>
      <c r="E27" s="104"/>
      <c r="F27" s="104"/>
      <c r="H27" s="104"/>
      <c r="I27" s="104"/>
      <c r="J27" s="104"/>
      <c r="K27" s="104"/>
      <c r="L27" s="104"/>
      <c r="M27" s="104"/>
      <c r="N27" s="104"/>
      <c r="O27" s="104"/>
      <c r="P27" s="104"/>
      <c r="Q27" s="157"/>
      <c r="R27" s="104"/>
      <c r="S27" s="124" t="s">
        <v>48</v>
      </c>
      <c r="T27" s="105" t="s">
        <v>70</v>
      </c>
      <c r="U27" s="118" t="s">
        <v>142</v>
      </c>
      <c r="V27" s="118" t="s">
        <v>24</v>
      </c>
      <c r="W27" s="119" t="s">
        <v>201</v>
      </c>
      <c r="X27" s="125">
        <v>400000</v>
      </c>
      <c r="Y27" s="107">
        <f t="shared" si="3"/>
        <v>5.6020599913279625</v>
      </c>
      <c r="Z27" s="147"/>
      <c r="AA27" s="121">
        <v>0</v>
      </c>
      <c r="AB27" s="121">
        <v>0</v>
      </c>
      <c r="AC27" s="121">
        <v>0</v>
      </c>
      <c r="AD27" s="121">
        <v>0</v>
      </c>
      <c r="AE27" s="121">
        <v>0</v>
      </c>
      <c r="AF27" s="121">
        <v>0</v>
      </c>
      <c r="AG27" s="121">
        <v>0</v>
      </c>
      <c r="AH27" s="121">
        <v>0</v>
      </c>
      <c r="AI27" s="121">
        <v>0</v>
      </c>
      <c r="AJ27" s="121">
        <v>0</v>
      </c>
      <c r="AK27" s="121">
        <v>0</v>
      </c>
      <c r="AL27" s="121">
        <v>0</v>
      </c>
      <c r="AM27" s="121">
        <v>0</v>
      </c>
      <c r="AN27" s="121">
        <v>0</v>
      </c>
      <c r="AO27" s="121">
        <v>0</v>
      </c>
      <c r="AP27" s="121">
        <v>0</v>
      </c>
      <c r="AQ27" s="121">
        <v>0</v>
      </c>
      <c r="AR27" s="121">
        <v>0</v>
      </c>
      <c r="AS27" s="121">
        <v>0</v>
      </c>
      <c r="AT27" s="134"/>
      <c r="AU27" s="121">
        <v>0</v>
      </c>
      <c r="AV27" s="104"/>
      <c r="AW27" s="104"/>
    </row>
    <row r="28" spans="1:49" ht="26">
      <c r="A28" s="104"/>
      <c r="B28" s="104"/>
      <c r="C28" s="104"/>
      <c r="D28" s="104"/>
      <c r="E28" s="104"/>
      <c r="F28" s="104"/>
      <c r="H28" s="104"/>
      <c r="I28" s="104"/>
      <c r="J28" s="104"/>
      <c r="K28" s="104"/>
      <c r="L28" s="104"/>
      <c r="M28" s="104"/>
      <c r="N28" s="104"/>
      <c r="O28" s="104"/>
      <c r="P28" s="104"/>
      <c r="Q28" s="157"/>
      <c r="R28" s="104"/>
      <c r="S28" s="105" t="s">
        <v>48</v>
      </c>
      <c r="T28" s="105" t="s">
        <v>60</v>
      </c>
      <c r="U28" s="118" t="s">
        <v>61</v>
      </c>
      <c r="V28" s="118" t="s">
        <v>62</v>
      </c>
      <c r="W28" s="119" t="s">
        <v>203</v>
      </c>
      <c r="X28" s="120">
        <v>3500.0157607101401</v>
      </c>
      <c r="Y28" s="107">
        <f t="shared" si="3"/>
        <v>3.5440699999999996</v>
      </c>
      <c r="Z28" s="147"/>
      <c r="AA28" s="121">
        <v>1</v>
      </c>
      <c r="AB28" s="121">
        <v>1</v>
      </c>
      <c r="AC28" s="121">
        <v>0</v>
      </c>
      <c r="AD28" s="121">
        <v>0</v>
      </c>
      <c r="AE28" s="121">
        <v>0</v>
      </c>
      <c r="AF28" s="121">
        <v>0</v>
      </c>
      <c r="AG28" s="121">
        <v>0</v>
      </c>
      <c r="AH28" s="121">
        <v>0</v>
      </c>
      <c r="AI28" s="121">
        <v>0</v>
      </c>
      <c r="AJ28" s="121">
        <v>0</v>
      </c>
      <c r="AK28" s="121">
        <v>0</v>
      </c>
      <c r="AL28" s="121">
        <v>0</v>
      </c>
      <c r="AM28" s="121">
        <v>0</v>
      </c>
      <c r="AN28" s="121">
        <v>0</v>
      </c>
      <c r="AO28" s="121">
        <v>0</v>
      </c>
      <c r="AP28" s="121">
        <v>0</v>
      </c>
      <c r="AQ28" s="121">
        <v>0</v>
      </c>
      <c r="AR28" s="121">
        <v>0</v>
      </c>
      <c r="AS28" s="121">
        <v>0</v>
      </c>
      <c r="AT28" s="121"/>
      <c r="AU28" s="121">
        <v>0</v>
      </c>
      <c r="AV28" s="104"/>
      <c r="AW28" s="104"/>
    </row>
    <row r="29" spans="1:49">
      <c r="A29" s="104"/>
      <c r="B29" s="104"/>
      <c r="C29" s="104"/>
      <c r="D29" s="104"/>
      <c r="E29" s="104"/>
      <c r="F29" s="104"/>
      <c r="H29" s="104"/>
      <c r="I29" s="104"/>
      <c r="J29" s="104"/>
      <c r="K29" s="104"/>
      <c r="L29" s="104"/>
      <c r="M29" s="104"/>
      <c r="N29" s="104"/>
      <c r="O29" s="104"/>
      <c r="P29" s="104"/>
      <c r="Q29" s="157"/>
      <c r="R29" s="104"/>
      <c r="S29" s="105" t="s">
        <v>48</v>
      </c>
      <c r="T29" s="105" t="s">
        <v>60</v>
      </c>
      <c r="U29" s="118" t="s">
        <v>88</v>
      </c>
      <c r="V29" s="118" t="s">
        <v>90</v>
      </c>
      <c r="W29" s="119" t="s">
        <v>204</v>
      </c>
      <c r="X29" s="120">
        <v>801.253611440952</v>
      </c>
      <c r="Y29" s="107">
        <f t="shared" si="3"/>
        <v>2.9037700000000002</v>
      </c>
      <c r="Z29" s="108"/>
      <c r="AA29" s="121">
        <v>0</v>
      </c>
      <c r="AB29" s="121">
        <v>0</v>
      </c>
      <c r="AC29" s="121">
        <v>0</v>
      </c>
      <c r="AD29" s="121">
        <v>0</v>
      </c>
      <c r="AE29" s="121">
        <v>0</v>
      </c>
      <c r="AF29" s="121">
        <v>0</v>
      </c>
      <c r="AG29" s="121">
        <v>0</v>
      </c>
      <c r="AH29" s="121">
        <v>0</v>
      </c>
      <c r="AI29" s="121">
        <v>0</v>
      </c>
      <c r="AJ29" s="121">
        <v>0</v>
      </c>
      <c r="AK29" s="121">
        <v>0</v>
      </c>
      <c r="AL29" s="121">
        <v>0</v>
      </c>
      <c r="AM29" s="121">
        <v>0</v>
      </c>
      <c r="AN29" s="121">
        <v>0</v>
      </c>
      <c r="AO29" s="121">
        <v>0</v>
      </c>
      <c r="AP29" s="121">
        <v>0</v>
      </c>
      <c r="AQ29" s="121">
        <v>1</v>
      </c>
      <c r="AR29" s="121">
        <v>1</v>
      </c>
      <c r="AS29" s="121">
        <v>1</v>
      </c>
      <c r="AT29" s="121"/>
      <c r="AU29" s="121">
        <v>1</v>
      </c>
      <c r="AV29" s="104"/>
      <c r="AW29" s="104"/>
    </row>
    <row r="30" spans="1:49">
      <c r="A30" s="104"/>
      <c r="B30" s="104"/>
      <c r="C30" s="104"/>
      <c r="D30" s="104"/>
      <c r="E30" s="104"/>
      <c r="F30" s="104"/>
      <c r="H30" s="104"/>
      <c r="I30" s="104"/>
      <c r="J30" s="104"/>
      <c r="K30" s="104"/>
      <c r="L30" s="104"/>
      <c r="M30" s="104"/>
      <c r="N30" s="104"/>
      <c r="O30" s="104"/>
      <c r="P30" s="104"/>
      <c r="Q30" s="157"/>
      <c r="R30" s="104"/>
      <c r="S30" s="105" t="s">
        <v>48</v>
      </c>
      <c r="T30" s="105" t="s">
        <v>60</v>
      </c>
      <c r="U30" s="118" t="s">
        <v>88</v>
      </c>
      <c r="V30" s="118" t="s">
        <v>89</v>
      </c>
      <c r="W30" s="119" t="s">
        <v>204</v>
      </c>
      <c r="X30" s="120">
        <v>2085.0189189058001</v>
      </c>
      <c r="Y30" s="107">
        <f t="shared" si="3"/>
        <v>3.3191099999999998</v>
      </c>
      <c r="Z30" s="108"/>
      <c r="AA30" s="121">
        <v>0</v>
      </c>
      <c r="AB30" s="121">
        <v>0</v>
      </c>
      <c r="AC30" s="121">
        <v>0</v>
      </c>
      <c r="AD30" s="121">
        <v>0</v>
      </c>
      <c r="AE30" s="121">
        <v>0</v>
      </c>
      <c r="AF30" s="121">
        <v>0</v>
      </c>
      <c r="AG30" s="121">
        <v>0</v>
      </c>
      <c r="AH30" s="121">
        <v>0</v>
      </c>
      <c r="AI30" s="121">
        <v>0</v>
      </c>
      <c r="AJ30" s="121">
        <v>0</v>
      </c>
      <c r="AK30" s="121">
        <v>0</v>
      </c>
      <c r="AL30" s="121">
        <v>0</v>
      </c>
      <c r="AM30" s="121">
        <v>0</v>
      </c>
      <c r="AN30" s="121">
        <v>0</v>
      </c>
      <c r="AO30" s="121">
        <v>0</v>
      </c>
      <c r="AP30" s="121">
        <v>0</v>
      </c>
      <c r="AQ30" s="121">
        <v>1</v>
      </c>
      <c r="AR30" s="121">
        <v>1</v>
      </c>
      <c r="AS30" s="121">
        <v>1</v>
      </c>
      <c r="AT30" s="121"/>
      <c r="AU30" s="121">
        <v>1</v>
      </c>
      <c r="AV30" s="104"/>
      <c r="AW30" s="104"/>
    </row>
    <row r="31" spans="1:49">
      <c r="A31" s="104"/>
      <c r="B31" s="104"/>
      <c r="C31" s="104"/>
      <c r="D31" s="104"/>
      <c r="E31" s="104"/>
      <c r="F31" s="104"/>
      <c r="H31" s="104"/>
      <c r="I31" s="104"/>
      <c r="J31" s="104"/>
      <c r="K31" s="104"/>
      <c r="L31" s="104"/>
      <c r="M31" s="104"/>
      <c r="N31" s="104"/>
      <c r="O31" s="104"/>
      <c r="P31" s="104"/>
      <c r="Q31" s="157"/>
      <c r="R31" s="104"/>
      <c r="S31" s="105" t="s">
        <v>48</v>
      </c>
      <c r="T31" s="105" t="s">
        <v>60</v>
      </c>
      <c r="U31" s="118" t="s">
        <v>86</v>
      </c>
      <c r="V31" s="118" t="s">
        <v>114</v>
      </c>
      <c r="W31" s="119" t="s">
        <v>201</v>
      </c>
      <c r="X31" s="120">
        <v>168.75</v>
      </c>
      <c r="Y31" s="107">
        <f t="shared" si="3"/>
        <v>2.2272437815030623</v>
      </c>
      <c r="Z31" s="108"/>
      <c r="AA31" s="121">
        <v>0</v>
      </c>
      <c r="AB31" s="121">
        <v>0</v>
      </c>
      <c r="AC31" s="121">
        <v>0</v>
      </c>
      <c r="AD31" s="121">
        <v>0</v>
      </c>
      <c r="AE31" s="121">
        <v>0</v>
      </c>
      <c r="AF31" s="121">
        <v>0</v>
      </c>
      <c r="AG31" s="121">
        <v>0</v>
      </c>
      <c r="AH31" s="121">
        <v>0</v>
      </c>
      <c r="AI31" s="121">
        <v>0</v>
      </c>
      <c r="AJ31" s="121">
        <v>0</v>
      </c>
      <c r="AK31" s="121">
        <v>0</v>
      </c>
      <c r="AL31" s="121">
        <v>0</v>
      </c>
      <c r="AM31" s="121">
        <v>0</v>
      </c>
      <c r="AN31" s="121">
        <v>0</v>
      </c>
      <c r="AO31" s="121">
        <v>0</v>
      </c>
      <c r="AP31" s="121">
        <v>0</v>
      </c>
      <c r="AQ31" s="121">
        <v>1</v>
      </c>
      <c r="AR31" s="121">
        <v>1</v>
      </c>
      <c r="AS31" s="121">
        <v>1</v>
      </c>
      <c r="AT31" s="121"/>
      <c r="AU31" s="121">
        <v>1</v>
      </c>
      <c r="AV31" s="104"/>
      <c r="AW31" s="104"/>
    </row>
    <row r="32" spans="1:49">
      <c r="A32" s="104"/>
      <c r="B32" s="104"/>
      <c r="C32" s="104"/>
      <c r="D32" s="104"/>
      <c r="E32" s="104"/>
      <c r="F32" s="104"/>
      <c r="H32" s="104"/>
      <c r="I32" s="104"/>
      <c r="J32" s="104"/>
      <c r="K32" s="104"/>
      <c r="L32" s="104"/>
      <c r="M32" s="104"/>
      <c r="N32" s="104"/>
      <c r="O32" s="104"/>
      <c r="P32" s="104"/>
      <c r="Q32" s="157"/>
      <c r="R32" s="104"/>
      <c r="S32" s="105" t="s">
        <v>48</v>
      </c>
      <c r="T32" s="105" t="s">
        <v>60</v>
      </c>
      <c r="U32" s="118" t="s">
        <v>86</v>
      </c>
      <c r="V32" s="118" t="s">
        <v>87</v>
      </c>
      <c r="W32" s="119" t="s">
        <v>201</v>
      </c>
      <c r="X32" s="120">
        <v>147.000902137228</v>
      </c>
      <c r="Y32" s="107">
        <f t="shared" si="3"/>
        <v>2.1673199999999979</v>
      </c>
      <c r="Z32" s="108"/>
      <c r="AA32" s="121">
        <v>0</v>
      </c>
      <c r="AB32" s="121">
        <v>0</v>
      </c>
      <c r="AC32" s="121">
        <v>0</v>
      </c>
      <c r="AD32" s="121">
        <v>0</v>
      </c>
      <c r="AE32" s="121">
        <v>0</v>
      </c>
      <c r="AF32" s="121">
        <v>0</v>
      </c>
      <c r="AG32" s="121">
        <v>0</v>
      </c>
      <c r="AH32" s="121">
        <v>0</v>
      </c>
      <c r="AI32" s="121">
        <v>0</v>
      </c>
      <c r="AJ32" s="121">
        <v>0</v>
      </c>
      <c r="AK32" s="121">
        <v>0</v>
      </c>
      <c r="AL32" s="121">
        <v>1</v>
      </c>
      <c r="AM32" s="121">
        <v>1</v>
      </c>
      <c r="AN32" s="121">
        <v>1</v>
      </c>
      <c r="AO32" s="121">
        <v>1</v>
      </c>
      <c r="AP32" s="121">
        <v>0</v>
      </c>
      <c r="AQ32" s="121">
        <v>1</v>
      </c>
      <c r="AR32" s="121">
        <v>1</v>
      </c>
      <c r="AS32" s="121">
        <v>1</v>
      </c>
      <c r="AT32" s="121"/>
      <c r="AU32" s="121">
        <v>1</v>
      </c>
      <c r="AV32" s="104"/>
      <c r="AW32" s="104"/>
    </row>
    <row r="33" spans="1:49">
      <c r="A33" s="104"/>
      <c r="B33" s="104"/>
      <c r="C33" s="104"/>
      <c r="D33" s="104"/>
      <c r="E33" s="104"/>
      <c r="F33" s="104"/>
      <c r="H33" s="104"/>
      <c r="I33" s="104"/>
      <c r="J33" s="104"/>
      <c r="K33" s="104"/>
      <c r="L33" s="104"/>
      <c r="M33" s="104"/>
      <c r="N33" s="104"/>
      <c r="O33" s="104"/>
      <c r="P33" s="104"/>
      <c r="Q33" s="157"/>
      <c r="R33" s="104"/>
      <c r="S33" s="105" t="s">
        <v>48</v>
      </c>
      <c r="T33" s="105" t="s">
        <v>60</v>
      </c>
      <c r="U33" s="118" t="s">
        <v>65</v>
      </c>
      <c r="V33" s="118" t="s">
        <v>23</v>
      </c>
      <c r="W33" s="119" t="s">
        <v>204</v>
      </c>
      <c r="X33" s="120">
        <v>287.99900000000002</v>
      </c>
      <c r="Y33" s="107">
        <f t="shared" si="3"/>
        <v>2.4593909797896618</v>
      </c>
      <c r="Z33" s="108"/>
      <c r="AA33" s="121">
        <v>0</v>
      </c>
      <c r="AB33" s="121">
        <v>0</v>
      </c>
      <c r="AC33" s="121">
        <v>0</v>
      </c>
      <c r="AD33" s="121">
        <v>0</v>
      </c>
      <c r="AE33" s="121">
        <v>0</v>
      </c>
      <c r="AF33" s="121">
        <v>0</v>
      </c>
      <c r="AG33" s="121">
        <v>0</v>
      </c>
      <c r="AH33" s="121">
        <v>0</v>
      </c>
      <c r="AI33" s="121">
        <v>0</v>
      </c>
      <c r="AJ33" s="121">
        <v>0</v>
      </c>
      <c r="AK33" s="121">
        <v>0</v>
      </c>
      <c r="AL33" s="121">
        <v>1</v>
      </c>
      <c r="AM33" s="121">
        <v>1</v>
      </c>
      <c r="AN33" s="121">
        <v>1</v>
      </c>
      <c r="AO33" s="121">
        <v>1</v>
      </c>
      <c r="AP33" s="121">
        <v>0</v>
      </c>
      <c r="AQ33" s="121">
        <v>1</v>
      </c>
      <c r="AR33" s="121">
        <v>1</v>
      </c>
      <c r="AS33" s="121">
        <v>1</v>
      </c>
      <c r="AT33" s="121"/>
      <c r="AU33" s="121">
        <v>1</v>
      </c>
      <c r="AV33" s="104"/>
      <c r="AW33" s="104"/>
    </row>
    <row r="34" spans="1:49">
      <c r="A34" s="104"/>
      <c r="B34" s="104"/>
      <c r="C34" s="104"/>
      <c r="D34" s="104"/>
      <c r="E34" s="104"/>
      <c r="F34" s="104"/>
      <c r="H34" s="104"/>
      <c r="I34" s="104"/>
      <c r="J34" s="104"/>
      <c r="K34" s="104"/>
      <c r="L34" s="104"/>
      <c r="M34" s="104"/>
      <c r="N34" s="104"/>
      <c r="O34" s="104"/>
      <c r="P34" s="104"/>
      <c r="Q34" s="157"/>
      <c r="R34" s="104"/>
      <c r="S34" s="124" t="s">
        <v>48</v>
      </c>
      <c r="T34" s="105" t="s">
        <v>60</v>
      </c>
      <c r="U34" s="146" t="s">
        <v>181</v>
      </c>
      <c r="V34" s="146" t="s">
        <v>182</v>
      </c>
      <c r="W34" s="119" t="s">
        <v>204</v>
      </c>
      <c r="X34" s="125">
        <v>7107.5512513855301</v>
      </c>
      <c r="Y34" s="107">
        <f t="shared" si="3"/>
        <v>3.8517199999999998</v>
      </c>
      <c r="Z34" s="158"/>
      <c r="AA34" s="121">
        <v>0</v>
      </c>
      <c r="AB34" s="121">
        <v>0</v>
      </c>
      <c r="AC34" s="121">
        <v>0</v>
      </c>
      <c r="AD34" s="121">
        <v>0</v>
      </c>
      <c r="AE34" s="121">
        <v>0</v>
      </c>
      <c r="AF34" s="121">
        <v>0</v>
      </c>
      <c r="AG34" s="121">
        <v>0</v>
      </c>
      <c r="AH34" s="121">
        <v>0</v>
      </c>
      <c r="AI34" s="121">
        <v>0</v>
      </c>
      <c r="AJ34" s="121">
        <v>0</v>
      </c>
      <c r="AK34" s="121">
        <v>0</v>
      </c>
      <c r="AL34" s="121">
        <v>0</v>
      </c>
      <c r="AM34" s="121">
        <v>0</v>
      </c>
      <c r="AN34" s="121">
        <v>0</v>
      </c>
      <c r="AO34" s="121">
        <v>0</v>
      </c>
      <c r="AP34" s="121">
        <v>0</v>
      </c>
      <c r="AQ34" s="121">
        <v>0</v>
      </c>
      <c r="AR34" s="121">
        <v>0</v>
      </c>
      <c r="AS34" s="121">
        <v>1</v>
      </c>
      <c r="AT34" s="141"/>
      <c r="AU34" s="121">
        <v>1</v>
      </c>
      <c r="AV34" s="104"/>
      <c r="AW34" s="104"/>
    </row>
    <row r="35" spans="1:49">
      <c r="A35" s="104"/>
      <c r="B35" s="104"/>
      <c r="C35" s="104"/>
      <c r="D35" s="104"/>
      <c r="E35" s="104"/>
      <c r="F35" s="104"/>
      <c r="H35" s="104"/>
      <c r="I35" s="104"/>
      <c r="J35" s="104"/>
      <c r="K35" s="104"/>
      <c r="L35" s="104"/>
      <c r="M35" s="104"/>
      <c r="N35" s="104"/>
      <c r="O35" s="104"/>
      <c r="P35" s="104"/>
      <c r="Q35" s="157"/>
      <c r="R35" s="104"/>
      <c r="S35" s="105" t="s">
        <v>48</v>
      </c>
      <c r="T35" s="105" t="s">
        <v>49</v>
      </c>
      <c r="U35" s="118" t="s">
        <v>129</v>
      </c>
      <c r="V35" s="118" t="s">
        <v>130</v>
      </c>
      <c r="W35" s="119" t="s">
        <v>204</v>
      </c>
      <c r="X35" s="120">
        <v>1129.5097912741824</v>
      </c>
      <c r="Y35" s="107">
        <f t="shared" si="3"/>
        <v>3.0528900000000005</v>
      </c>
      <c r="Z35" s="108"/>
      <c r="AA35" s="121">
        <v>0</v>
      </c>
      <c r="AB35" s="121">
        <v>0</v>
      </c>
      <c r="AC35" s="121">
        <v>0</v>
      </c>
      <c r="AD35" s="121">
        <v>0</v>
      </c>
      <c r="AE35" s="121">
        <v>0</v>
      </c>
      <c r="AF35" s="121">
        <v>0</v>
      </c>
      <c r="AG35" s="121">
        <v>0</v>
      </c>
      <c r="AH35" s="121">
        <v>0</v>
      </c>
      <c r="AI35" s="121">
        <v>0</v>
      </c>
      <c r="AJ35" s="121">
        <v>0</v>
      </c>
      <c r="AK35" s="121">
        <v>0</v>
      </c>
      <c r="AL35" s="121">
        <v>0</v>
      </c>
      <c r="AM35" s="121">
        <v>0</v>
      </c>
      <c r="AN35" s="121">
        <v>0</v>
      </c>
      <c r="AO35" s="121">
        <v>0</v>
      </c>
      <c r="AP35" s="121">
        <v>0</v>
      </c>
      <c r="AQ35" s="121">
        <v>1</v>
      </c>
      <c r="AR35" s="121">
        <v>1</v>
      </c>
      <c r="AS35" s="121">
        <v>1</v>
      </c>
      <c r="AT35" s="121"/>
      <c r="AU35" s="121">
        <v>1</v>
      </c>
      <c r="AV35" s="104"/>
      <c r="AW35" s="104"/>
    </row>
    <row r="36" spans="1:49">
      <c r="A36" s="104"/>
      <c r="B36" s="104"/>
      <c r="C36" s="104"/>
      <c r="D36" s="104"/>
      <c r="E36" s="104"/>
      <c r="F36" s="104"/>
      <c r="H36" s="104"/>
      <c r="I36" s="104"/>
      <c r="J36" s="104"/>
      <c r="K36" s="104"/>
      <c r="L36" s="104"/>
      <c r="M36" s="104"/>
      <c r="N36" s="104"/>
      <c r="O36" s="104"/>
      <c r="P36" s="104"/>
      <c r="Q36" s="157"/>
      <c r="R36" s="104"/>
      <c r="S36" s="105" t="s">
        <v>48</v>
      </c>
      <c r="T36" s="105" t="s">
        <v>49</v>
      </c>
      <c r="U36" s="118" t="s">
        <v>50</v>
      </c>
      <c r="V36" s="118" t="s">
        <v>51</v>
      </c>
      <c r="W36" s="119" t="s">
        <v>204</v>
      </c>
      <c r="X36" s="120">
        <v>5524.9709644247496</v>
      </c>
      <c r="Y36" s="107">
        <f t="shared" si="3"/>
        <v>3.7423299999999999</v>
      </c>
      <c r="Z36" s="108"/>
      <c r="AA36" s="121">
        <v>1</v>
      </c>
      <c r="AB36" s="121">
        <v>1</v>
      </c>
      <c r="AC36" s="121">
        <v>1</v>
      </c>
      <c r="AD36" s="121">
        <v>1</v>
      </c>
      <c r="AE36" s="121">
        <v>1</v>
      </c>
      <c r="AF36" s="121">
        <v>1</v>
      </c>
      <c r="AG36" s="121">
        <v>1</v>
      </c>
      <c r="AH36" s="121">
        <v>1</v>
      </c>
      <c r="AI36" s="121">
        <v>1</v>
      </c>
      <c r="AJ36" s="121">
        <v>1</v>
      </c>
      <c r="AK36" s="121">
        <v>1</v>
      </c>
      <c r="AL36" s="121">
        <v>1</v>
      </c>
      <c r="AM36" s="121">
        <v>1</v>
      </c>
      <c r="AN36" s="121">
        <v>1</v>
      </c>
      <c r="AO36" s="121">
        <v>1</v>
      </c>
      <c r="AP36" s="121">
        <v>0</v>
      </c>
      <c r="AQ36" s="121">
        <v>0</v>
      </c>
      <c r="AR36" s="121">
        <v>0</v>
      </c>
      <c r="AS36" s="121">
        <v>0</v>
      </c>
      <c r="AT36" s="121"/>
      <c r="AU36" s="121">
        <v>0</v>
      </c>
      <c r="AV36" s="104"/>
      <c r="AW36" s="104"/>
    </row>
    <row r="37" spans="1:49">
      <c r="A37" s="104"/>
      <c r="B37" s="104"/>
      <c r="C37" s="104"/>
      <c r="D37" s="104"/>
      <c r="E37" s="104"/>
      <c r="F37" s="104"/>
      <c r="H37" s="104"/>
      <c r="I37" s="104"/>
      <c r="J37" s="104"/>
      <c r="K37" s="104"/>
      <c r="L37" s="104"/>
      <c r="M37" s="104"/>
      <c r="N37" s="104"/>
      <c r="O37" s="104"/>
      <c r="P37" s="104"/>
      <c r="Q37" s="157"/>
      <c r="R37" s="104"/>
      <c r="S37" s="130" t="s">
        <v>48</v>
      </c>
      <c r="T37" s="131" t="s">
        <v>84</v>
      </c>
      <c r="U37" s="132" t="s">
        <v>143</v>
      </c>
      <c r="V37" s="132" t="s">
        <v>144</v>
      </c>
      <c r="W37" s="119" t="s">
        <v>204</v>
      </c>
      <c r="X37" s="125">
        <v>720000</v>
      </c>
      <c r="Y37" s="107">
        <f t="shared" si="3"/>
        <v>5.8573324964312681</v>
      </c>
      <c r="Z37" s="133"/>
      <c r="AA37" s="121">
        <v>0</v>
      </c>
      <c r="AB37" s="121">
        <v>0</v>
      </c>
      <c r="AC37" s="121">
        <v>0</v>
      </c>
      <c r="AD37" s="121">
        <v>0</v>
      </c>
      <c r="AE37" s="121">
        <v>0</v>
      </c>
      <c r="AF37" s="121">
        <v>0</v>
      </c>
      <c r="AG37" s="121">
        <v>0</v>
      </c>
      <c r="AH37" s="121">
        <v>0</v>
      </c>
      <c r="AI37" s="121">
        <v>0</v>
      </c>
      <c r="AJ37" s="121">
        <v>0</v>
      </c>
      <c r="AK37" s="121">
        <v>0</v>
      </c>
      <c r="AL37" s="121">
        <v>0</v>
      </c>
      <c r="AM37" s="121">
        <v>0</v>
      </c>
      <c r="AN37" s="121">
        <v>0</v>
      </c>
      <c r="AO37" s="121">
        <v>0</v>
      </c>
      <c r="AP37" s="121">
        <v>0</v>
      </c>
      <c r="AQ37" s="121">
        <v>0</v>
      </c>
      <c r="AR37" s="121">
        <v>0</v>
      </c>
      <c r="AS37" s="121">
        <v>1</v>
      </c>
      <c r="AT37" s="134"/>
      <c r="AU37" s="121">
        <v>1</v>
      </c>
      <c r="AV37" s="104"/>
      <c r="AW37" s="104"/>
    </row>
    <row r="38" spans="1:49">
      <c r="A38" s="104"/>
      <c r="B38" s="104"/>
      <c r="C38" s="104"/>
      <c r="D38" s="104"/>
      <c r="E38" s="104"/>
      <c r="F38" s="104"/>
      <c r="H38" s="104"/>
      <c r="I38" s="104"/>
      <c r="J38" s="104"/>
      <c r="K38" s="104"/>
      <c r="L38" s="104"/>
      <c r="M38" s="104"/>
      <c r="N38" s="104"/>
      <c r="O38" s="104"/>
      <c r="P38" s="104"/>
      <c r="Q38" s="157"/>
      <c r="R38" s="104"/>
      <c r="S38" s="130" t="s">
        <v>48</v>
      </c>
      <c r="T38" s="131" t="s">
        <v>84</v>
      </c>
      <c r="U38" s="132" t="s">
        <v>188</v>
      </c>
      <c r="V38" s="132" t="s">
        <v>13</v>
      </c>
      <c r="W38" s="119" t="s">
        <v>204</v>
      </c>
      <c r="X38" s="125">
        <v>150000</v>
      </c>
      <c r="Y38" s="107">
        <f t="shared" si="3"/>
        <v>5.1760912590556813</v>
      </c>
      <c r="Z38" s="133"/>
      <c r="AA38" s="121">
        <v>0</v>
      </c>
      <c r="AB38" s="121">
        <v>0</v>
      </c>
      <c r="AC38" s="121">
        <v>0</v>
      </c>
      <c r="AD38" s="121">
        <v>0</v>
      </c>
      <c r="AE38" s="121">
        <v>0</v>
      </c>
      <c r="AF38" s="121">
        <v>0</v>
      </c>
      <c r="AG38" s="121">
        <v>0</v>
      </c>
      <c r="AH38" s="121">
        <v>0</v>
      </c>
      <c r="AI38" s="121">
        <v>0</v>
      </c>
      <c r="AJ38" s="121">
        <v>0</v>
      </c>
      <c r="AK38" s="121">
        <v>0</v>
      </c>
      <c r="AL38" s="121">
        <v>0</v>
      </c>
      <c r="AM38" s="121">
        <v>0</v>
      </c>
      <c r="AN38" s="121">
        <v>0</v>
      </c>
      <c r="AO38" s="121">
        <v>0</v>
      </c>
      <c r="AP38" s="121">
        <v>0</v>
      </c>
      <c r="AQ38" s="121">
        <v>0</v>
      </c>
      <c r="AR38" s="121">
        <v>0</v>
      </c>
      <c r="AS38" s="121">
        <v>0</v>
      </c>
      <c r="AT38" s="134"/>
      <c r="AU38" s="121">
        <v>0</v>
      </c>
      <c r="AV38" s="104"/>
      <c r="AW38" s="104"/>
    </row>
    <row r="39" spans="1:49">
      <c r="A39" s="104"/>
      <c r="B39" s="104"/>
      <c r="C39" s="104"/>
      <c r="D39" s="104"/>
      <c r="E39" s="104"/>
      <c r="F39" s="104"/>
      <c r="H39" s="104"/>
      <c r="I39" s="104"/>
      <c r="J39" s="104"/>
      <c r="K39" s="104"/>
      <c r="L39" s="104"/>
      <c r="M39" s="104"/>
      <c r="N39" s="104"/>
      <c r="O39" s="104"/>
      <c r="P39" s="104"/>
      <c r="Q39" s="157"/>
      <c r="R39" s="104"/>
      <c r="S39" s="105" t="s">
        <v>48</v>
      </c>
      <c r="T39" s="105" t="s">
        <v>84</v>
      </c>
      <c r="U39" s="118" t="s">
        <v>85</v>
      </c>
      <c r="V39" s="118" t="s">
        <v>128</v>
      </c>
      <c r="W39" s="119" t="s">
        <v>204</v>
      </c>
      <c r="X39" s="120">
        <v>99949.355956381492</v>
      </c>
      <c r="Y39" s="107">
        <f t="shared" si="3"/>
        <v>4.9997800000000012</v>
      </c>
      <c r="Z39" s="108"/>
      <c r="AA39" s="121">
        <v>0</v>
      </c>
      <c r="AB39" s="121">
        <v>0</v>
      </c>
      <c r="AC39" s="121">
        <v>0</v>
      </c>
      <c r="AD39" s="121">
        <v>0</v>
      </c>
      <c r="AE39" s="121">
        <v>0</v>
      </c>
      <c r="AF39" s="121">
        <v>0</v>
      </c>
      <c r="AG39" s="121">
        <v>0</v>
      </c>
      <c r="AH39" s="121">
        <v>0</v>
      </c>
      <c r="AI39" s="121">
        <v>1</v>
      </c>
      <c r="AJ39" s="121">
        <v>1</v>
      </c>
      <c r="AK39" s="121">
        <v>1</v>
      </c>
      <c r="AL39" s="121">
        <v>0</v>
      </c>
      <c r="AM39" s="121">
        <v>0</v>
      </c>
      <c r="AN39" s="121">
        <v>0</v>
      </c>
      <c r="AO39" s="121">
        <v>0</v>
      </c>
      <c r="AP39" s="121">
        <v>0</v>
      </c>
      <c r="AQ39" s="121">
        <v>1</v>
      </c>
      <c r="AR39" s="121">
        <v>1</v>
      </c>
      <c r="AS39" s="121">
        <v>1</v>
      </c>
      <c r="AT39" s="121"/>
      <c r="AU39" s="121">
        <v>1</v>
      </c>
      <c r="AV39" s="104"/>
      <c r="AW39" s="104"/>
    </row>
    <row r="40" spans="1:49">
      <c r="A40" s="104"/>
      <c r="B40" s="104"/>
      <c r="C40" s="104"/>
      <c r="D40" s="104"/>
      <c r="E40" s="104"/>
      <c r="F40" s="104"/>
      <c r="H40" s="104"/>
      <c r="I40" s="104"/>
      <c r="J40" s="104"/>
      <c r="K40" s="104"/>
      <c r="L40" s="104"/>
      <c r="M40" s="104"/>
      <c r="N40" s="104"/>
      <c r="O40" s="104"/>
      <c r="P40" s="104"/>
      <c r="Q40" s="157"/>
      <c r="R40" s="104"/>
      <c r="S40" s="124" t="s">
        <v>48</v>
      </c>
      <c r="T40" s="105" t="s">
        <v>84</v>
      </c>
      <c r="U40" s="118" t="s">
        <v>85</v>
      </c>
      <c r="V40" s="118" t="s">
        <v>158</v>
      </c>
      <c r="W40" s="119" t="s">
        <v>204</v>
      </c>
      <c r="X40" s="125">
        <v>139440.84310611372</v>
      </c>
      <c r="Y40" s="107">
        <f t="shared" si="3"/>
        <v>5.1443899999999996</v>
      </c>
      <c r="Z40" s="133"/>
      <c r="AA40" s="121">
        <v>0</v>
      </c>
      <c r="AB40" s="121">
        <v>0</v>
      </c>
      <c r="AC40" s="121">
        <v>0</v>
      </c>
      <c r="AD40" s="121">
        <v>0</v>
      </c>
      <c r="AE40" s="121">
        <v>0</v>
      </c>
      <c r="AF40" s="121">
        <v>0</v>
      </c>
      <c r="AG40" s="121">
        <v>0</v>
      </c>
      <c r="AH40" s="121">
        <v>0</v>
      </c>
      <c r="AI40" s="121">
        <v>0</v>
      </c>
      <c r="AJ40" s="121">
        <v>0</v>
      </c>
      <c r="AK40" s="121">
        <v>0</v>
      </c>
      <c r="AL40" s="121">
        <v>0</v>
      </c>
      <c r="AM40" s="121">
        <v>0</v>
      </c>
      <c r="AN40" s="121">
        <v>0</v>
      </c>
      <c r="AO40" s="121">
        <v>0</v>
      </c>
      <c r="AP40" s="121">
        <v>0</v>
      </c>
      <c r="AQ40" s="121">
        <v>1</v>
      </c>
      <c r="AR40" s="121">
        <v>1</v>
      </c>
      <c r="AS40" s="121">
        <v>0</v>
      </c>
      <c r="AT40" s="134"/>
      <c r="AU40" s="121">
        <v>1</v>
      </c>
      <c r="AV40" s="104"/>
      <c r="AW40" s="104"/>
    </row>
    <row r="41" spans="1:49">
      <c r="A41" s="104"/>
      <c r="B41" s="104"/>
      <c r="C41" s="104"/>
      <c r="D41" s="104"/>
      <c r="E41" s="104"/>
      <c r="F41" s="104"/>
      <c r="H41" s="104"/>
      <c r="I41" s="104"/>
      <c r="J41" s="104"/>
      <c r="K41" s="104"/>
      <c r="L41" s="104"/>
      <c r="M41" s="104"/>
      <c r="N41" s="104"/>
      <c r="O41" s="104"/>
      <c r="P41" s="104"/>
      <c r="Q41" s="157"/>
      <c r="R41" s="104"/>
      <c r="S41" s="105" t="s">
        <v>0</v>
      </c>
      <c r="T41" s="105" t="s">
        <v>1</v>
      </c>
      <c r="U41" s="118" t="s">
        <v>2</v>
      </c>
      <c r="V41" s="118" t="s">
        <v>3</v>
      </c>
      <c r="W41" s="137" t="s">
        <v>204</v>
      </c>
      <c r="X41" s="120">
        <v>2195.4826024672402</v>
      </c>
      <c r="Y41" s="107">
        <f t="shared" si="3"/>
        <v>3.3415300000000001</v>
      </c>
      <c r="Z41" s="108"/>
      <c r="AA41" s="121">
        <v>1</v>
      </c>
      <c r="AB41" s="121">
        <v>1</v>
      </c>
      <c r="AC41" s="121">
        <v>0</v>
      </c>
      <c r="AD41" s="121">
        <v>0</v>
      </c>
      <c r="AE41" s="121">
        <v>0</v>
      </c>
      <c r="AF41" s="121">
        <v>0</v>
      </c>
      <c r="AG41" s="121">
        <v>0</v>
      </c>
      <c r="AH41" s="121">
        <v>0</v>
      </c>
      <c r="AI41" s="121">
        <v>0</v>
      </c>
      <c r="AJ41" s="121">
        <v>0</v>
      </c>
      <c r="AK41" s="121">
        <v>0</v>
      </c>
      <c r="AL41" s="121">
        <v>0</v>
      </c>
      <c r="AM41" s="121">
        <v>0</v>
      </c>
      <c r="AN41" s="121">
        <v>0</v>
      </c>
      <c r="AO41" s="121">
        <v>0</v>
      </c>
      <c r="AP41" s="121">
        <v>0</v>
      </c>
      <c r="AQ41" s="121">
        <v>0</v>
      </c>
      <c r="AR41" s="121">
        <v>0</v>
      </c>
      <c r="AS41" s="121">
        <v>0</v>
      </c>
      <c r="AT41" s="121"/>
      <c r="AU41" s="121">
        <v>0</v>
      </c>
      <c r="AV41" s="104"/>
      <c r="AW41" s="104"/>
    </row>
    <row r="42" spans="1:49" ht="26">
      <c r="A42" s="104"/>
      <c r="B42" s="104"/>
      <c r="C42" s="104"/>
      <c r="D42" s="104"/>
      <c r="E42" s="104"/>
      <c r="F42" s="104"/>
      <c r="H42" s="104"/>
      <c r="I42" s="104"/>
      <c r="J42" s="104"/>
      <c r="K42" s="104"/>
      <c r="L42" s="104"/>
      <c r="M42" s="104"/>
      <c r="N42" s="104"/>
      <c r="O42" s="104"/>
      <c r="P42" s="104"/>
      <c r="Q42" s="157"/>
      <c r="R42" s="104"/>
      <c r="S42" s="105" t="s">
        <v>4</v>
      </c>
      <c r="T42" s="105" t="s">
        <v>5</v>
      </c>
      <c r="U42" s="118" t="s">
        <v>78</v>
      </c>
      <c r="V42" s="118" t="s">
        <v>79</v>
      </c>
      <c r="W42" s="137" t="s">
        <v>203</v>
      </c>
      <c r="X42" s="120">
        <v>13.5</v>
      </c>
      <c r="Y42" s="107">
        <f t="shared" si="3"/>
        <v>1.1303337684950061</v>
      </c>
      <c r="Z42" s="108"/>
      <c r="AA42" s="121">
        <v>0</v>
      </c>
      <c r="AB42" s="121">
        <v>0</v>
      </c>
      <c r="AC42" s="121">
        <v>0</v>
      </c>
      <c r="AD42" s="121">
        <v>0</v>
      </c>
      <c r="AE42" s="121">
        <v>0</v>
      </c>
      <c r="AF42" s="121">
        <v>0</v>
      </c>
      <c r="AG42" s="121">
        <v>0</v>
      </c>
      <c r="AH42" s="121">
        <v>1</v>
      </c>
      <c r="AI42" s="121">
        <v>1</v>
      </c>
      <c r="AJ42" s="121">
        <v>1</v>
      </c>
      <c r="AK42" s="121">
        <v>1</v>
      </c>
      <c r="AL42" s="121">
        <v>1</v>
      </c>
      <c r="AM42" s="121">
        <v>1</v>
      </c>
      <c r="AN42" s="121">
        <v>1</v>
      </c>
      <c r="AO42" s="121">
        <v>1</v>
      </c>
      <c r="AP42" s="121">
        <v>1</v>
      </c>
      <c r="AQ42" s="121">
        <v>1</v>
      </c>
      <c r="AR42" s="121">
        <v>1</v>
      </c>
      <c r="AS42" s="121">
        <v>1</v>
      </c>
      <c r="AT42" s="121"/>
      <c r="AU42" s="121">
        <v>1</v>
      </c>
      <c r="AV42" s="104"/>
      <c r="AW42" s="104"/>
    </row>
    <row r="43" spans="1:49" ht="26">
      <c r="A43" s="104"/>
      <c r="B43" s="104"/>
      <c r="C43" s="104"/>
      <c r="D43" s="104"/>
      <c r="E43" s="104"/>
      <c r="F43" s="104"/>
      <c r="H43" s="104"/>
      <c r="I43" s="104"/>
      <c r="J43" s="104"/>
      <c r="K43" s="104"/>
      <c r="L43" s="104"/>
      <c r="M43" s="104"/>
      <c r="N43" s="104"/>
      <c r="O43" s="104"/>
      <c r="P43" s="104"/>
      <c r="Q43" s="157"/>
      <c r="R43" s="104"/>
      <c r="S43" s="105" t="s">
        <v>4</v>
      </c>
      <c r="T43" s="105" t="s">
        <v>5</v>
      </c>
      <c r="U43" s="118" t="s">
        <v>8</v>
      </c>
      <c r="V43" s="118" t="s">
        <v>9</v>
      </c>
      <c r="W43" s="137" t="s">
        <v>203</v>
      </c>
      <c r="X43" s="159">
        <v>4.98333404543488</v>
      </c>
      <c r="Y43" s="107">
        <f t="shared" si="3"/>
        <v>0.69752000000000014</v>
      </c>
      <c r="Z43" s="108"/>
      <c r="AA43" s="121">
        <v>1</v>
      </c>
      <c r="AB43" s="121">
        <v>1</v>
      </c>
      <c r="AC43" s="121">
        <v>1</v>
      </c>
      <c r="AD43" s="121">
        <v>1</v>
      </c>
      <c r="AE43" s="121">
        <v>1</v>
      </c>
      <c r="AF43" s="121">
        <v>1</v>
      </c>
      <c r="AG43" s="121">
        <v>1</v>
      </c>
      <c r="AH43" s="121">
        <v>1</v>
      </c>
      <c r="AI43" s="121">
        <v>1</v>
      </c>
      <c r="AJ43" s="121">
        <v>1</v>
      </c>
      <c r="AK43" s="121">
        <v>1</v>
      </c>
      <c r="AL43" s="121">
        <v>1</v>
      </c>
      <c r="AM43" s="121">
        <v>1</v>
      </c>
      <c r="AN43" s="121">
        <v>1</v>
      </c>
      <c r="AO43" s="121">
        <v>1</v>
      </c>
      <c r="AP43" s="121">
        <v>1</v>
      </c>
      <c r="AQ43" s="121">
        <v>1</v>
      </c>
      <c r="AR43" s="121">
        <v>1</v>
      </c>
      <c r="AS43" s="121">
        <v>1</v>
      </c>
      <c r="AT43" s="121"/>
      <c r="AU43" s="121">
        <v>1</v>
      </c>
      <c r="AV43" s="104"/>
      <c r="AW43" s="104"/>
    </row>
    <row r="44" spans="1:49" ht="26">
      <c r="A44" s="104"/>
      <c r="B44" s="104"/>
      <c r="C44" s="104"/>
      <c r="D44" s="104"/>
      <c r="E44" s="104"/>
      <c r="F44" s="104"/>
      <c r="H44" s="104"/>
      <c r="I44" s="104"/>
      <c r="J44" s="104"/>
      <c r="K44" s="104"/>
      <c r="L44" s="104"/>
      <c r="M44" s="104"/>
      <c r="N44" s="104"/>
      <c r="O44" s="104"/>
      <c r="P44" s="104"/>
      <c r="Q44" s="157"/>
      <c r="R44" s="104"/>
      <c r="S44" s="105" t="s">
        <v>4</v>
      </c>
      <c r="T44" s="105" t="s">
        <v>5</v>
      </c>
      <c r="U44" s="118" t="s">
        <v>6</v>
      </c>
      <c r="V44" s="118" t="s">
        <v>7</v>
      </c>
      <c r="W44" s="137" t="s">
        <v>203</v>
      </c>
      <c r="X44" s="159">
        <v>4.3932912960096404</v>
      </c>
      <c r="Y44" s="107">
        <f t="shared" si="3"/>
        <v>0.64278999999999986</v>
      </c>
      <c r="Z44" s="108"/>
      <c r="AA44" s="121">
        <v>1</v>
      </c>
      <c r="AB44" s="121">
        <v>1</v>
      </c>
      <c r="AC44" s="121">
        <v>1</v>
      </c>
      <c r="AD44" s="121">
        <v>1</v>
      </c>
      <c r="AE44" s="121">
        <v>1</v>
      </c>
      <c r="AF44" s="121">
        <v>1</v>
      </c>
      <c r="AG44" s="121">
        <v>1</v>
      </c>
      <c r="AH44" s="121">
        <v>1</v>
      </c>
      <c r="AI44" s="121">
        <v>1</v>
      </c>
      <c r="AJ44" s="121">
        <v>1</v>
      </c>
      <c r="AK44" s="121">
        <v>1</v>
      </c>
      <c r="AL44" s="121">
        <v>1</v>
      </c>
      <c r="AM44" s="121">
        <v>1</v>
      </c>
      <c r="AN44" s="121">
        <v>1</v>
      </c>
      <c r="AO44" s="121">
        <v>1</v>
      </c>
      <c r="AP44" s="121">
        <v>1</v>
      </c>
      <c r="AQ44" s="121">
        <v>1</v>
      </c>
      <c r="AR44" s="121">
        <v>1</v>
      </c>
      <c r="AS44" s="121">
        <v>1</v>
      </c>
      <c r="AT44" s="121"/>
      <c r="AU44" s="121">
        <v>1</v>
      </c>
      <c r="AV44" s="104"/>
      <c r="AW44" s="104"/>
    </row>
    <row r="45" spans="1:49" ht="26">
      <c r="A45" s="104"/>
      <c r="B45" s="104"/>
      <c r="C45" s="104"/>
      <c r="D45" s="104"/>
      <c r="E45" s="104"/>
      <c r="F45" s="104"/>
      <c r="H45" s="104"/>
      <c r="I45" s="104"/>
      <c r="J45" s="104"/>
      <c r="K45" s="104"/>
      <c r="L45" s="104"/>
      <c r="M45" s="104"/>
      <c r="N45" s="104"/>
      <c r="O45" s="104"/>
      <c r="P45" s="104"/>
      <c r="Q45" s="157"/>
      <c r="R45" s="104"/>
      <c r="S45" s="105" t="s">
        <v>4</v>
      </c>
      <c r="T45" s="105" t="s">
        <v>5</v>
      </c>
      <c r="U45" s="118" t="s">
        <v>102</v>
      </c>
      <c r="V45" s="118" t="s">
        <v>103</v>
      </c>
      <c r="W45" s="137" t="s">
        <v>203</v>
      </c>
      <c r="X45" s="159">
        <v>4.6583273069369104</v>
      </c>
      <c r="Y45" s="107">
        <f t="shared" si="3"/>
        <v>0.66822999999999955</v>
      </c>
      <c r="Z45" s="108"/>
      <c r="AA45" s="121">
        <v>0</v>
      </c>
      <c r="AB45" s="121">
        <v>0</v>
      </c>
      <c r="AC45" s="121">
        <v>0</v>
      </c>
      <c r="AD45" s="121">
        <v>0</v>
      </c>
      <c r="AE45" s="121">
        <v>0</v>
      </c>
      <c r="AF45" s="121">
        <v>0</v>
      </c>
      <c r="AG45" s="121">
        <v>0</v>
      </c>
      <c r="AH45" s="121">
        <v>0</v>
      </c>
      <c r="AI45" s="121">
        <v>0</v>
      </c>
      <c r="AJ45" s="121">
        <v>0</v>
      </c>
      <c r="AK45" s="121">
        <v>0</v>
      </c>
      <c r="AL45" s="121">
        <v>0</v>
      </c>
      <c r="AM45" s="121">
        <v>0</v>
      </c>
      <c r="AN45" s="121">
        <v>0</v>
      </c>
      <c r="AO45" s="121">
        <v>0</v>
      </c>
      <c r="AP45" s="121">
        <v>0</v>
      </c>
      <c r="AQ45" s="121">
        <v>0</v>
      </c>
      <c r="AR45" s="121">
        <v>0</v>
      </c>
      <c r="AS45" s="121">
        <v>1</v>
      </c>
      <c r="AT45" s="121"/>
      <c r="AU45" s="121">
        <v>1</v>
      </c>
      <c r="AV45" s="104"/>
      <c r="AW45" s="104"/>
    </row>
    <row r="46" spans="1:49" ht="26">
      <c r="A46" s="104"/>
      <c r="B46" s="104"/>
      <c r="C46" s="104"/>
      <c r="D46" s="104"/>
      <c r="E46" s="104"/>
      <c r="F46" s="104"/>
      <c r="G46" s="104"/>
      <c r="H46" s="104"/>
      <c r="I46" s="104"/>
      <c r="J46" s="104"/>
      <c r="K46" s="104"/>
      <c r="L46" s="104"/>
      <c r="M46" s="104"/>
      <c r="N46" s="104"/>
      <c r="O46" s="104"/>
      <c r="P46" s="104"/>
      <c r="Q46" s="157"/>
      <c r="R46" s="104"/>
      <c r="S46" s="105" t="s">
        <v>4</v>
      </c>
      <c r="T46" s="105" t="s">
        <v>5</v>
      </c>
      <c r="U46" s="118" t="s">
        <v>102</v>
      </c>
      <c r="V46" s="118" t="s">
        <v>104</v>
      </c>
      <c r="W46" s="137" t="s">
        <v>203</v>
      </c>
      <c r="X46" s="159">
        <v>3.5</v>
      </c>
      <c r="Y46" s="107">
        <f t="shared" si="3"/>
        <v>0.54406804435027567</v>
      </c>
      <c r="Z46" s="108"/>
      <c r="AA46" s="121">
        <v>0</v>
      </c>
      <c r="AB46" s="121">
        <v>0</v>
      </c>
      <c r="AC46" s="121">
        <v>0</v>
      </c>
      <c r="AD46" s="121">
        <v>0</v>
      </c>
      <c r="AE46" s="121">
        <v>0</v>
      </c>
      <c r="AF46" s="121">
        <v>0</v>
      </c>
      <c r="AG46" s="121">
        <v>0</v>
      </c>
      <c r="AH46" s="121">
        <v>0</v>
      </c>
      <c r="AI46" s="121">
        <v>0</v>
      </c>
      <c r="AJ46" s="121">
        <v>0</v>
      </c>
      <c r="AK46" s="121">
        <v>0</v>
      </c>
      <c r="AL46" s="121">
        <v>0</v>
      </c>
      <c r="AM46" s="121">
        <v>0</v>
      </c>
      <c r="AN46" s="121">
        <v>0</v>
      </c>
      <c r="AO46" s="121">
        <v>0</v>
      </c>
      <c r="AP46" s="121">
        <v>0</v>
      </c>
      <c r="AQ46" s="121">
        <v>0</v>
      </c>
      <c r="AR46" s="121">
        <v>0</v>
      </c>
      <c r="AS46" s="121">
        <v>1</v>
      </c>
      <c r="AT46" s="121"/>
      <c r="AU46" s="121">
        <v>1</v>
      </c>
      <c r="AV46" s="104"/>
      <c r="AW46" s="104"/>
    </row>
    <row r="47" spans="1:49" ht="26">
      <c r="A47" s="104"/>
      <c r="B47" s="104"/>
      <c r="C47" s="104"/>
      <c r="D47" s="104"/>
      <c r="E47" s="104"/>
      <c r="F47" s="104"/>
      <c r="G47" s="104"/>
      <c r="H47" s="104"/>
      <c r="I47" s="104"/>
      <c r="J47" s="104"/>
      <c r="K47" s="104"/>
      <c r="L47" s="104"/>
      <c r="M47" s="104"/>
      <c r="N47" s="104"/>
      <c r="O47" s="104"/>
      <c r="P47" s="104"/>
      <c r="Q47" s="157"/>
      <c r="R47" s="104"/>
      <c r="S47" s="105" t="s">
        <v>4</v>
      </c>
      <c r="T47" s="105" t="s">
        <v>5</v>
      </c>
      <c r="U47" s="118" t="s">
        <v>102</v>
      </c>
      <c r="V47" s="118" t="s">
        <v>105</v>
      </c>
      <c r="W47" s="137" t="s">
        <v>203</v>
      </c>
      <c r="X47" s="159">
        <v>3.5750325473263</v>
      </c>
      <c r="Y47" s="107">
        <f t="shared" si="3"/>
        <v>0.55327999999999988</v>
      </c>
      <c r="Z47" s="108"/>
      <c r="AA47" s="121">
        <v>0</v>
      </c>
      <c r="AB47" s="121">
        <v>0</v>
      </c>
      <c r="AC47" s="121">
        <v>0</v>
      </c>
      <c r="AD47" s="121">
        <v>0</v>
      </c>
      <c r="AE47" s="121">
        <v>0</v>
      </c>
      <c r="AF47" s="121">
        <v>0</v>
      </c>
      <c r="AG47" s="121">
        <v>0</v>
      </c>
      <c r="AH47" s="121">
        <v>0</v>
      </c>
      <c r="AI47" s="121">
        <v>0</v>
      </c>
      <c r="AJ47" s="121">
        <v>0</v>
      </c>
      <c r="AK47" s="121">
        <v>0</v>
      </c>
      <c r="AL47" s="121">
        <v>0</v>
      </c>
      <c r="AM47" s="121">
        <v>0</v>
      </c>
      <c r="AN47" s="121">
        <v>0</v>
      </c>
      <c r="AO47" s="121">
        <v>0</v>
      </c>
      <c r="AP47" s="121">
        <v>0</v>
      </c>
      <c r="AQ47" s="121">
        <v>0</v>
      </c>
      <c r="AR47" s="121">
        <v>0</v>
      </c>
      <c r="AS47" s="121">
        <v>1</v>
      </c>
      <c r="AT47" s="121"/>
      <c r="AU47" s="121">
        <v>1</v>
      </c>
      <c r="AV47" s="104"/>
      <c r="AW47" s="104"/>
    </row>
    <row r="48" spans="1:49" ht="26">
      <c r="A48" s="104"/>
      <c r="B48" s="104"/>
      <c r="C48" s="104"/>
      <c r="D48" s="104"/>
      <c r="E48" s="104"/>
      <c r="F48" s="104"/>
      <c r="G48" s="104"/>
      <c r="H48" s="104"/>
      <c r="I48" s="104"/>
      <c r="J48" s="104"/>
      <c r="K48" s="104"/>
      <c r="L48" s="104"/>
      <c r="M48" s="104"/>
      <c r="N48" s="104"/>
      <c r="O48" s="104"/>
      <c r="P48" s="104"/>
      <c r="Q48" s="157"/>
      <c r="R48" s="104"/>
      <c r="S48" s="105" t="s">
        <v>4</v>
      </c>
      <c r="T48" s="105" t="s">
        <v>80</v>
      </c>
      <c r="U48" s="118" t="s">
        <v>81</v>
      </c>
      <c r="V48" s="118" t="s">
        <v>17</v>
      </c>
      <c r="W48" s="137" t="s">
        <v>203</v>
      </c>
      <c r="X48" s="120">
        <v>91.257801093445707</v>
      </c>
      <c r="Y48" s="107">
        <f t="shared" si="3"/>
        <v>1.96027</v>
      </c>
      <c r="Z48" s="108"/>
      <c r="AA48" s="121">
        <v>0</v>
      </c>
      <c r="AB48" s="121">
        <v>0</v>
      </c>
      <c r="AC48" s="121">
        <v>0</v>
      </c>
      <c r="AD48" s="121">
        <v>0</v>
      </c>
      <c r="AE48" s="121">
        <v>0</v>
      </c>
      <c r="AF48" s="121">
        <v>0</v>
      </c>
      <c r="AG48" s="121">
        <v>0</v>
      </c>
      <c r="AH48" s="121">
        <v>1</v>
      </c>
      <c r="AI48" s="121">
        <v>1</v>
      </c>
      <c r="AJ48" s="121">
        <v>1</v>
      </c>
      <c r="AK48" s="121">
        <v>1</v>
      </c>
      <c r="AL48" s="121">
        <v>1</v>
      </c>
      <c r="AM48" s="121">
        <v>1</v>
      </c>
      <c r="AN48" s="121">
        <v>1</v>
      </c>
      <c r="AO48" s="121">
        <v>1</v>
      </c>
      <c r="AP48" s="121">
        <v>1</v>
      </c>
      <c r="AQ48" s="121">
        <v>1</v>
      </c>
      <c r="AR48" s="121">
        <v>1</v>
      </c>
      <c r="AS48" s="121">
        <v>1</v>
      </c>
      <c r="AT48" s="121"/>
      <c r="AU48" s="121">
        <v>1</v>
      </c>
      <c r="AV48" s="104"/>
      <c r="AW48" s="104"/>
    </row>
    <row r="49" spans="1:49">
      <c r="A49" s="104"/>
      <c r="B49" s="104"/>
      <c r="C49" s="104"/>
      <c r="D49" s="104"/>
      <c r="E49" s="104"/>
      <c r="F49" s="104"/>
      <c r="G49" s="104"/>
      <c r="H49" s="104"/>
      <c r="I49" s="104"/>
      <c r="J49" s="104"/>
      <c r="K49" s="104"/>
      <c r="L49" s="104"/>
      <c r="M49" s="104"/>
      <c r="N49" s="104"/>
      <c r="O49" s="104"/>
      <c r="P49" s="104"/>
      <c r="Q49" s="157"/>
      <c r="R49" s="104"/>
      <c r="S49" s="105" t="s">
        <v>10</v>
      </c>
      <c r="T49" s="105" t="s">
        <v>11</v>
      </c>
      <c r="U49" s="118" t="s">
        <v>15</v>
      </c>
      <c r="V49" s="118" t="s">
        <v>16</v>
      </c>
      <c r="W49" s="137" t="s">
        <v>198</v>
      </c>
      <c r="X49" s="120">
        <v>2422.4788832833401</v>
      </c>
      <c r="Y49" s="107">
        <f t="shared" si="3"/>
        <v>3.3842599999999989</v>
      </c>
      <c r="Z49" s="108"/>
      <c r="AA49" s="121">
        <v>1</v>
      </c>
      <c r="AB49" s="121">
        <v>1</v>
      </c>
      <c r="AC49" s="121">
        <v>1</v>
      </c>
      <c r="AD49" s="121">
        <v>1</v>
      </c>
      <c r="AE49" s="121">
        <v>1</v>
      </c>
      <c r="AF49" s="121">
        <v>1</v>
      </c>
      <c r="AG49" s="121">
        <v>1</v>
      </c>
      <c r="AH49" s="121">
        <v>1</v>
      </c>
      <c r="AI49" s="121">
        <v>1</v>
      </c>
      <c r="AJ49" s="121">
        <v>1</v>
      </c>
      <c r="AK49" s="121">
        <v>1</v>
      </c>
      <c r="AL49" s="121">
        <v>1</v>
      </c>
      <c r="AM49" s="121">
        <v>1</v>
      </c>
      <c r="AN49" s="121">
        <v>1</v>
      </c>
      <c r="AO49" s="121">
        <v>1</v>
      </c>
      <c r="AP49" s="121">
        <v>1</v>
      </c>
      <c r="AQ49" s="121">
        <v>1</v>
      </c>
      <c r="AR49" s="121">
        <v>1</v>
      </c>
      <c r="AS49" s="121">
        <v>1</v>
      </c>
      <c r="AT49" s="121"/>
      <c r="AU49" s="121">
        <v>1</v>
      </c>
      <c r="AV49" s="104"/>
      <c r="AW49" s="104"/>
    </row>
    <row r="50" spans="1:49">
      <c r="A50" s="104"/>
      <c r="B50" s="104"/>
      <c r="C50" s="104"/>
      <c r="D50" s="104"/>
      <c r="E50" s="104"/>
      <c r="F50" s="104"/>
      <c r="G50" s="104"/>
      <c r="H50" s="104"/>
      <c r="I50" s="104"/>
      <c r="J50" s="104"/>
      <c r="K50" s="104"/>
      <c r="L50" s="104"/>
      <c r="M50" s="104"/>
      <c r="N50" s="104"/>
      <c r="O50" s="104"/>
      <c r="P50" s="104"/>
      <c r="Q50" s="157"/>
      <c r="R50" s="104"/>
      <c r="S50" s="105" t="s">
        <v>10</v>
      </c>
      <c r="T50" s="105" t="s">
        <v>11</v>
      </c>
      <c r="U50" s="118" t="s">
        <v>12</v>
      </c>
      <c r="V50" s="118" t="s">
        <v>17</v>
      </c>
      <c r="W50" s="137" t="s">
        <v>198</v>
      </c>
      <c r="X50" s="120">
        <v>2135.7971369445199</v>
      </c>
      <c r="Y50" s="107">
        <f t="shared" si="3"/>
        <v>3.3295599999999985</v>
      </c>
      <c r="Z50" s="108"/>
      <c r="AA50" s="121">
        <v>1</v>
      </c>
      <c r="AB50" s="121">
        <v>1</v>
      </c>
      <c r="AC50" s="121">
        <v>1</v>
      </c>
      <c r="AD50" s="121">
        <v>1</v>
      </c>
      <c r="AE50" s="121">
        <v>1</v>
      </c>
      <c r="AF50" s="121">
        <v>1</v>
      </c>
      <c r="AG50" s="121">
        <v>1</v>
      </c>
      <c r="AH50" s="121">
        <v>1</v>
      </c>
      <c r="AI50" s="121">
        <v>1</v>
      </c>
      <c r="AJ50" s="121">
        <v>1</v>
      </c>
      <c r="AK50" s="121">
        <v>1</v>
      </c>
      <c r="AL50" s="121">
        <v>1</v>
      </c>
      <c r="AM50" s="121">
        <v>1</v>
      </c>
      <c r="AN50" s="121">
        <v>1</v>
      </c>
      <c r="AO50" s="121">
        <v>1</v>
      </c>
      <c r="AP50" s="121">
        <v>1</v>
      </c>
      <c r="AQ50" s="121">
        <v>1</v>
      </c>
      <c r="AR50" s="121">
        <v>1</v>
      </c>
      <c r="AS50" s="121">
        <v>1</v>
      </c>
      <c r="AT50" s="121"/>
      <c r="AU50" s="121">
        <v>1</v>
      </c>
      <c r="AV50" s="104"/>
      <c r="AW50" s="104"/>
    </row>
    <row r="51" spans="1:49">
      <c r="A51" s="104"/>
      <c r="B51" s="104"/>
      <c r="C51" s="104"/>
      <c r="D51" s="104"/>
      <c r="E51" s="104"/>
      <c r="F51" s="104"/>
      <c r="G51" s="104"/>
      <c r="H51" s="104"/>
      <c r="I51" s="104"/>
      <c r="J51" s="104"/>
      <c r="K51" s="104"/>
      <c r="L51" s="104"/>
      <c r="M51" s="104"/>
      <c r="N51" s="104"/>
      <c r="O51" s="104"/>
      <c r="P51" s="104"/>
      <c r="Q51" s="157"/>
      <c r="R51" s="104"/>
      <c r="S51" s="105" t="s">
        <v>10</v>
      </c>
      <c r="T51" s="105" t="s">
        <v>11</v>
      </c>
      <c r="U51" s="118" t="s">
        <v>12</v>
      </c>
      <c r="V51" s="118" t="s">
        <v>14</v>
      </c>
      <c r="W51" s="137" t="s">
        <v>198</v>
      </c>
      <c r="X51" s="120">
        <v>889.63118868852803</v>
      </c>
      <c r="Y51" s="107">
        <f t="shared" si="3"/>
        <v>2.9492100000000003</v>
      </c>
      <c r="Z51" s="108"/>
      <c r="AA51" s="121">
        <v>1</v>
      </c>
      <c r="AB51" s="121">
        <v>1</v>
      </c>
      <c r="AC51" s="121">
        <v>1</v>
      </c>
      <c r="AD51" s="121">
        <v>1</v>
      </c>
      <c r="AE51" s="121">
        <v>1</v>
      </c>
      <c r="AF51" s="121">
        <v>1</v>
      </c>
      <c r="AG51" s="121">
        <v>1</v>
      </c>
      <c r="AH51" s="121">
        <v>1</v>
      </c>
      <c r="AI51" s="121">
        <v>1</v>
      </c>
      <c r="AJ51" s="121">
        <v>1</v>
      </c>
      <c r="AK51" s="121">
        <v>1</v>
      </c>
      <c r="AL51" s="121">
        <v>1</v>
      </c>
      <c r="AM51" s="121">
        <v>1</v>
      </c>
      <c r="AN51" s="121">
        <v>1</v>
      </c>
      <c r="AO51" s="121">
        <v>1</v>
      </c>
      <c r="AP51" s="121">
        <v>1</v>
      </c>
      <c r="AQ51" s="121">
        <v>1</v>
      </c>
      <c r="AR51" s="121">
        <v>1</v>
      </c>
      <c r="AS51" s="121">
        <v>1</v>
      </c>
      <c r="AT51" s="121"/>
      <c r="AU51" s="121">
        <v>1</v>
      </c>
      <c r="AV51" s="104"/>
      <c r="AW51" s="104"/>
    </row>
    <row r="52" spans="1:49">
      <c r="A52" s="104"/>
      <c r="B52" s="104"/>
      <c r="C52" s="104"/>
      <c r="D52" s="104"/>
      <c r="E52" s="104"/>
      <c r="F52" s="104"/>
      <c r="G52" s="104"/>
      <c r="H52" s="104"/>
      <c r="I52" s="104"/>
      <c r="J52" s="104"/>
      <c r="K52" s="104"/>
      <c r="L52" s="104"/>
      <c r="M52" s="104"/>
      <c r="N52" s="104"/>
      <c r="O52" s="104"/>
      <c r="P52" s="104"/>
      <c r="Q52" s="157"/>
      <c r="R52" s="104"/>
      <c r="S52" s="105" t="s">
        <v>10</v>
      </c>
      <c r="T52" s="105" t="s">
        <v>11</v>
      </c>
      <c r="U52" s="118" t="s">
        <v>12</v>
      </c>
      <c r="V52" s="118" t="s">
        <v>13</v>
      </c>
      <c r="W52" s="137" t="s">
        <v>198</v>
      </c>
      <c r="X52" s="120">
        <v>1172.7893134796</v>
      </c>
      <c r="Y52" s="107">
        <f t="shared" si="3"/>
        <v>3.0692199999999983</v>
      </c>
      <c r="Z52" s="108"/>
      <c r="AA52" s="121">
        <v>1</v>
      </c>
      <c r="AB52" s="121">
        <v>1</v>
      </c>
      <c r="AC52" s="121">
        <v>1</v>
      </c>
      <c r="AD52" s="121">
        <v>1</v>
      </c>
      <c r="AE52" s="121">
        <v>1</v>
      </c>
      <c r="AF52" s="121">
        <v>1</v>
      </c>
      <c r="AG52" s="121">
        <v>1</v>
      </c>
      <c r="AH52" s="121">
        <v>1</v>
      </c>
      <c r="AI52" s="121">
        <v>1</v>
      </c>
      <c r="AJ52" s="121">
        <v>1</v>
      </c>
      <c r="AK52" s="121">
        <v>1</v>
      </c>
      <c r="AL52" s="121">
        <v>1</v>
      </c>
      <c r="AM52" s="121">
        <v>1</v>
      </c>
      <c r="AN52" s="121">
        <v>1</v>
      </c>
      <c r="AO52" s="121">
        <v>1</v>
      </c>
      <c r="AP52" s="121">
        <v>1</v>
      </c>
      <c r="AQ52" s="121">
        <v>1</v>
      </c>
      <c r="AR52" s="121">
        <v>1</v>
      </c>
      <c r="AS52" s="121">
        <v>1</v>
      </c>
      <c r="AT52" s="121"/>
      <c r="AU52" s="121">
        <v>1</v>
      </c>
      <c r="AV52" s="104"/>
      <c r="AW52" s="104"/>
    </row>
    <row r="53" spans="1:49">
      <c r="A53" s="104"/>
      <c r="B53" s="104"/>
      <c r="C53" s="104"/>
      <c r="D53" s="104"/>
      <c r="E53" s="104"/>
      <c r="F53" s="104"/>
      <c r="G53" s="104"/>
      <c r="H53" s="104"/>
      <c r="I53" s="104"/>
      <c r="J53" s="104"/>
      <c r="K53" s="104"/>
      <c r="L53" s="104"/>
      <c r="M53" s="104"/>
      <c r="N53" s="104"/>
      <c r="O53" s="104"/>
      <c r="P53" s="104"/>
      <c r="Q53" s="157"/>
      <c r="R53" s="104"/>
      <c r="S53" s="124" t="s">
        <v>99</v>
      </c>
      <c r="T53" s="105" t="s">
        <v>100</v>
      </c>
      <c r="U53" s="118" t="s">
        <v>101</v>
      </c>
      <c r="V53" s="118" t="s">
        <v>176</v>
      </c>
      <c r="W53" s="137" t="s">
        <v>197</v>
      </c>
      <c r="X53" s="125">
        <v>400000</v>
      </c>
      <c r="Y53" s="107">
        <f t="shared" si="3"/>
        <v>5.6020599913279625</v>
      </c>
      <c r="Z53" s="158"/>
      <c r="AA53" s="121">
        <v>0</v>
      </c>
      <c r="AB53" s="121">
        <v>0</v>
      </c>
      <c r="AC53" s="121">
        <v>0</v>
      </c>
      <c r="AD53" s="121">
        <v>0</v>
      </c>
      <c r="AE53" s="121">
        <v>0</v>
      </c>
      <c r="AF53" s="121">
        <v>0</v>
      </c>
      <c r="AG53" s="121">
        <v>0</v>
      </c>
      <c r="AH53" s="121">
        <v>0</v>
      </c>
      <c r="AI53" s="121">
        <v>0</v>
      </c>
      <c r="AJ53" s="121">
        <v>0</v>
      </c>
      <c r="AK53" s="121">
        <v>0</v>
      </c>
      <c r="AL53" s="121">
        <v>0</v>
      </c>
      <c r="AM53" s="121">
        <v>0</v>
      </c>
      <c r="AN53" s="121">
        <v>0</v>
      </c>
      <c r="AO53" s="121">
        <v>0</v>
      </c>
      <c r="AP53" s="121">
        <v>0</v>
      </c>
      <c r="AQ53" s="121">
        <v>0</v>
      </c>
      <c r="AR53" s="121">
        <v>0</v>
      </c>
      <c r="AS53" s="121">
        <v>1</v>
      </c>
      <c r="AT53" s="121"/>
      <c r="AU53" s="121">
        <v>1</v>
      </c>
      <c r="AV53" s="104"/>
      <c r="AW53" s="104"/>
    </row>
    <row r="54" spans="1:49">
      <c r="A54" s="104"/>
      <c r="B54" s="104"/>
      <c r="C54" s="104"/>
      <c r="D54" s="104"/>
      <c r="E54" s="104"/>
      <c r="F54" s="104"/>
      <c r="G54" s="104"/>
      <c r="H54" s="104"/>
      <c r="I54" s="104"/>
      <c r="J54" s="104"/>
      <c r="K54" s="104"/>
      <c r="L54" s="104"/>
      <c r="M54" s="104"/>
      <c r="N54" s="104"/>
      <c r="O54" s="104"/>
      <c r="P54" s="104"/>
      <c r="Q54" s="157"/>
      <c r="R54" s="104"/>
      <c r="S54" s="124" t="s">
        <v>99</v>
      </c>
      <c r="T54" s="105" t="s">
        <v>100</v>
      </c>
      <c r="U54" s="118" t="s">
        <v>101</v>
      </c>
      <c r="V54" s="118" t="s">
        <v>159</v>
      </c>
      <c r="W54" s="137" t="s">
        <v>197</v>
      </c>
      <c r="X54" s="125">
        <v>465000</v>
      </c>
      <c r="Y54" s="107">
        <f t="shared" si="3"/>
        <v>5.6674529528899535</v>
      </c>
      <c r="Z54" s="126"/>
      <c r="AA54" s="121">
        <v>0</v>
      </c>
      <c r="AB54" s="121">
        <v>0</v>
      </c>
      <c r="AC54" s="121">
        <v>0</v>
      </c>
      <c r="AD54" s="121">
        <v>0</v>
      </c>
      <c r="AE54" s="121">
        <v>0</v>
      </c>
      <c r="AF54" s="121">
        <v>0</v>
      </c>
      <c r="AG54" s="121">
        <v>0</v>
      </c>
      <c r="AH54" s="121">
        <v>0</v>
      </c>
      <c r="AI54" s="121">
        <v>0</v>
      </c>
      <c r="AJ54" s="121">
        <v>0</v>
      </c>
      <c r="AK54" s="121">
        <v>0</v>
      </c>
      <c r="AL54" s="121">
        <v>0</v>
      </c>
      <c r="AM54" s="121">
        <v>0</v>
      </c>
      <c r="AN54" s="121">
        <v>0</v>
      </c>
      <c r="AO54" s="121">
        <v>0</v>
      </c>
      <c r="AP54" s="121">
        <v>0</v>
      </c>
      <c r="AQ54" s="121">
        <v>1</v>
      </c>
      <c r="AR54" s="121">
        <v>1</v>
      </c>
      <c r="AS54" s="121">
        <v>1</v>
      </c>
      <c r="AT54" s="141"/>
      <c r="AU54" s="121">
        <v>1</v>
      </c>
      <c r="AV54" s="104"/>
      <c r="AW54" s="104"/>
    </row>
    <row r="55" spans="1:49">
      <c r="A55" s="104"/>
      <c r="B55" s="104"/>
      <c r="C55" s="104"/>
      <c r="D55" s="104"/>
      <c r="E55" s="104"/>
      <c r="F55" s="104"/>
      <c r="G55" s="104"/>
      <c r="H55" s="104"/>
      <c r="I55" s="104"/>
      <c r="J55" s="104"/>
      <c r="K55" s="104"/>
      <c r="L55" s="104"/>
      <c r="M55" s="104"/>
      <c r="N55" s="104"/>
      <c r="O55" s="104"/>
      <c r="P55" s="104"/>
      <c r="Q55" s="157"/>
      <c r="R55" s="104"/>
      <c r="S55" s="124" t="s">
        <v>99</v>
      </c>
      <c r="T55" s="105" t="s">
        <v>100</v>
      </c>
      <c r="U55" s="118" t="s">
        <v>101</v>
      </c>
      <c r="V55" s="118" t="s">
        <v>160</v>
      </c>
      <c r="W55" s="137" t="s">
        <v>197</v>
      </c>
      <c r="X55" s="125">
        <v>555000</v>
      </c>
      <c r="Y55" s="107">
        <f t="shared" si="3"/>
        <v>5.7442929831226763</v>
      </c>
      <c r="Z55" s="158"/>
      <c r="AA55" s="121">
        <v>0</v>
      </c>
      <c r="AB55" s="121">
        <v>0</v>
      </c>
      <c r="AC55" s="121">
        <v>0</v>
      </c>
      <c r="AD55" s="121">
        <v>0</v>
      </c>
      <c r="AE55" s="121">
        <v>0</v>
      </c>
      <c r="AF55" s="121">
        <v>0</v>
      </c>
      <c r="AG55" s="121">
        <v>0</v>
      </c>
      <c r="AH55" s="121">
        <v>0</v>
      </c>
      <c r="AI55" s="121">
        <v>0</v>
      </c>
      <c r="AJ55" s="121">
        <v>0</v>
      </c>
      <c r="AK55" s="121">
        <v>0</v>
      </c>
      <c r="AL55" s="121">
        <v>0</v>
      </c>
      <c r="AM55" s="121">
        <v>0</v>
      </c>
      <c r="AN55" s="121">
        <v>0</v>
      </c>
      <c r="AO55" s="121">
        <v>0</v>
      </c>
      <c r="AP55" s="121">
        <v>0</v>
      </c>
      <c r="AQ55" s="121">
        <v>1</v>
      </c>
      <c r="AR55" s="121">
        <v>1</v>
      </c>
      <c r="AS55" s="121">
        <v>1</v>
      </c>
      <c r="AT55" s="121"/>
      <c r="AU55" s="121">
        <v>1</v>
      </c>
      <c r="AV55" s="104"/>
      <c r="AW55" s="104"/>
    </row>
    <row r="56" spans="1:49">
      <c r="A56" s="104"/>
      <c r="B56" s="104"/>
      <c r="C56" s="104"/>
      <c r="D56" s="104"/>
      <c r="E56" s="104"/>
      <c r="F56" s="104"/>
      <c r="G56" s="104"/>
      <c r="H56" s="104"/>
      <c r="I56" s="104"/>
      <c r="J56" s="104"/>
      <c r="K56" s="104"/>
      <c r="L56" s="104"/>
      <c r="M56" s="104"/>
      <c r="N56" s="104"/>
      <c r="O56" s="104"/>
      <c r="P56" s="104"/>
      <c r="Q56" s="157"/>
      <c r="R56" s="104"/>
      <c r="S56" s="124" t="s">
        <v>99</v>
      </c>
      <c r="T56" s="105" t="s">
        <v>100</v>
      </c>
      <c r="U56" s="118" t="s">
        <v>101</v>
      </c>
      <c r="V56" s="118" t="s">
        <v>24</v>
      </c>
      <c r="W56" s="137" t="s">
        <v>197</v>
      </c>
      <c r="X56" s="125">
        <v>465000</v>
      </c>
      <c r="Y56" s="107">
        <f t="shared" si="3"/>
        <v>5.6674529528899535</v>
      </c>
      <c r="Z56" s="126"/>
      <c r="AA56" s="121">
        <v>0</v>
      </c>
      <c r="AB56" s="121">
        <v>0</v>
      </c>
      <c r="AC56" s="121">
        <v>0</v>
      </c>
      <c r="AD56" s="121">
        <v>0</v>
      </c>
      <c r="AE56" s="121">
        <v>0</v>
      </c>
      <c r="AF56" s="121">
        <v>0</v>
      </c>
      <c r="AG56" s="121">
        <v>0</v>
      </c>
      <c r="AH56" s="121">
        <v>0</v>
      </c>
      <c r="AI56" s="121">
        <v>0</v>
      </c>
      <c r="AJ56" s="121">
        <v>0</v>
      </c>
      <c r="AK56" s="121">
        <v>0</v>
      </c>
      <c r="AL56" s="121">
        <v>0</v>
      </c>
      <c r="AM56" s="121">
        <v>0</v>
      </c>
      <c r="AN56" s="121">
        <v>0</v>
      </c>
      <c r="AO56" s="121">
        <v>0</v>
      </c>
      <c r="AP56" s="121">
        <v>0</v>
      </c>
      <c r="AQ56" s="121">
        <v>1</v>
      </c>
      <c r="AR56" s="121">
        <v>1</v>
      </c>
      <c r="AS56" s="121">
        <v>1</v>
      </c>
      <c r="AT56" s="121"/>
      <c r="AU56" s="121">
        <v>1</v>
      </c>
      <c r="AV56" s="104"/>
      <c r="AW56" s="104"/>
    </row>
    <row r="57" spans="1:49">
      <c r="A57" s="104"/>
      <c r="B57" s="104"/>
      <c r="C57" s="104"/>
      <c r="D57" s="104"/>
      <c r="E57" s="104"/>
      <c r="F57" s="104"/>
      <c r="G57" s="104"/>
      <c r="H57" s="104"/>
      <c r="I57" s="104"/>
      <c r="J57" s="104"/>
      <c r="K57" s="104"/>
      <c r="L57" s="104"/>
      <c r="M57" s="104"/>
      <c r="N57" s="104"/>
      <c r="O57" s="104"/>
      <c r="P57" s="104"/>
      <c r="Q57" s="157"/>
      <c r="R57" s="104"/>
      <c r="S57" s="124" t="s">
        <v>99</v>
      </c>
      <c r="T57" s="105" t="s">
        <v>100</v>
      </c>
      <c r="U57" s="146" t="s">
        <v>175</v>
      </c>
      <c r="V57" s="118" t="s">
        <v>177</v>
      </c>
      <c r="W57" s="137" t="s">
        <v>197</v>
      </c>
      <c r="X57" s="125">
        <v>259000</v>
      </c>
      <c r="Y57" s="107">
        <f t="shared" si="3"/>
        <v>5.4132997640812519</v>
      </c>
      <c r="Z57" s="126"/>
      <c r="AA57" s="121">
        <v>0</v>
      </c>
      <c r="AB57" s="121">
        <v>0</v>
      </c>
      <c r="AC57" s="121">
        <v>0</v>
      </c>
      <c r="AD57" s="121">
        <v>0</v>
      </c>
      <c r="AE57" s="121">
        <v>0</v>
      </c>
      <c r="AF57" s="121">
        <v>0</v>
      </c>
      <c r="AG57" s="121">
        <v>0</v>
      </c>
      <c r="AH57" s="121">
        <v>0</v>
      </c>
      <c r="AI57" s="121">
        <v>0</v>
      </c>
      <c r="AJ57" s="121">
        <v>0</v>
      </c>
      <c r="AK57" s="121">
        <v>0</v>
      </c>
      <c r="AL57" s="121">
        <v>0</v>
      </c>
      <c r="AM57" s="121">
        <v>0</v>
      </c>
      <c r="AN57" s="121">
        <v>0</v>
      </c>
      <c r="AO57" s="121">
        <v>0</v>
      </c>
      <c r="AP57" s="121">
        <v>0</v>
      </c>
      <c r="AQ57" s="121">
        <v>0</v>
      </c>
      <c r="AR57" s="121">
        <v>0</v>
      </c>
      <c r="AS57" s="121">
        <v>1</v>
      </c>
      <c r="AT57" s="127"/>
      <c r="AU57" s="121">
        <v>1</v>
      </c>
      <c r="AV57" s="104"/>
      <c r="AW57" s="104"/>
    </row>
    <row r="58" spans="1:49">
      <c r="A58" s="104"/>
      <c r="B58" s="104"/>
      <c r="C58" s="104"/>
      <c r="D58" s="104"/>
      <c r="E58" s="104"/>
      <c r="F58" s="104"/>
      <c r="G58" s="104"/>
      <c r="H58" s="104"/>
      <c r="I58" s="104"/>
      <c r="J58" s="104"/>
      <c r="K58" s="104"/>
      <c r="L58" s="104"/>
      <c r="M58" s="104"/>
      <c r="N58" s="104"/>
      <c r="O58" s="104"/>
      <c r="P58" s="104"/>
      <c r="Q58" s="157"/>
      <c r="R58" s="104"/>
      <c r="S58" s="124" t="s">
        <v>99</v>
      </c>
      <c r="T58" s="105" t="s">
        <v>100</v>
      </c>
      <c r="U58" s="146" t="s">
        <v>175</v>
      </c>
      <c r="V58" s="118" t="s">
        <v>178</v>
      </c>
      <c r="W58" s="137" t="s">
        <v>197</v>
      </c>
      <c r="X58" s="125">
        <v>400000</v>
      </c>
      <c r="Y58" s="107">
        <f t="shared" si="3"/>
        <v>5.6020599913279625</v>
      </c>
      <c r="Z58" s="158"/>
      <c r="AA58" s="121">
        <v>0</v>
      </c>
      <c r="AB58" s="121">
        <v>0</v>
      </c>
      <c r="AC58" s="121">
        <v>0</v>
      </c>
      <c r="AD58" s="121">
        <v>0</v>
      </c>
      <c r="AE58" s="121">
        <v>0</v>
      </c>
      <c r="AF58" s="121">
        <v>0</v>
      </c>
      <c r="AG58" s="121">
        <v>0</v>
      </c>
      <c r="AH58" s="121">
        <v>0</v>
      </c>
      <c r="AI58" s="121">
        <v>0</v>
      </c>
      <c r="AJ58" s="121">
        <v>0</v>
      </c>
      <c r="AK58" s="121">
        <v>0</v>
      </c>
      <c r="AL58" s="121">
        <v>0</v>
      </c>
      <c r="AM58" s="121">
        <v>0</v>
      </c>
      <c r="AN58" s="121">
        <v>0</v>
      </c>
      <c r="AO58" s="121">
        <v>0</v>
      </c>
      <c r="AP58" s="121">
        <v>0</v>
      </c>
      <c r="AQ58" s="121">
        <v>0</v>
      </c>
      <c r="AR58" s="121">
        <v>0</v>
      </c>
      <c r="AS58" s="121">
        <v>1</v>
      </c>
      <c r="AT58" s="127"/>
      <c r="AU58" s="121">
        <v>1</v>
      </c>
      <c r="AV58" s="104"/>
      <c r="AW58" s="104"/>
    </row>
    <row r="59" spans="1:49">
      <c r="A59" s="104"/>
      <c r="B59" s="104"/>
      <c r="C59" s="104"/>
      <c r="D59" s="104"/>
      <c r="E59" s="104"/>
      <c r="F59" s="104"/>
      <c r="G59" s="104"/>
      <c r="H59" s="104"/>
      <c r="I59" s="104"/>
      <c r="J59" s="104"/>
      <c r="K59" s="104"/>
      <c r="L59" s="104"/>
      <c r="M59" s="104"/>
      <c r="N59" s="104"/>
      <c r="O59" s="104"/>
      <c r="P59" s="104"/>
      <c r="Q59" s="157"/>
      <c r="R59" s="104"/>
      <c r="S59" s="130" t="s">
        <v>99</v>
      </c>
      <c r="T59" s="131" t="s">
        <v>184</v>
      </c>
      <c r="U59" s="132" t="s">
        <v>185</v>
      </c>
      <c r="V59" s="132" t="s">
        <v>187</v>
      </c>
      <c r="W59" s="160" t="s">
        <v>198</v>
      </c>
      <c r="X59" s="161">
        <v>275000</v>
      </c>
      <c r="Y59" s="107">
        <f t="shared" si="3"/>
        <v>5.4393326938302629</v>
      </c>
      <c r="Z59" s="162"/>
      <c r="AA59" s="121">
        <v>1</v>
      </c>
      <c r="AB59" s="121">
        <v>0</v>
      </c>
      <c r="AC59" s="121">
        <v>0</v>
      </c>
      <c r="AD59" s="121">
        <v>0</v>
      </c>
      <c r="AE59" s="121">
        <v>0</v>
      </c>
      <c r="AF59" s="121">
        <v>0</v>
      </c>
      <c r="AG59" s="121">
        <v>0</v>
      </c>
      <c r="AH59" s="121">
        <v>0</v>
      </c>
      <c r="AI59" s="121">
        <v>0</v>
      </c>
      <c r="AJ59" s="121">
        <v>0</v>
      </c>
      <c r="AK59" s="121">
        <v>0</v>
      </c>
      <c r="AL59" s="121">
        <v>0</v>
      </c>
      <c r="AM59" s="121">
        <v>0</v>
      </c>
      <c r="AN59" s="121">
        <v>0</v>
      </c>
      <c r="AO59" s="121">
        <v>0</v>
      </c>
      <c r="AP59" s="121">
        <v>0</v>
      </c>
      <c r="AQ59" s="121">
        <v>0</v>
      </c>
      <c r="AR59" s="121">
        <v>0</v>
      </c>
      <c r="AS59" s="121">
        <v>1</v>
      </c>
      <c r="AT59" s="141"/>
      <c r="AU59" s="121">
        <v>1</v>
      </c>
      <c r="AV59" s="104"/>
      <c r="AW59" s="104"/>
    </row>
    <row r="60" spans="1:49">
      <c r="A60" s="104"/>
      <c r="B60" s="104"/>
      <c r="C60" s="104"/>
      <c r="D60" s="104"/>
      <c r="E60" s="104"/>
      <c r="F60" s="104"/>
      <c r="G60" s="104"/>
      <c r="H60" s="104"/>
      <c r="I60" s="104"/>
      <c r="J60" s="104"/>
      <c r="K60" s="104"/>
      <c r="L60" s="104"/>
      <c r="M60" s="104"/>
      <c r="N60" s="104"/>
      <c r="O60" s="104"/>
      <c r="P60" s="104"/>
      <c r="Q60" s="157"/>
      <c r="R60" s="104"/>
      <c r="S60" s="130" t="s">
        <v>145</v>
      </c>
      <c r="T60" s="130" t="s">
        <v>146</v>
      </c>
      <c r="U60" s="163" t="s">
        <v>147</v>
      </c>
      <c r="V60" s="163" t="s">
        <v>148</v>
      </c>
      <c r="W60" s="160" t="s">
        <v>197</v>
      </c>
      <c r="X60" s="161">
        <v>8000000</v>
      </c>
      <c r="Y60" s="107">
        <f t="shared" si="3"/>
        <v>6.9030899869919438</v>
      </c>
      <c r="Z60" s="133"/>
      <c r="AA60" s="121">
        <v>0</v>
      </c>
      <c r="AB60" s="121">
        <v>0</v>
      </c>
      <c r="AC60" s="121">
        <v>0</v>
      </c>
      <c r="AD60" s="121">
        <v>0</v>
      </c>
      <c r="AE60" s="121">
        <v>0</v>
      </c>
      <c r="AF60" s="121">
        <v>0</v>
      </c>
      <c r="AG60" s="121">
        <v>0</v>
      </c>
      <c r="AH60" s="121">
        <v>0</v>
      </c>
      <c r="AI60" s="121">
        <v>0</v>
      </c>
      <c r="AJ60" s="121">
        <v>0</v>
      </c>
      <c r="AK60" s="121">
        <v>0</v>
      </c>
      <c r="AL60" s="121">
        <v>0</v>
      </c>
      <c r="AM60" s="121">
        <v>0</v>
      </c>
      <c r="AN60" s="121">
        <v>0</v>
      </c>
      <c r="AO60" s="121">
        <v>0</v>
      </c>
      <c r="AP60" s="121">
        <v>0</v>
      </c>
      <c r="AQ60" s="121">
        <v>0</v>
      </c>
      <c r="AR60" s="121">
        <v>0</v>
      </c>
      <c r="AS60" s="121">
        <v>1</v>
      </c>
      <c r="AT60" s="148"/>
      <c r="AU60" s="121">
        <v>1</v>
      </c>
      <c r="AV60" s="104"/>
      <c r="AW60" s="104"/>
    </row>
    <row r="61" spans="1:49">
      <c r="A61" s="104"/>
      <c r="B61" s="104"/>
      <c r="C61" s="104"/>
      <c r="D61" s="104"/>
      <c r="E61" s="104"/>
      <c r="F61" s="104"/>
      <c r="G61" s="104"/>
      <c r="H61" s="104"/>
      <c r="I61" s="104"/>
      <c r="J61" s="104"/>
      <c r="K61" s="104"/>
      <c r="L61" s="104"/>
      <c r="M61" s="104"/>
      <c r="N61" s="104"/>
      <c r="O61" s="104"/>
      <c r="P61" s="104"/>
      <c r="Q61" s="157"/>
      <c r="R61" s="104"/>
      <c r="S61" s="130" t="s">
        <v>145</v>
      </c>
      <c r="T61" s="131" t="s">
        <v>149</v>
      </c>
      <c r="U61" s="132" t="s">
        <v>150</v>
      </c>
      <c r="V61" s="132" t="s">
        <v>151</v>
      </c>
      <c r="W61" s="160" t="s">
        <v>198</v>
      </c>
      <c r="X61" s="161">
        <v>4523800</v>
      </c>
      <c r="Y61" s="107">
        <f t="shared" si="3"/>
        <v>6.6555033962497934</v>
      </c>
      <c r="Z61" s="133"/>
      <c r="AA61" s="121">
        <v>0</v>
      </c>
      <c r="AB61" s="121">
        <v>0</v>
      </c>
      <c r="AC61" s="121">
        <v>0</v>
      </c>
      <c r="AD61" s="121">
        <v>0</v>
      </c>
      <c r="AE61" s="121">
        <v>0</v>
      </c>
      <c r="AF61" s="121">
        <v>0</v>
      </c>
      <c r="AG61" s="121">
        <v>0</v>
      </c>
      <c r="AH61" s="121">
        <v>0</v>
      </c>
      <c r="AI61" s="121">
        <v>0</v>
      </c>
      <c r="AJ61" s="121">
        <v>0</v>
      </c>
      <c r="AK61" s="121">
        <v>0</v>
      </c>
      <c r="AL61" s="121">
        <v>0</v>
      </c>
      <c r="AM61" s="121">
        <v>0</v>
      </c>
      <c r="AN61" s="121">
        <v>0</v>
      </c>
      <c r="AO61" s="121">
        <v>0</v>
      </c>
      <c r="AP61" s="121">
        <v>0</v>
      </c>
      <c r="AQ61" s="121">
        <v>0</v>
      </c>
      <c r="AR61" s="121">
        <v>0</v>
      </c>
      <c r="AS61" s="121">
        <v>1</v>
      </c>
      <c r="AT61" s="164"/>
      <c r="AU61" s="121">
        <v>1</v>
      </c>
      <c r="AV61" s="104"/>
      <c r="AW61" s="104"/>
    </row>
    <row r="62" spans="1:49">
      <c r="A62" s="104"/>
      <c r="B62" s="104"/>
      <c r="C62" s="104"/>
      <c r="D62" s="104"/>
      <c r="E62" s="104"/>
      <c r="F62" s="104"/>
      <c r="G62" s="104"/>
      <c r="H62" s="104"/>
      <c r="I62" s="104"/>
      <c r="J62" s="104"/>
      <c r="K62" s="104"/>
      <c r="L62" s="104"/>
      <c r="M62" s="104"/>
      <c r="N62" s="104"/>
      <c r="O62" s="104"/>
      <c r="P62" s="104"/>
      <c r="Q62" s="157"/>
      <c r="R62" s="104"/>
      <c r="S62" s="105" t="s">
        <v>18</v>
      </c>
      <c r="T62" s="105" t="s">
        <v>38</v>
      </c>
      <c r="U62" s="118" t="s">
        <v>40</v>
      </c>
      <c r="V62" s="118" t="s">
        <v>23</v>
      </c>
      <c r="W62" s="160" t="s">
        <v>198</v>
      </c>
      <c r="X62" s="127">
        <v>248.351</v>
      </c>
      <c r="Y62" s="107">
        <f t="shared" si="3"/>
        <v>2.3950659130471976</v>
      </c>
      <c r="Z62" s="108"/>
      <c r="AA62" s="121">
        <v>0</v>
      </c>
      <c r="AB62" s="121">
        <v>1</v>
      </c>
      <c r="AC62" s="121">
        <v>1</v>
      </c>
      <c r="AD62" s="121">
        <v>1</v>
      </c>
      <c r="AE62" s="121">
        <v>1</v>
      </c>
      <c r="AF62" s="121">
        <v>1</v>
      </c>
      <c r="AG62" s="121">
        <v>1</v>
      </c>
      <c r="AH62" s="121">
        <v>1</v>
      </c>
      <c r="AI62" s="121">
        <v>1</v>
      </c>
      <c r="AJ62" s="121">
        <v>1</v>
      </c>
      <c r="AK62" s="121">
        <v>1</v>
      </c>
      <c r="AL62" s="121">
        <v>1</v>
      </c>
      <c r="AM62" s="121">
        <v>1</v>
      </c>
      <c r="AN62" s="121">
        <v>1</v>
      </c>
      <c r="AO62" s="121">
        <v>1</v>
      </c>
      <c r="AP62" s="121">
        <v>1</v>
      </c>
      <c r="AQ62" s="121">
        <v>1</v>
      </c>
      <c r="AR62" s="121">
        <v>1</v>
      </c>
      <c r="AS62" s="121">
        <v>1</v>
      </c>
      <c r="AT62" s="134"/>
      <c r="AU62" s="121">
        <v>1</v>
      </c>
      <c r="AV62" s="104"/>
      <c r="AW62" s="104"/>
    </row>
    <row r="63" spans="1:49">
      <c r="A63" s="104"/>
      <c r="B63" s="104"/>
      <c r="C63" s="104"/>
      <c r="D63" s="104"/>
      <c r="E63" s="104"/>
      <c r="F63" s="104"/>
      <c r="G63" s="104"/>
      <c r="H63" s="104"/>
      <c r="I63" s="104"/>
      <c r="J63" s="104"/>
      <c r="K63" s="104"/>
      <c r="L63" s="104"/>
      <c r="M63" s="104"/>
      <c r="N63" s="104"/>
      <c r="O63" s="104"/>
      <c r="P63" s="104"/>
      <c r="Q63" s="157"/>
      <c r="R63" s="104"/>
      <c r="S63" s="105" t="s">
        <v>18</v>
      </c>
      <c r="T63" s="105" t="s">
        <v>38</v>
      </c>
      <c r="U63" s="118" t="s">
        <v>46</v>
      </c>
      <c r="V63" s="118" t="s">
        <v>47</v>
      </c>
      <c r="W63" s="160" t="s">
        <v>198</v>
      </c>
      <c r="X63" s="127">
        <v>251.75030188046401</v>
      </c>
      <c r="Y63" s="107">
        <f t="shared" si="3"/>
        <v>2.4009699999999996</v>
      </c>
      <c r="Z63" s="108"/>
      <c r="AA63" s="121">
        <v>0</v>
      </c>
      <c r="AB63" s="121">
        <v>0</v>
      </c>
      <c r="AC63" s="121">
        <v>1</v>
      </c>
      <c r="AD63" s="121">
        <v>1</v>
      </c>
      <c r="AE63" s="121">
        <v>1</v>
      </c>
      <c r="AF63" s="121">
        <v>0</v>
      </c>
      <c r="AG63" s="121">
        <v>0</v>
      </c>
      <c r="AH63" s="121">
        <v>0</v>
      </c>
      <c r="AI63" s="121">
        <v>0</v>
      </c>
      <c r="AJ63" s="121">
        <v>0</v>
      </c>
      <c r="AK63" s="121">
        <v>0</v>
      </c>
      <c r="AL63" s="121">
        <v>0</v>
      </c>
      <c r="AM63" s="121">
        <v>0</v>
      </c>
      <c r="AN63" s="121">
        <v>0</v>
      </c>
      <c r="AO63" s="121">
        <v>0</v>
      </c>
      <c r="AP63" s="121">
        <v>0</v>
      </c>
      <c r="AQ63" s="121">
        <v>0</v>
      </c>
      <c r="AR63" s="121">
        <v>0</v>
      </c>
      <c r="AS63" s="121">
        <v>0</v>
      </c>
      <c r="AT63" s="134"/>
      <c r="AU63" s="121">
        <v>0</v>
      </c>
      <c r="AV63" s="104"/>
      <c r="AW63" s="104"/>
    </row>
    <row r="64" spans="1:49">
      <c r="A64" s="104"/>
      <c r="B64" s="104"/>
      <c r="C64" s="104"/>
      <c r="D64" s="104"/>
      <c r="E64" s="104"/>
      <c r="F64" s="104"/>
      <c r="G64" s="104"/>
      <c r="H64" s="104"/>
      <c r="I64" s="104"/>
      <c r="J64" s="104"/>
      <c r="K64" s="104"/>
      <c r="L64" s="104"/>
      <c r="M64" s="104"/>
      <c r="N64" s="104"/>
      <c r="O64" s="104"/>
      <c r="P64" s="104"/>
      <c r="Q64" s="157"/>
      <c r="R64" s="104"/>
      <c r="S64" s="105" t="s">
        <v>18</v>
      </c>
      <c r="T64" s="105" t="s">
        <v>38</v>
      </c>
      <c r="U64" s="118" t="s">
        <v>39</v>
      </c>
      <c r="V64" s="118" t="s">
        <v>23</v>
      </c>
      <c r="W64" s="160" t="s">
        <v>198</v>
      </c>
      <c r="X64" s="127">
        <v>134.917</v>
      </c>
      <c r="Y64" s="107">
        <f t="shared" si="3"/>
        <v>2.1300666756988198</v>
      </c>
      <c r="Z64" s="108"/>
      <c r="AA64" s="121">
        <v>1</v>
      </c>
      <c r="AB64" s="121">
        <v>1</v>
      </c>
      <c r="AC64" s="121">
        <v>1</v>
      </c>
      <c r="AD64" s="121">
        <v>1</v>
      </c>
      <c r="AE64" s="121">
        <v>1</v>
      </c>
      <c r="AF64" s="121">
        <v>1</v>
      </c>
      <c r="AG64" s="121">
        <v>1</v>
      </c>
      <c r="AH64" s="121">
        <v>1</v>
      </c>
      <c r="AI64" s="121">
        <v>1</v>
      </c>
      <c r="AJ64" s="121">
        <v>1</v>
      </c>
      <c r="AK64" s="121">
        <v>1</v>
      </c>
      <c r="AL64" s="121">
        <v>0</v>
      </c>
      <c r="AM64" s="121">
        <v>0</v>
      </c>
      <c r="AN64" s="121">
        <v>0</v>
      </c>
      <c r="AO64" s="121">
        <v>1</v>
      </c>
      <c r="AP64" s="121">
        <v>1</v>
      </c>
      <c r="AQ64" s="121">
        <v>1</v>
      </c>
      <c r="AR64" s="121">
        <v>1</v>
      </c>
      <c r="AS64" s="121">
        <v>0</v>
      </c>
      <c r="AT64" s="121"/>
      <c r="AU64" s="121">
        <v>1</v>
      </c>
      <c r="AV64" s="104"/>
      <c r="AW64" s="104"/>
    </row>
    <row r="65" spans="1:49" ht="26">
      <c r="A65" s="104"/>
      <c r="B65" s="104"/>
      <c r="C65" s="104"/>
      <c r="D65" s="104"/>
      <c r="E65" s="104"/>
      <c r="F65" s="104"/>
      <c r="G65" s="104"/>
      <c r="H65" s="104"/>
      <c r="I65" s="104"/>
      <c r="J65" s="104"/>
      <c r="K65" s="104"/>
      <c r="L65" s="104"/>
      <c r="M65" s="104"/>
      <c r="N65" s="104"/>
      <c r="O65" s="104"/>
      <c r="P65" s="104"/>
      <c r="Q65" s="157"/>
      <c r="R65" s="104"/>
      <c r="S65" s="105" t="s">
        <v>18</v>
      </c>
      <c r="T65" s="105" t="s">
        <v>25</v>
      </c>
      <c r="U65" s="118" t="s">
        <v>29</v>
      </c>
      <c r="V65" s="118" t="s">
        <v>30</v>
      </c>
      <c r="W65" s="137" t="s">
        <v>205</v>
      </c>
      <c r="X65" s="159">
        <v>32.000001597448403</v>
      </c>
      <c r="Y65" s="107">
        <f t="shared" si="3"/>
        <v>1.50515</v>
      </c>
      <c r="Z65" s="108"/>
      <c r="AA65" s="121">
        <v>1</v>
      </c>
      <c r="AB65" s="121">
        <v>1</v>
      </c>
      <c r="AC65" s="121">
        <v>1</v>
      </c>
      <c r="AD65" s="121">
        <v>1</v>
      </c>
      <c r="AE65" s="121">
        <v>1</v>
      </c>
      <c r="AF65" s="121">
        <v>1</v>
      </c>
      <c r="AG65" s="121">
        <v>1</v>
      </c>
      <c r="AH65" s="121">
        <v>1</v>
      </c>
      <c r="AI65" s="121">
        <v>1</v>
      </c>
      <c r="AJ65" s="121">
        <v>1</v>
      </c>
      <c r="AK65" s="121">
        <v>1</v>
      </c>
      <c r="AL65" s="121">
        <v>1</v>
      </c>
      <c r="AM65" s="121">
        <v>1</v>
      </c>
      <c r="AN65" s="121">
        <v>1</v>
      </c>
      <c r="AO65" s="121">
        <v>1</v>
      </c>
      <c r="AP65" s="121">
        <v>1</v>
      </c>
      <c r="AQ65" s="121">
        <v>1</v>
      </c>
      <c r="AR65" s="121">
        <v>1</v>
      </c>
      <c r="AS65" s="121">
        <v>1</v>
      </c>
      <c r="AT65" s="121"/>
      <c r="AU65" s="121">
        <v>1</v>
      </c>
      <c r="AV65" s="104"/>
      <c r="AW65" s="104"/>
    </row>
    <row r="66" spans="1:49" ht="26">
      <c r="A66" s="104"/>
      <c r="B66" s="104"/>
      <c r="C66" s="104"/>
      <c r="D66" s="104"/>
      <c r="E66" s="104"/>
      <c r="F66" s="104"/>
      <c r="G66" s="104"/>
      <c r="H66" s="104"/>
      <c r="I66" s="104"/>
      <c r="J66" s="104"/>
      <c r="K66" s="104"/>
      <c r="L66" s="104"/>
      <c r="M66" s="104"/>
      <c r="N66" s="104"/>
      <c r="O66" s="104"/>
      <c r="P66" s="104"/>
      <c r="Q66" s="157"/>
      <c r="R66" s="104"/>
      <c r="S66" s="105" t="s">
        <v>18</v>
      </c>
      <c r="T66" s="105" t="s">
        <v>25</v>
      </c>
      <c r="U66" s="118" t="s">
        <v>82</v>
      </c>
      <c r="V66" s="118" t="s">
        <v>83</v>
      </c>
      <c r="W66" s="137" t="s">
        <v>205</v>
      </c>
      <c r="X66" s="159">
        <v>77.499696187757493</v>
      </c>
      <c r="Y66" s="107">
        <f t="shared" si="3"/>
        <v>1.8892999999999995</v>
      </c>
      <c r="Z66" s="108"/>
      <c r="AA66" s="121">
        <v>0</v>
      </c>
      <c r="AB66" s="121">
        <v>0</v>
      </c>
      <c r="AC66" s="121">
        <v>0</v>
      </c>
      <c r="AD66" s="121">
        <v>0</v>
      </c>
      <c r="AE66" s="121">
        <v>0</v>
      </c>
      <c r="AF66" s="121">
        <v>0</v>
      </c>
      <c r="AG66" s="121">
        <v>0</v>
      </c>
      <c r="AH66" s="121">
        <v>0</v>
      </c>
      <c r="AI66" s="121">
        <v>1</v>
      </c>
      <c r="AJ66" s="121">
        <v>1</v>
      </c>
      <c r="AK66" s="121">
        <v>1</v>
      </c>
      <c r="AL66" s="121">
        <v>1</v>
      </c>
      <c r="AM66" s="121">
        <v>1</v>
      </c>
      <c r="AN66" s="121">
        <v>1</v>
      </c>
      <c r="AO66" s="121">
        <v>1</v>
      </c>
      <c r="AP66" s="121">
        <v>1</v>
      </c>
      <c r="AQ66" s="121">
        <v>1</v>
      </c>
      <c r="AR66" s="121">
        <v>1</v>
      </c>
      <c r="AS66" s="121">
        <v>1</v>
      </c>
      <c r="AT66" s="121"/>
      <c r="AU66" s="121">
        <v>1</v>
      </c>
      <c r="AV66" s="104"/>
      <c r="AW66" s="104"/>
    </row>
    <row r="67" spans="1:49" ht="26">
      <c r="A67" s="104"/>
      <c r="B67" s="104"/>
      <c r="C67" s="104"/>
      <c r="D67" s="104"/>
      <c r="E67" s="104"/>
      <c r="F67" s="104"/>
      <c r="G67" s="104"/>
      <c r="H67" s="104"/>
      <c r="I67" s="104"/>
      <c r="J67" s="104"/>
      <c r="K67" s="104"/>
      <c r="L67" s="104"/>
      <c r="M67" s="104"/>
      <c r="N67" s="104"/>
      <c r="O67" s="104"/>
      <c r="P67" s="104"/>
      <c r="Q67" s="157"/>
      <c r="R67" s="104"/>
      <c r="S67" s="105" t="s">
        <v>18</v>
      </c>
      <c r="T67" s="105" t="s">
        <v>25</v>
      </c>
      <c r="U67" s="118" t="s">
        <v>26</v>
      </c>
      <c r="V67" s="118" t="s">
        <v>27</v>
      </c>
      <c r="W67" s="137" t="s">
        <v>205</v>
      </c>
      <c r="X67" s="159">
        <v>8.7999458550588994</v>
      </c>
      <c r="Y67" s="107">
        <f t="shared" ref="Y67:Y91" si="5">LOG(X67)</f>
        <v>0.94447999999999988</v>
      </c>
      <c r="Z67" s="108"/>
      <c r="AA67" s="121">
        <v>1</v>
      </c>
      <c r="AB67" s="121">
        <v>1</v>
      </c>
      <c r="AC67" s="121">
        <v>1</v>
      </c>
      <c r="AD67" s="121">
        <v>1</v>
      </c>
      <c r="AE67" s="121">
        <v>1</v>
      </c>
      <c r="AF67" s="121">
        <v>1</v>
      </c>
      <c r="AG67" s="121">
        <v>1</v>
      </c>
      <c r="AH67" s="121">
        <v>1</v>
      </c>
      <c r="AI67" s="121">
        <v>1</v>
      </c>
      <c r="AJ67" s="121">
        <v>1</v>
      </c>
      <c r="AK67" s="121">
        <v>1</v>
      </c>
      <c r="AL67" s="121">
        <v>1</v>
      </c>
      <c r="AM67" s="121">
        <v>1</v>
      </c>
      <c r="AN67" s="121">
        <v>1</v>
      </c>
      <c r="AO67" s="121">
        <v>1</v>
      </c>
      <c r="AP67" s="121">
        <v>1</v>
      </c>
      <c r="AQ67" s="121">
        <v>1</v>
      </c>
      <c r="AR67" s="121">
        <v>0</v>
      </c>
      <c r="AS67" s="121">
        <v>0</v>
      </c>
      <c r="AT67" s="121"/>
      <c r="AU67" s="121">
        <v>0</v>
      </c>
      <c r="AV67" s="104"/>
      <c r="AW67" s="104"/>
    </row>
    <row r="68" spans="1:49" ht="26">
      <c r="A68" s="104"/>
      <c r="B68" s="104"/>
      <c r="C68" s="104"/>
      <c r="D68" s="104"/>
      <c r="E68" s="104"/>
      <c r="F68" s="104"/>
      <c r="G68" s="104"/>
      <c r="H68" s="104"/>
      <c r="I68" s="104"/>
      <c r="J68" s="104"/>
      <c r="K68" s="104"/>
      <c r="L68" s="104"/>
      <c r="M68" s="104"/>
      <c r="N68" s="104"/>
      <c r="O68" s="104"/>
      <c r="P68" s="104"/>
      <c r="Q68" s="157"/>
      <c r="R68" s="104"/>
      <c r="S68" s="105" t="s">
        <v>18</v>
      </c>
      <c r="T68" s="105" t="s">
        <v>25</v>
      </c>
      <c r="U68" s="118" t="s">
        <v>26</v>
      </c>
      <c r="V68" s="118" t="s">
        <v>28</v>
      </c>
      <c r="W68" s="137" t="s">
        <v>205</v>
      </c>
      <c r="X68" s="159">
        <v>7.7333915582751898</v>
      </c>
      <c r="Y68" s="107">
        <f t="shared" si="5"/>
        <v>0.88836999999999988</v>
      </c>
      <c r="Z68" s="108"/>
      <c r="AA68" s="121">
        <v>1</v>
      </c>
      <c r="AB68" s="121">
        <v>1</v>
      </c>
      <c r="AC68" s="121">
        <v>1</v>
      </c>
      <c r="AD68" s="121">
        <v>1</v>
      </c>
      <c r="AE68" s="121">
        <v>1</v>
      </c>
      <c r="AF68" s="121">
        <v>1</v>
      </c>
      <c r="AG68" s="121">
        <v>1</v>
      </c>
      <c r="AH68" s="121">
        <v>1</v>
      </c>
      <c r="AI68" s="121">
        <v>1</v>
      </c>
      <c r="AJ68" s="121">
        <v>1</v>
      </c>
      <c r="AK68" s="121">
        <v>1</v>
      </c>
      <c r="AL68" s="121">
        <v>1</v>
      </c>
      <c r="AM68" s="121">
        <v>1</v>
      </c>
      <c r="AN68" s="121">
        <v>1</v>
      </c>
      <c r="AO68" s="121">
        <v>1</v>
      </c>
      <c r="AP68" s="121">
        <v>1</v>
      </c>
      <c r="AQ68" s="121">
        <v>1</v>
      </c>
      <c r="AR68" s="121">
        <v>0</v>
      </c>
      <c r="AS68" s="121">
        <v>0</v>
      </c>
      <c r="AT68" s="121"/>
      <c r="AU68" s="121">
        <v>0</v>
      </c>
      <c r="AV68" s="104"/>
      <c r="AW68" s="104"/>
    </row>
    <row r="69" spans="1:49" ht="26">
      <c r="A69" s="104"/>
      <c r="B69" s="104"/>
      <c r="C69" s="104"/>
      <c r="D69" s="104"/>
      <c r="E69" s="104"/>
      <c r="F69" s="104"/>
      <c r="G69" s="104"/>
      <c r="H69" s="104"/>
      <c r="I69" s="104"/>
      <c r="J69" s="104"/>
      <c r="K69" s="104"/>
      <c r="L69" s="104"/>
      <c r="M69" s="104"/>
      <c r="N69" s="104"/>
      <c r="O69" s="104"/>
      <c r="P69" s="104"/>
      <c r="Q69" s="157"/>
      <c r="R69" s="104"/>
      <c r="S69" s="105" t="s">
        <v>18</v>
      </c>
      <c r="T69" s="105" t="s">
        <v>31</v>
      </c>
      <c r="U69" s="118" t="s">
        <v>42</v>
      </c>
      <c r="V69" s="118" t="s">
        <v>43</v>
      </c>
      <c r="W69" s="137" t="s">
        <v>202</v>
      </c>
      <c r="X69" s="159">
        <v>8.0000002396172505</v>
      </c>
      <c r="Y69" s="107">
        <f t="shared" si="5"/>
        <v>0.90308999999999962</v>
      </c>
      <c r="Z69" s="108"/>
      <c r="AA69" s="121">
        <v>1</v>
      </c>
      <c r="AB69" s="121">
        <v>1</v>
      </c>
      <c r="AC69" s="121">
        <v>1</v>
      </c>
      <c r="AD69" s="121">
        <v>1</v>
      </c>
      <c r="AE69" s="121">
        <v>1</v>
      </c>
      <c r="AF69" s="121">
        <v>1</v>
      </c>
      <c r="AG69" s="121">
        <v>1</v>
      </c>
      <c r="AH69" s="121">
        <v>1</v>
      </c>
      <c r="AI69" s="121">
        <v>1</v>
      </c>
      <c r="AJ69" s="121">
        <v>1</v>
      </c>
      <c r="AK69" s="121">
        <v>1</v>
      </c>
      <c r="AL69" s="121">
        <v>1</v>
      </c>
      <c r="AM69" s="121">
        <v>1</v>
      </c>
      <c r="AN69" s="121">
        <v>1</v>
      </c>
      <c r="AO69" s="121">
        <v>1</v>
      </c>
      <c r="AP69" s="121">
        <v>1</v>
      </c>
      <c r="AQ69" s="121">
        <v>1</v>
      </c>
      <c r="AR69" s="121">
        <v>1</v>
      </c>
      <c r="AS69" s="121">
        <v>1</v>
      </c>
      <c r="AT69" s="121"/>
      <c r="AU69" s="121">
        <v>1</v>
      </c>
      <c r="AV69" s="104"/>
      <c r="AW69" s="104"/>
    </row>
    <row r="70" spans="1:49">
      <c r="A70" s="104"/>
      <c r="B70" s="104"/>
      <c r="C70" s="104"/>
      <c r="D70" s="104"/>
      <c r="E70" s="104"/>
      <c r="F70" s="104"/>
      <c r="G70" s="104"/>
      <c r="H70" s="104"/>
      <c r="I70" s="104"/>
      <c r="J70" s="104"/>
      <c r="K70" s="104"/>
      <c r="L70" s="104"/>
      <c r="M70" s="104"/>
      <c r="N70" s="104"/>
      <c r="O70" s="104"/>
      <c r="P70" s="104"/>
      <c r="Q70" s="157"/>
      <c r="R70" s="104"/>
      <c r="S70" s="105" t="s">
        <v>18</v>
      </c>
      <c r="T70" s="105" t="s">
        <v>31</v>
      </c>
      <c r="U70" s="118" t="s">
        <v>35</v>
      </c>
      <c r="V70" s="118" t="s">
        <v>108</v>
      </c>
      <c r="W70" s="137" t="s">
        <v>198</v>
      </c>
      <c r="X70" s="159">
        <v>46.707863247577102</v>
      </c>
      <c r="Y70" s="107">
        <f t="shared" si="5"/>
        <v>1.6693899999999995</v>
      </c>
      <c r="Z70" s="108"/>
      <c r="AA70" s="121">
        <v>0</v>
      </c>
      <c r="AB70" s="121">
        <v>0</v>
      </c>
      <c r="AC70" s="121">
        <v>0</v>
      </c>
      <c r="AD70" s="121">
        <v>0</v>
      </c>
      <c r="AE70" s="121">
        <v>0</v>
      </c>
      <c r="AF70" s="121">
        <v>0</v>
      </c>
      <c r="AG70" s="121">
        <v>0</v>
      </c>
      <c r="AH70" s="121">
        <v>0</v>
      </c>
      <c r="AI70" s="121">
        <v>0</v>
      </c>
      <c r="AJ70" s="121">
        <v>0</v>
      </c>
      <c r="AK70" s="121">
        <v>0</v>
      </c>
      <c r="AL70" s="121">
        <v>0</v>
      </c>
      <c r="AM70" s="121">
        <v>0</v>
      </c>
      <c r="AN70" s="121">
        <v>0</v>
      </c>
      <c r="AO70" s="121">
        <v>0</v>
      </c>
      <c r="AP70" s="121">
        <v>0</v>
      </c>
      <c r="AQ70" s="121">
        <v>0</v>
      </c>
      <c r="AR70" s="121">
        <v>0</v>
      </c>
      <c r="AS70" s="121">
        <v>1</v>
      </c>
      <c r="AT70" s="121"/>
      <c r="AU70" s="121">
        <v>1</v>
      </c>
      <c r="AV70" s="104"/>
      <c r="AW70" s="104"/>
    </row>
    <row r="71" spans="1:49">
      <c r="A71" s="104"/>
      <c r="B71" s="104"/>
      <c r="C71" s="104"/>
      <c r="D71" s="104"/>
      <c r="E71" s="104"/>
      <c r="F71" s="104"/>
      <c r="G71" s="104"/>
      <c r="H71" s="104"/>
      <c r="I71" s="104"/>
      <c r="J71" s="104"/>
      <c r="K71" s="104"/>
      <c r="L71" s="104"/>
      <c r="M71" s="104"/>
      <c r="N71" s="104"/>
      <c r="O71" s="104"/>
      <c r="P71" s="104"/>
      <c r="Q71" s="157"/>
      <c r="R71" s="104"/>
      <c r="S71" s="105" t="s">
        <v>18</v>
      </c>
      <c r="T71" s="105" t="s">
        <v>31</v>
      </c>
      <c r="U71" s="118" t="s">
        <v>35</v>
      </c>
      <c r="V71" s="118" t="s">
        <v>21</v>
      </c>
      <c r="W71" s="137" t="s">
        <v>197</v>
      </c>
      <c r="X71" s="159">
        <v>35.0001576071014</v>
      </c>
      <c r="Y71" s="107">
        <f t="shared" si="5"/>
        <v>1.5440699999999994</v>
      </c>
      <c r="Z71" s="108"/>
      <c r="AA71" s="121">
        <v>0</v>
      </c>
      <c r="AB71" s="121">
        <v>0</v>
      </c>
      <c r="AC71" s="121">
        <v>0</v>
      </c>
      <c r="AD71" s="121">
        <v>0</v>
      </c>
      <c r="AE71" s="121">
        <v>0</v>
      </c>
      <c r="AF71" s="121">
        <v>0</v>
      </c>
      <c r="AG71" s="121">
        <v>0</v>
      </c>
      <c r="AH71" s="121">
        <v>0</v>
      </c>
      <c r="AI71" s="121">
        <v>0</v>
      </c>
      <c r="AJ71" s="121">
        <v>0</v>
      </c>
      <c r="AK71" s="121">
        <v>0</v>
      </c>
      <c r="AL71" s="121">
        <v>0</v>
      </c>
      <c r="AM71" s="121">
        <v>0</v>
      </c>
      <c r="AN71" s="121">
        <v>0</v>
      </c>
      <c r="AO71" s="121">
        <v>0</v>
      </c>
      <c r="AP71" s="121">
        <v>0</v>
      </c>
      <c r="AQ71" s="121">
        <v>0</v>
      </c>
      <c r="AR71" s="121">
        <v>0</v>
      </c>
      <c r="AS71" s="121">
        <v>1</v>
      </c>
      <c r="AT71" s="121"/>
      <c r="AU71" s="121">
        <v>1</v>
      </c>
      <c r="AV71" s="104"/>
      <c r="AW71" s="104"/>
    </row>
    <row r="72" spans="1:49">
      <c r="A72" s="104"/>
      <c r="B72" s="104"/>
      <c r="C72" s="104"/>
      <c r="D72" s="104"/>
      <c r="E72" s="104"/>
      <c r="F72" s="104"/>
      <c r="G72" s="104"/>
      <c r="H72" s="104"/>
      <c r="I72" s="104"/>
      <c r="J72" s="104"/>
      <c r="K72" s="104"/>
      <c r="L72" s="104"/>
      <c r="M72" s="104"/>
      <c r="N72" s="104"/>
      <c r="O72" s="104"/>
      <c r="P72" s="104"/>
      <c r="Q72" s="157"/>
      <c r="R72" s="104"/>
      <c r="S72" s="105" t="s">
        <v>18</v>
      </c>
      <c r="T72" s="105" t="s">
        <v>31</v>
      </c>
      <c r="U72" s="118" t="s">
        <v>35</v>
      </c>
      <c r="V72" s="118" t="s">
        <v>107</v>
      </c>
      <c r="W72" s="137" t="s">
        <v>197</v>
      </c>
      <c r="X72" s="159">
        <v>36.3253661027723</v>
      </c>
      <c r="Y72" s="107">
        <f t="shared" si="5"/>
        <v>1.5602099999999999</v>
      </c>
      <c r="Z72" s="108"/>
      <c r="AA72" s="121">
        <v>0</v>
      </c>
      <c r="AB72" s="121">
        <v>0</v>
      </c>
      <c r="AC72" s="121">
        <v>0</v>
      </c>
      <c r="AD72" s="121">
        <v>0</v>
      </c>
      <c r="AE72" s="121">
        <v>0</v>
      </c>
      <c r="AF72" s="121">
        <v>0</v>
      </c>
      <c r="AG72" s="121">
        <v>0</v>
      </c>
      <c r="AH72" s="121">
        <v>0</v>
      </c>
      <c r="AI72" s="121">
        <v>0</v>
      </c>
      <c r="AJ72" s="121">
        <v>0</v>
      </c>
      <c r="AK72" s="121">
        <v>0</v>
      </c>
      <c r="AL72" s="121">
        <v>0</v>
      </c>
      <c r="AM72" s="121">
        <v>0</v>
      </c>
      <c r="AN72" s="121">
        <v>0</v>
      </c>
      <c r="AO72" s="121">
        <v>0</v>
      </c>
      <c r="AP72" s="121">
        <v>0</v>
      </c>
      <c r="AQ72" s="121">
        <v>0</v>
      </c>
      <c r="AR72" s="121">
        <v>0</v>
      </c>
      <c r="AS72" s="121">
        <v>1</v>
      </c>
      <c r="AT72" s="121"/>
      <c r="AU72" s="121">
        <v>1</v>
      </c>
      <c r="AV72" s="104"/>
      <c r="AW72" s="104"/>
    </row>
    <row r="73" spans="1:49">
      <c r="A73" s="104"/>
      <c r="B73" s="104"/>
      <c r="C73" s="104"/>
      <c r="D73" s="104"/>
      <c r="E73" s="104"/>
      <c r="F73" s="104"/>
      <c r="G73" s="104"/>
      <c r="H73" s="104"/>
      <c r="I73" s="104"/>
      <c r="J73" s="104"/>
      <c r="K73" s="104"/>
      <c r="L73" s="104"/>
      <c r="M73" s="104"/>
      <c r="N73" s="104"/>
      <c r="O73" s="104"/>
      <c r="P73" s="104"/>
      <c r="Q73" s="157"/>
      <c r="R73" s="104"/>
      <c r="S73" s="105" t="s">
        <v>18</v>
      </c>
      <c r="T73" s="105" t="s">
        <v>31</v>
      </c>
      <c r="U73" s="118" t="s">
        <v>35</v>
      </c>
      <c r="V73" s="118" t="s">
        <v>36</v>
      </c>
      <c r="W73" s="137" t="s">
        <v>197</v>
      </c>
      <c r="X73" s="159">
        <v>38.0128121968269</v>
      </c>
      <c r="Y73" s="107">
        <f t="shared" si="5"/>
        <v>1.5799299999999994</v>
      </c>
      <c r="Z73" s="108"/>
      <c r="AA73" s="121">
        <v>0</v>
      </c>
      <c r="AB73" s="121">
        <v>0</v>
      </c>
      <c r="AC73" s="121">
        <v>0</v>
      </c>
      <c r="AD73" s="121">
        <v>0</v>
      </c>
      <c r="AE73" s="121">
        <v>0</v>
      </c>
      <c r="AF73" s="121">
        <v>1</v>
      </c>
      <c r="AG73" s="121">
        <v>1</v>
      </c>
      <c r="AH73" s="121">
        <v>1</v>
      </c>
      <c r="AI73" s="121">
        <v>1</v>
      </c>
      <c r="AJ73" s="121">
        <v>1</v>
      </c>
      <c r="AK73" s="121">
        <v>1</v>
      </c>
      <c r="AL73" s="121">
        <v>1</v>
      </c>
      <c r="AM73" s="121">
        <v>1</v>
      </c>
      <c r="AN73" s="121">
        <v>1</v>
      </c>
      <c r="AO73" s="121">
        <v>1</v>
      </c>
      <c r="AP73" s="121">
        <v>1</v>
      </c>
      <c r="AQ73" s="121">
        <v>1</v>
      </c>
      <c r="AR73" s="121">
        <v>1</v>
      </c>
      <c r="AS73" s="121">
        <v>1</v>
      </c>
      <c r="AT73" s="121"/>
      <c r="AU73" s="121">
        <v>1</v>
      </c>
      <c r="AV73" s="104"/>
      <c r="AW73" s="104"/>
    </row>
    <row r="74" spans="1:49">
      <c r="A74" s="104"/>
      <c r="B74" s="104"/>
      <c r="C74" s="104"/>
      <c r="D74" s="104"/>
      <c r="E74" s="104"/>
      <c r="F74" s="104"/>
      <c r="G74" s="104"/>
      <c r="H74" s="104"/>
      <c r="I74" s="104"/>
      <c r="J74" s="104"/>
      <c r="K74" s="104"/>
      <c r="L74" s="104"/>
      <c r="M74" s="104"/>
      <c r="N74" s="104"/>
      <c r="O74" s="104"/>
      <c r="P74" s="104"/>
      <c r="Q74" s="157"/>
      <c r="R74" s="104"/>
      <c r="S74" s="105" t="s">
        <v>18</v>
      </c>
      <c r="T74" s="105" t="s">
        <v>31</v>
      </c>
      <c r="U74" s="118" t="s">
        <v>35</v>
      </c>
      <c r="V74" s="118" t="s">
        <v>106</v>
      </c>
      <c r="W74" s="137" t="s">
        <v>197</v>
      </c>
      <c r="X74" s="159">
        <v>36.750224800474797</v>
      </c>
      <c r="Y74" s="107">
        <f t="shared" si="5"/>
        <v>1.5652599999999997</v>
      </c>
      <c r="Z74" s="108"/>
      <c r="AA74" s="121">
        <v>0</v>
      </c>
      <c r="AB74" s="121">
        <v>0</v>
      </c>
      <c r="AC74" s="121">
        <v>0</v>
      </c>
      <c r="AD74" s="121">
        <v>0</v>
      </c>
      <c r="AE74" s="121">
        <v>0</v>
      </c>
      <c r="AF74" s="121">
        <v>0</v>
      </c>
      <c r="AG74" s="121">
        <v>0</v>
      </c>
      <c r="AH74" s="121">
        <v>0</v>
      </c>
      <c r="AI74" s="121">
        <v>0</v>
      </c>
      <c r="AJ74" s="121">
        <v>0</v>
      </c>
      <c r="AK74" s="121">
        <v>0</v>
      </c>
      <c r="AL74" s="121">
        <v>0</v>
      </c>
      <c r="AM74" s="121">
        <v>0</v>
      </c>
      <c r="AN74" s="121">
        <v>0</v>
      </c>
      <c r="AO74" s="121">
        <v>0</v>
      </c>
      <c r="AP74" s="121">
        <v>0</v>
      </c>
      <c r="AQ74" s="121">
        <v>0</v>
      </c>
      <c r="AR74" s="121">
        <v>0</v>
      </c>
      <c r="AS74" s="121">
        <v>1</v>
      </c>
      <c r="AT74" s="121"/>
      <c r="AU74" s="121">
        <v>1</v>
      </c>
      <c r="AV74" s="104"/>
      <c r="AW74" s="104"/>
    </row>
    <row r="75" spans="1:49">
      <c r="A75" s="104"/>
      <c r="B75" s="104"/>
      <c r="C75" s="104"/>
      <c r="D75" s="104"/>
      <c r="E75" s="104"/>
      <c r="F75" s="104"/>
      <c r="G75" s="104"/>
      <c r="H75" s="104"/>
      <c r="I75" s="104"/>
      <c r="J75" s="104"/>
      <c r="K75" s="104"/>
      <c r="L75" s="104"/>
      <c r="M75" s="104"/>
      <c r="N75" s="104"/>
      <c r="O75" s="104"/>
      <c r="P75" s="104"/>
      <c r="Q75" s="157"/>
      <c r="R75" s="104"/>
      <c r="S75" s="105" t="s">
        <v>18</v>
      </c>
      <c r="T75" s="105" t="s">
        <v>31</v>
      </c>
      <c r="U75" s="118" t="s">
        <v>35</v>
      </c>
      <c r="V75" s="118" t="s">
        <v>37</v>
      </c>
      <c r="W75" s="119" t="s">
        <v>198</v>
      </c>
      <c r="X75" s="159">
        <v>26.277255268195301</v>
      </c>
      <c r="Y75" s="107">
        <f t="shared" si="5"/>
        <v>1.4195799999999994</v>
      </c>
      <c r="Z75" s="108"/>
      <c r="AA75" s="121">
        <v>1</v>
      </c>
      <c r="AB75" s="121">
        <v>1</v>
      </c>
      <c r="AC75" s="121">
        <v>0</v>
      </c>
      <c r="AD75" s="121">
        <v>0</v>
      </c>
      <c r="AE75" s="121">
        <v>0</v>
      </c>
      <c r="AF75" s="121">
        <v>1</v>
      </c>
      <c r="AG75" s="121">
        <v>1</v>
      </c>
      <c r="AH75" s="121">
        <v>1</v>
      </c>
      <c r="AI75" s="121">
        <v>1</v>
      </c>
      <c r="AJ75" s="121">
        <v>1</v>
      </c>
      <c r="AK75" s="121">
        <v>1</v>
      </c>
      <c r="AL75" s="121">
        <v>1</v>
      </c>
      <c r="AM75" s="121">
        <v>1</v>
      </c>
      <c r="AN75" s="121">
        <v>1</v>
      </c>
      <c r="AO75" s="121">
        <v>1</v>
      </c>
      <c r="AP75" s="121">
        <v>1</v>
      </c>
      <c r="AQ75" s="121">
        <v>1</v>
      </c>
      <c r="AR75" s="121">
        <v>1</v>
      </c>
      <c r="AS75" s="121">
        <v>1</v>
      </c>
      <c r="AT75" s="121"/>
      <c r="AU75" s="121">
        <v>1</v>
      </c>
      <c r="AV75" s="104"/>
      <c r="AW75" s="104"/>
    </row>
    <row r="76" spans="1:49">
      <c r="A76" s="104"/>
      <c r="B76" s="104"/>
      <c r="C76" s="104"/>
      <c r="D76" s="104"/>
      <c r="E76" s="104"/>
      <c r="F76" s="104"/>
      <c r="G76" s="104"/>
      <c r="H76" s="104"/>
      <c r="I76" s="104"/>
      <c r="J76" s="104"/>
      <c r="K76" s="104"/>
      <c r="L76" s="104"/>
      <c r="M76" s="104"/>
      <c r="N76" s="104"/>
      <c r="O76" s="104"/>
      <c r="P76" s="104"/>
      <c r="Q76" s="157"/>
      <c r="R76" s="104"/>
      <c r="S76" s="105" t="s">
        <v>18</v>
      </c>
      <c r="T76" s="105" t="s">
        <v>31</v>
      </c>
      <c r="U76" s="118" t="s">
        <v>34</v>
      </c>
      <c r="V76" s="118" t="s">
        <v>23</v>
      </c>
      <c r="W76" s="137" t="s">
        <v>198</v>
      </c>
      <c r="X76" s="165">
        <v>211.14400000000001</v>
      </c>
      <c r="Y76" s="107">
        <f t="shared" si="5"/>
        <v>2.3245787447525692</v>
      </c>
      <c r="Z76" s="108"/>
      <c r="AA76" s="121">
        <v>1</v>
      </c>
      <c r="AB76" s="121">
        <v>1</v>
      </c>
      <c r="AC76" s="121">
        <v>1</v>
      </c>
      <c r="AD76" s="121">
        <v>1</v>
      </c>
      <c r="AE76" s="121">
        <v>1</v>
      </c>
      <c r="AF76" s="121">
        <v>1</v>
      </c>
      <c r="AG76" s="121">
        <v>1</v>
      </c>
      <c r="AH76" s="121">
        <v>1</v>
      </c>
      <c r="AI76" s="121">
        <v>1</v>
      </c>
      <c r="AJ76" s="121">
        <v>1</v>
      </c>
      <c r="AK76" s="121">
        <v>1</v>
      </c>
      <c r="AL76" s="121">
        <v>1</v>
      </c>
      <c r="AM76" s="121">
        <v>1</v>
      </c>
      <c r="AN76" s="121">
        <v>1</v>
      </c>
      <c r="AO76" s="121">
        <v>1</v>
      </c>
      <c r="AP76" s="121">
        <v>1</v>
      </c>
      <c r="AQ76" s="121">
        <v>1</v>
      </c>
      <c r="AR76" s="121">
        <v>1</v>
      </c>
      <c r="AS76" s="121">
        <v>1</v>
      </c>
      <c r="AT76" s="121"/>
      <c r="AU76" s="121">
        <v>1</v>
      </c>
      <c r="AV76" s="104"/>
      <c r="AW76" s="104"/>
    </row>
    <row r="77" spans="1:49" ht="26">
      <c r="A77" s="104"/>
      <c r="B77" s="104"/>
      <c r="C77" s="104"/>
      <c r="D77" s="104"/>
      <c r="E77" s="104"/>
      <c r="F77" s="104"/>
      <c r="G77" s="104"/>
      <c r="H77" s="104"/>
      <c r="I77" s="104"/>
      <c r="J77" s="104"/>
      <c r="K77" s="104"/>
      <c r="L77" s="104"/>
      <c r="M77" s="104"/>
      <c r="N77" s="104"/>
      <c r="O77" s="104"/>
      <c r="P77" s="104"/>
      <c r="Q77" s="157"/>
      <c r="R77" s="104"/>
      <c r="S77" s="105" t="s">
        <v>18</v>
      </c>
      <c r="T77" s="105" t="s">
        <v>31</v>
      </c>
      <c r="U77" s="118" t="s">
        <v>44</v>
      </c>
      <c r="V77" s="118" t="s">
        <v>45</v>
      </c>
      <c r="W77" s="137" t="s">
        <v>203</v>
      </c>
      <c r="X77" s="165">
        <v>27.924795412794101</v>
      </c>
      <c r="Y77" s="107">
        <f t="shared" si="5"/>
        <v>1.4459899999999988</v>
      </c>
      <c r="Z77" s="108"/>
      <c r="AA77" s="121">
        <v>1</v>
      </c>
      <c r="AB77" s="121">
        <v>1</v>
      </c>
      <c r="AC77" s="121">
        <v>1</v>
      </c>
      <c r="AD77" s="121">
        <v>1</v>
      </c>
      <c r="AE77" s="121">
        <v>1</v>
      </c>
      <c r="AF77" s="121">
        <v>1</v>
      </c>
      <c r="AG77" s="121">
        <v>1</v>
      </c>
      <c r="AH77" s="121">
        <v>1</v>
      </c>
      <c r="AI77" s="121">
        <v>1</v>
      </c>
      <c r="AJ77" s="121">
        <v>1</v>
      </c>
      <c r="AK77" s="121">
        <v>1</v>
      </c>
      <c r="AL77" s="121">
        <v>1</v>
      </c>
      <c r="AM77" s="121">
        <v>1</v>
      </c>
      <c r="AN77" s="121">
        <v>1</v>
      </c>
      <c r="AO77" s="121">
        <v>1</v>
      </c>
      <c r="AP77" s="121">
        <v>1</v>
      </c>
      <c r="AQ77" s="121">
        <v>1</v>
      </c>
      <c r="AR77" s="121">
        <v>1</v>
      </c>
      <c r="AS77" s="121">
        <v>1</v>
      </c>
      <c r="AT77" s="121"/>
      <c r="AU77" s="121">
        <v>1</v>
      </c>
      <c r="AV77" s="104"/>
      <c r="AW77" s="104"/>
    </row>
    <row r="78" spans="1:49">
      <c r="A78" s="104"/>
      <c r="B78" s="104"/>
      <c r="C78" s="104"/>
      <c r="D78" s="104"/>
      <c r="E78" s="104"/>
      <c r="F78" s="104"/>
      <c r="G78" s="104"/>
      <c r="H78" s="104"/>
      <c r="I78" s="104"/>
      <c r="J78" s="104"/>
      <c r="K78" s="104"/>
      <c r="L78" s="104"/>
      <c r="M78" s="104"/>
      <c r="N78" s="104"/>
      <c r="O78" s="104"/>
      <c r="P78" s="104"/>
      <c r="Q78" s="157"/>
      <c r="R78" s="104"/>
      <c r="S78" s="124" t="s">
        <v>18</v>
      </c>
      <c r="T78" s="124" t="s">
        <v>31</v>
      </c>
      <c r="U78" s="166" t="s">
        <v>32</v>
      </c>
      <c r="V78" s="166" t="s">
        <v>268</v>
      </c>
      <c r="W78" s="167" t="s">
        <v>204</v>
      </c>
      <c r="X78" s="165">
        <v>35.93</v>
      </c>
      <c r="Y78" s="107">
        <f t="shared" si="5"/>
        <v>1.5554572172046495</v>
      </c>
      <c r="Z78" s="108"/>
      <c r="AA78" s="121">
        <v>1</v>
      </c>
      <c r="AB78" s="121">
        <v>1</v>
      </c>
      <c r="AC78" s="121">
        <v>1</v>
      </c>
      <c r="AD78" s="121">
        <v>1</v>
      </c>
      <c r="AE78" s="121">
        <v>1</v>
      </c>
      <c r="AF78" s="121">
        <v>1</v>
      </c>
      <c r="AG78" s="121">
        <v>1</v>
      </c>
      <c r="AH78" s="121">
        <v>1</v>
      </c>
      <c r="AI78" s="121">
        <v>1</v>
      </c>
      <c r="AJ78" s="121">
        <v>1</v>
      </c>
      <c r="AK78" s="121">
        <v>1</v>
      </c>
      <c r="AL78" s="121">
        <v>1</v>
      </c>
      <c r="AM78" s="121">
        <v>1</v>
      </c>
      <c r="AN78" s="121">
        <v>1</v>
      </c>
      <c r="AO78" s="121">
        <v>1</v>
      </c>
      <c r="AP78" s="121">
        <v>1</v>
      </c>
      <c r="AQ78" s="121">
        <v>1</v>
      </c>
      <c r="AR78" s="121">
        <v>1</v>
      </c>
      <c r="AS78" s="121">
        <v>1</v>
      </c>
      <c r="AT78" s="121"/>
      <c r="AU78" s="121">
        <v>1</v>
      </c>
      <c r="AV78" s="104"/>
      <c r="AW78" s="104"/>
    </row>
    <row r="79" spans="1:49">
      <c r="A79" s="104"/>
      <c r="B79" s="104"/>
      <c r="C79" s="104"/>
      <c r="D79" s="104"/>
      <c r="E79" s="104"/>
      <c r="F79" s="104"/>
      <c r="G79" s="104"/>
      <c r="H79" s="104"/>
      <c r="I79" s="104"/>
      <c r="J79" s="104"/>
      <c r="K79" s="104"/>
      <c r="L79" s="104"/>
      <c r="M79" s="104"/>
      <c r="N79" s="104"/>
      <c r="O79" s="104"/>
      <c r="P79" s="104"/>
      <c r="Q79" s="157"/>
      <c r="R79" s="104"/>
      <c r="S79" s="124" t="s">
        <v>18</v>
      </c>
      <c r="T79" s="124" t="s">
        <v>31</v>
      </c>
      <c r="U79" s="166" t="s">
        <v>32</v>
      </c>
      <c r="V79" s="166" t="s">
        <v>269</v>
      </c>
      <c r="W79" s="167" t="s">
        <v>204</v>
      </c>
      <c r="X79" s="165">
        <v>35.93</v>
      </c>
      <c r="Y79" s="107">
        <f t="shared" si="5"/>
        <v>1.5554572172046495</v>
      </c>
      <c r="Z79" s="108"/>
      <c r="AA79" s="121">
        <v>1</v>
      </c>
      <c r="AB79" s="121">
        <v>1</v>
      </c>
      <c r="AC79" s="121">
        <v>1</v>
      </c>
      <c r="AD79" s="121">
        <v>1</v>
      </c>
      <c r="AE79" s="121">
        <v>1</v>
      </c>
      <c r="AF79" s="121">
        <v>1</v>
      </c>
      <c r="AG79" s="121">
        <v>1</v>
      </c>
      <c r="AH79" s="121">
        <v>1</v>
      </c>
      <c r="AI79" s="121">
        <v>1</v>
      </c>
      <c r="AJ79" s="121">
        <v>1</v>
      </c>
      <c r="AK79" s="121">
        <v>1</v>
      </c>
      <c r="AL79" s="121">
        <v>1</v>
      </c>
      <c r="AM79" s="121">
        <v>1</v>
      </c>
      <c r="AN79" s="121">
        <v>1</v>
      </c>
      <c r="AO79" s="121">
        <v>1</v>
      </c>
      <c r="AP79" s="121">
        <v>1</v>
      </c>
      <c r="AQ79" s="121">
        <v>1</v>
      </c>
      <c r="AR79" s="121">
        <v>1</v>
      </c>
      <c r="AS79" s="121">
        <v>1</v>
      </c>
      <c r="AT79" s="121"/>
      <c r="AU79" s="121">
        <v>1</v>
      </c>
      <c r="AV79" s="104"/>
      <c r="AW79" s="104"/>
    </row>
    <row r="80" spans="1:49" ht="26">
      <c r="A80" s="104"/>
      <c r="B80" s="104"/>
      <c r="C80" s="104"/>
      <c r="D80" s="104"/>
      <c r="E80" s="104"/>
      <c r="F80" s="104"/>
      <c r="G80" s="104"/>
      <c r="H80" s="104"/>
      <c r="I80" s="104"/>
      <c r="J80" s="104"/>
      <c r="K80" s="104"/>
      <c r="L80" s="104"/>
      <c r="M80" s="104"/>
      <c r="N80" s="104"/>
      <c r="O80" s="104"/>
      <c r="P80" s="104"/>
      <c r="Q80" s="157"/>
      <c r="R80" s="104"/>
      <c r="S80" s="105" t="s">
        <v>18</v>
      </c>
      <c r="T80" s="105" t="s">
        <v>31</v>
      </c>
      <c r="U80" s="118" t="s">
        <v>41</v>
      </c>
      <c r="V80" s="118" t="s">
        <v>23</v>
      </c>
      <c r="W80" s="137" t="s">
        <v>202</v>
      </c>
      <c r="X80" s="165">
        <v>15.734</v>
      </c>
      <c r="Y80" s="107">
        <f t="shared" si="5"/>
        <v>1.1968391458331122</v>
      </c>
      <c r="Z80" s="108"/>
      <c r="AA80" s="121">
        <v>1</v>
      </c>
      <c r="AB80" s="121">
        <v>1</v>
      </c>
      <c r="AC80" s="121">
        <v>1</v>
      </c>
      <c r="AD80" s="121">
        <v>1</v>
      </c>
      <c r="AE80" s="121">
        <v>1</v>
      </c>
      <c r="AF80" s="121">
        <v>1</v>
      </c>
      <c r="AG80" s="121">
        <v>1</v>
      </c>
      <c r="AH80" s="121">
        <v>1</v>
      </c>
      <c r="AI80" s="121">
        <v>1</v>
      </c>
      <c r="AJ80" s="121">
        <v>1</v>
      </c>
      <c r="AK80" s="121">
        <v>1</v>
      </c>
      <c r="AL80" s="121">
        <v>1</v>
      </c>
      <c r="AM80" s="121">
        <v>1</v>
      </c>
      <c r="AN80" s="121">
        <v>1</v>
      </c>
      <c r="AO80" s="121">
        <v>1</v>
      </c>
      <c r="AP80" s="121">
        <v>1</v>
      </c>
      <c r="AQ80" s="121">
        <v>1</v>
      </c>
      <c r="AR80" s="121">
        <v>1</v>
      </c>
      <c r="AS80" s="121">
        <v>1</v>
      </c>
      <c r="AT80" s="121"/>
      <c r="AU80" s="121">
        <v>1</v>
      </c>
      <c r="AV80" s="104"/>
      <c r="AW80" s="104"/>
    </row>
    <row r="81" spans="1:49">
      <c r="A81" s="104"/>
      <c r="B81" s="104"/>
      <c r="C81" s="104"/>
      <c r="D81" s="104"/>
      <c r="E81" s="104"/>
      <c r="F81" s="104"/>
      <c r="G81" s="104"/>
      <c r="H81" s="104"/>
      <c r="I81" s="104"/>
      <c r="J81" s="104"/>
      <c r="K81" s="104"/>
      <c r="L81" s="104"/>
      <c r="M81" s="104"/>
      <c r="N81" s="104"/>
      <c r="O81" s="104"/>
      <c r="P81" s="104"/>
      <c r="Q81" s="157"/>
      <c r="R81" s="104"/>
      <c r="S81" s="105" t="s">
        <v>18</v>
      </c>
      <c r="T81" s="105" t="s">
        <v>31</v>
      </c>
      <c r="U81" s="118" t="s">
        <v>33</v>
      </c>
      <c r="V81" s="118" t="s">
        <v>30</v>
      </c>
      <c r="W81" s="137" t="s">
        <v>197</v>
      </c>
      <c r="X81" s="165">
        <v>92.382561542213594</v>
      </c>
      <c r="Y81" s="107">
        <f t="shared" si="5"/>
        <v>1.9655900000000002</v>
      </c>
      <c r="Z81" s="108"/>
      <c r="AA81" s="121">
        <v>1</v>
      </c>
      <c r="AB81" s="121">
        <v>1</v>
      </c>
      <c r="AC81" s="121">
        <v>1</v>
      </c>
      <c r="AD81" s="121">
        <v>1</v>
      </c>
      <c r="AE81" s="121">
        <v>1</v>
      </c>
      <c r="AF81" s="121">
        <v>1</v>
      </c>
      <c r="AG81" s="121">
        <v>1</v>
      </c>
      <c r="AH81" s="121">
        <v>1</v>
      </c>
      <c r="AI81" s="121">
        <v>1</v>
      </c>
      <c r="AJ81" s="121">
        <v>1</v>
      </c>
      <c r="AK81" s="121">
        <v>1</v>
      </c>
      <c r="AL81" s="121">
        <v>1</v>
      </c>
      <c r="AM81" s="121">
        <v>1</v>
      </c>
      <c r="AN81" s="121">
        <v>1</v>
      </c>
      <c r="AO81" s="121">
        <v>1</v>
      </c>
      <c r="AP81" s="121">
        <v>1</v>
      </c>
      <c r="AQ81" s="121">
        <v>1</v>
      </c>
      <c r="AR81" s="121">
        <v>1</v>
      </c>
      <c r="AS81" s="121">
        <v>1</v>
      </c>
      <c r="AT81" s="121"/>
      <c r="AU81" s="121">
        <v>1</v>
      </c>
      <c r="AV81" s="104"/>
      <c r="AW81" s="104"/>
    </row>
    <row r="82" spans="1:49">
      <c r="A82" s="104"/>
      <c r="B82" s="104"/>
      <c r="C82" s="104"/>
      <c r="D82" s="104"/>
      <c r="E82" s="104"/>
      <c r="F82" s="104"/>
      <c r="G82" s="104"/>
      <c r="H82" s="104"/>
      <c r="I82" s="104"/>
      <c r="J82" s="104"/>
      <c r="K82" s="104"/>
      <c r="L82" s="104"/>
      <c r="M82" s="104"/>
      <c r="N82" s="104"/>
      <c r="O82" s="104"/>
      <c r="P82" s="104"/>
      <c r="Q82" s="157"/>
      <c r="R82" s="104"/>
      <c r="S82" s="105" t="s">
        <v>18</v>
      </c>
      <c r="T82" s="105" t="s">
        <v>31</v>
      </c>
      <c r="U82" s="118" t="s">
        <v>109</v>
      </c>
      <c r="V82" s="118" t="s">
        <v>110</v>
      </c>
      <c r="W82" s="137" t="s">
        <v>197</v>
      </c>
      <c r="X82" s="165">
        <v>31.924933404727899</v>
      </c>
      <c r="Y82" s="107">
        <f t="shared" si="5"/>
        <v>1.5041299999999991</v>
      </c>
      <c r="Z82" s="108"/>
      <c r="AA82" s="121">
        <v>0</v>
      </c>
      <c r="AB82" s="121">
        <v>0</v>
      </c>
      <c r="AC82" s="121">
        <v>0</v>
      </c>
      <c r="AD82" s="121">
        <v>0</v>
      </c>
      <c r="AE82" s="121">
        <v>0</v>
      </c>
      <c r="AF82" s="121">
        <v>0</v>
      </c>
      <c r="AG82" s="121">
        <v>0</v>
      </c>
      <c r="AH82" s="121">
        <v>0</v>
      </c>
      <c r="AI82" s="121">
        <v>0</v>
      </c>
      <c r="AJ82" s="121">
        <v>0</v>
      </c>
      <c r="AK82" s="121">
        <v>0</v>
      </c>
      <c r="AL82" s="121">
        <v>0</v>
      </c>
      <c r="AM82" s="121">
        <v>0</v>
      </c>
      <c r="AN82" s="121">
        <v>0</v>
      </c>
      <c r="AO82" s="121">
        <v>0</v>
      </c>
      <c r="AP82" s="121">
        <v>0</v>
      </c>
      <c r="AQ82" s="121">
        <v>0</v>
      </c>
      <c r="AR82" s="121">
        <v>0</v>
      </c>
      <c r="AS82" s="121">
        <v>1</v>
      </c>
      <c r="AT82" s="121"/>
      <c r="AU82" s="121">
        <v>1</v>
      </c>
      <c r="AV82" s="104"/>
      <c r="AW82" s="104"/>
    </row>
    <row r="83" spans="1:49">
      <c r="A83" s="104"/>
      <c r="B83" s="104"/>
      <c r="C83" s="104"/>
      <c r="D83" s="104"/>
      <c r="E83" s="104"/>
      <c r="F83" s="104"/>
      <c r="G83" s="104"/>
      <c r="H83" s="104"/>
      <c r="I83" s="104"/>
      <c r="J83" s="104"/>
      <c r="K83" s="104"/>
      <c r="L83" s="104"/>
      <c r="M83" s="104"/>
      <c r="N83" s="104"/>
      <c r="O83" s="104"/>
      <c r="P83" s="104"/>
      <c r="Q83" s="157"/>
      <c r="R83" s="104"/>
      <c r="S83" s="124" t="s">
        <v>18</v>
      </c>
      <c r="T83" s="105" t="s">
        <v>19</v>
      </c>
      <c r="U83" s="118" t="s">
        <v>195</v>
      </c>
      <c r="V83" s="118" t="s">
        <v>196</v>
      </c>
      <c r="W83" s="137" t="s">
        <v>197</v>
      </c>
      <c r="X83" s="168">
        <v>1364</v>
      </c>
      <c r="Y83" s="107">
        <f t="shared" si="5"/>
        <v>3.1348143703204601</v>
      </c>
      <c r="Z83" s="169"/>
      <c r="AA83" s="121">
        <v>0</v>
      </c>
      <c r="AB83" s="121">
        <v>0</v>
      </c>
      <c r="AC83" s="121">
        <v>0</v>
      </c>
      <c r="AD83" s="121">
        <v>0</v>
      </c>
      <c r="AE83" s="121">
        <v>0</v>
      </c>
      <c r="AF83" s="121">
        <v>0</v>
      </c>
      <c r="AG83" s="121">
        <v>0</v>
      </c>
      <c r="AH83" s="121">
        <v>0</v>
      </c>
      <c r="AI83" s="121">
        <v>0</v>
      </c>
      <c r="AJ83" s="121">
        <v>0</v>
      </c>
      <c r="AK83" s="121">
        <v>0</v>
      </c>
      <c r="AL83" s="121">
        <v>0</v>
      </c>
      <c r="AM83" s="121">
        <v>0</v>
      </c>
      <c r="AN83" s="121">
        <v>0</v>
      </c>
      <c r="AO83" s="121">
        <v>0</v>
      </c>
      <c r="AP83" s="121">
        <v>0</v>
      </c>
      <c r="AQ83" s="121">
        <v>0</v>
      </c>
      <c r="AR83" s="121">
        <v>0</v>
      </c>
      <c r="AS83" s="121">
        <v>1</v>
      </c>
      <c r="AT83" s="121"/>
      <c r="AU83" s="121">
        <v>1</v>
      </c>
      <c r="AV83" s="104"/>
      <c r="AW83" s="104"/>
    </row>
    <row r="84" spans="1:49" ht="26">
      <c r="A84" s="104"/>
      <c r="B84" s="104"/>
      <c r="C84" s="104"/>
      <c r="D84" s="104"/>
      <c r="E84" s="104"/>
      <c r="F84" s="104"/>
      <c r="G84" s="104"/>
      <c r="H84" s="104"/>
      <c r="I84" s="104"/>
      <c r="J84" s="104"/>
      <c r="K84" s="104"/>
      <c r="L84" s="104"/>
      <c r="M84" s="104"/>
      <c r="N84" s="104"/>
      <c r="O84" s="104"/>
      <c r="P84" s="104"/>
      <c r="Q84" s="157"/>
      <c r="R84" s="104"/>
      <c r="S84" s="105" t="s">
        <v>18</v>
      </c>
      <c r="T84" s="105" t="s">
        <v>19</v>
      </c>
      <c r="U84" s="118" t="s">
        <v>22</v>
      </c>
      <c r="V84" s="118" t="s">
        <v>23</v>
      </c>
      <c r="W84" s="137" t="s">
        <v>202</v>
      </c>
      <c r="X84" s="127">
        <v>499.99200000000002</v>
      </c>
      <c r="Y84" s="107">
        <f t="shared" si="5"/>
        <v>2.6989630555687181</v>
      </c>
      <c r="Z84" s="108"/>
      <c r="AA84" s="121">
        <v>1</v>
      </c>
      <c r="AB84" s="121">
        <v>1</v>
      </c>
      <c r="AC84" s="121">
        <v>0</v>
      </c>
      <c r="AD84" s="121">
        <v>1</v>
      </c>
      <c r="AE84" s="121">
        <v>1</v>
      </c>
      <c r="AF84" s="121">
        <v>1</v>
      </c>
      <c r="AG84" s="121">
        <v>1</v>
      </c>
      <c r="AH84" s="121">
        <v>1</v>
      </c>
      <c r="AI84" s="121">
        <v>1</v>
      </c>
      <c r="AJ84" s="121">
        <v>1</v>
      </c>
      <c r="AK84" s="121">
        <v>1</v>
      </c>
      <c r="AL84" s="121">
        <v>0</v>
      </c>
      <c r="AM84" s="121">
        <v>0</v>
      </c>
      <c r="AN84" s="121">
        <v>0</v>
      </c>
      <c r="AO84" s="121">
        <v>0</v>
      </c>
      <c r="AP84" s="121">
        <v>0</v>
      </c>
      <c r="AQ84" s="121">
        <v>0</v>
      </c>
      <c r="AR84" s="121">
        <v>0</v>
      </c>
      <c r="AS84" s="121">
        <v>0</v>
      </c>
      <c r="AT84" s="121"/>
      <c r="AU84" s="121">
        <v>0</v>
      </c>
      <c r="AV84" s="104"/>
      <c r="AW84" s="104"/>
    </row>
    <row r="85" spans="1:49" ht="26">
      <c r="A85" s="104"/>
      <c r="B85" s="104"/>
      <c r="C85" s="104"/>
      <c r="D85" s="104"/>
      <c r="E85" s="104"/>
      <c r="F85" s="104"/>
      <c r="G85" s="104"/>
      <c r="H85" s="104"/>
      <c r="I85" s="104"/>
      <c r="J85" s="104"/>
      <c r="K85" s="104"/>
      <c r="L85" s="104"/>
      <c r="M85" s="104"/>
      <c r="N85" s="104"/>
      <c r="O85" s="104"/>
      <c r="P85" s="104"/>
      <c r="Q85" s="157"/>
      <c r="R85" s="104"/>
      <c r="S85" s="105" t="s">
        <v>18</v>
      </c>
      <c r="T85" s="105" t="s">
        <v>19</v>
      </c>
      <c r="U85" s="118" t="s">
        <v>20</v>
      </c>
      <c r="V85" s="118" t="s">
        <v>24</v>
      </c>
      <c r="W85" s="137" t="s">
        <v>202</v>
      </c>
      <c r="X85" s="127">
        <v>326.07400000000001</v>
      </c>
      <c r="Y85" s="107">
        <f t="shared" si="5"/>
        <v>2.5133161710638654</v>
      </c>
      <c r="Z85" s="108"/>
      <c r="AA85" s="121">
        <v>1</v>
      </c>
      <c r="AB85" s="121">
        <v>1</v>
      </c>
      <c r="AC85" s="121">
        <v>1</v>
      </c>
      <c r="AD85" s="121">
        <v>1</v>
      </c>
      <c r="AE85" s="121">
        <v>1</v>
      </c>
      <c r="AF85" s="121">
        <v>0</v>
      </c>
      <c r="AG85" s="121">
        <v>0</v>
      </c>
      <c r="AH85" s="121">
        <v>0</v>
      </c>
      <c r="AI85" s="121">
        <v>0</v>
      </c>
      <c r="AJ85" s="121">
        <v>0</v>
      </c>
      <c r="AK85" s="121">
        <v>0</v>
      </c>
      <c r="AL85" s="121">
        <v>1</v>
      </c>
      <c r="AM85" s="121">
        <v>1</v>
      </c>
      <c r="AN85" s="121">
        <v>1</v>
      </c>
      <c r="AO85" s="121">
        <v>1</v>
      </c>
      <c r="AP85" s="121">
        <v>1</v>
      </c>
      <c r="AQ85" s="121">
        <v>1</v>
      </c>
      <c r="AR85" s="121">
        <v>1</v>
      </c>
      <c r="AS85" s="121">
        <v>1</v>
      </c>
      <c r="AT85" s="121"/>
      <c r="AU85" s="121">
        <v>1</v>
      </c>
      <c r="AV85" s="104"/>
      <c r="AW85" s="104"/>
    </row>
    <row r="86" spans="1:49" ht="26">
      <c r="A86" s="104"/>
      <c r="B86" s="104"/>
      <c r="C86" s="104"/>
      <c r="D86" s="104"/>
      <c r="E86" s="104"/>
      <c r="F86" s="104"/>
      <c r="G86" s="104"/>
      <c r="H86" s="104"/>
      <c r="I86" s="104"/>
      <c r="J86" s="104"/>
      <c r="K86" s="104"/>
      <c r="L86" s="104"/>
      <c r="M86" s="104"/>
      <c r="N86" s="104"/>
      <c r="O86" s="104"/>
      <c r="P86" s="104"/>
      <c r="Q86" s="157"/>
      <c r="R86" s="104"/>
      <c r="S86" s="105" t="s">
        <v>18</v>
      </c>
      <c r="T86" s="105" t="s">
        <v>131</v>
      </c>
      <c r="U86" s="118" t="s">
        <v>111</v>
      </c>
      <c r="V86" s="118" t="s">
        <v>112</v>
      </c>
      <c r="W86" s="137" t="s">
        <v>202</v>
      </c>
      <c r="X86" s="127">
        <v>17.124977123103701</v>
      </c>
      <c r="Y86" s="107">
        <f t="shared" si="5"/>
        <v>1.2336299999999982</v>
      </c>
      <c r="Z86" s="108"/>
      <c r="AA86" s="121">
        <v>0</v>
      </c>
      <c r="AB86" s="121">
        <v>0</v>
      </c>
      <c r="AC86" s="121">
        <v>0</v>
      </c>
      <c r="AD86" s="121">
        <v>0</v>
      </c>
      <c r="AE86" s="121">
        <v>0</v>
      </c>
      <c r="AF86" s="121">
        <v>0</v>
      </c>
      <c r="AG86" s="121">
        <v>0</v>
      </c>
      <c r="AH86" s="121">
        <v>0</v>
      </c>
      <c r="AI86" s="121">
        <v>0</v>
      </c>
      <c r="AJ86" s="121">
        <v>0</v>
      </c>
      <c r="AK86" s="121">
        <v>0</v>
      </c>
      <c r="AL86" s="121">
        <v>0</v>
      </c>
      <c r="AM86" s="121">
        <v>0</v>
      </c>
      <c r="AN86" s="121">
        <v>0</v>
      </c>
      <c r="AO86" s="121">
        <v>0</v>
      </c>
      <c r="AP86" s="121">
        <v>0</v>
      </c>
      <c r="AQ86" s="121">
        <v>0</v>
      </c>
      <c r="AR86" s="121">
        <v>0</v>
      </c>
      <c r="AS86" s="121">
        <v>1</v>
      </c>
      <c r="AT86" s="121"/>
      <c r="AU86" s="121">
        <v>1</v>
      </c>
      <c r="AV86" s="104"/>
      <c r="AW86" s="104"/>
    </row>
    <row r="87" spans="1:49">
      <c r="A87" s="104"/>
      <c r="B87" s="104"/>
      <c r="C87" s="104"/>
      <c r="D87" s="104"/>
      <c r="E87" s="104"/>
      <c r="F87" s="104"/>
      <c r="G87" s="104"/>
      <c r="H87" s="104"/>
      <c r="I87" s="104"/>
      <c r="J87" s="104"/>
      <c r="K87" s="104"/>
      <c r="L87" s="104"/>
      <c r="M87" s="104"/>
      <c r="N87" s="104"/>
      <c r="O87" s="104"/>
      <c r="P87" s="104"/>
      <c r="Q87" s="157"/>
      <c r="R87" s="104"/>
      <c r="S87" s="124" t="s">
        <v>199</v>
      </c>
      <c r="T87" s="105" t="s">
        <v>179</v>
      </c>
      <c r="U87" s="118" t="s">
        <v>186</v>
      </c>
      <c r="V87" s="118" t="s">
        <v>194</v>
      </c>
      <c r="W87" s="137" t="s">
        <v>204</v>
      </c>
      <c r="X87" s="168">
        <v>45000</v>
      </c>
      <c r="Y87" s="107">
        <f t="shared" si="5"/>
        <v>4.653212513775344</v>
      </c>
      <c r="Z87" s="170"/>
      <c r="AA87" s="121">
        <v>0</v>
      </c>
      <c r="AB87" s="121">
        <v>0</v>
      </c>
      <c r="AC87" s="121">
        <v>0</v>
      </c>
      <c r="AD87" s="121">
        <v>0</v>
      </c>
      <c r="AE87" s="121">
        <v>0</v>
      </c>
      <c r="AF87" s="121">
        <v>0</v>
      </c>
      <c r="AG87" s="121">
        <v>0</v>
      </c>
      <c r="AH87" s="121">
        <v>0</v>
      </c>
      <c r="AI87" s="121">
        <v>0</v>
      </c>
      <c r="AJ87" s="121">
        <v>0</v>
      </c>
      <c r="AK87" s="121">
        <v>0</v>
      </c>
      <c r="AL87" s="121">
        <v>0</v>
      </c>
      <c r="AM87" s="121">
        <v>0</v>
      </c>
      <c r="AN87" s="121">
        <v>0</v>
      </c>
      <c r="AO87" s="121">
        <v>0</v>
      </c>
      <c r="AP87" s="121">
        <v>0</v>
      </c>
      <c r="AQ87" s="121">
        <v>0</v>
      </c>
      <c r="AR87" s="121">
        <v>0</v>
      </c>
      <c r="AS87" s="121">
        <v>1</v>
      </c>
      <c r="AT87" s="121"/>
      <c r="AU87" s="121">
        <v>1</v>
      </c>
      <c r="AV87" s="104"/>
      <c r="AW87" s="104"/>
    </row>
    <row r="88" spans="1:49" ht="26">
      <c r="A88" s="104"/>
      <c r="B88" s="104"/>
      <c r="C88" s="104"/>
      <c r="D88" s="104"/>
      <c r="E88" s="104"/>
      <c r="F88" s="104"/>
      <c r="G88" s="104"/>
      <c r="H88" s="104"/>
      <c r="I88" s="104"/>
      <c r="J88" s="104"/>
      <c r="K88" s="104"/>
      <c r="L88" s="104"/>
      <c r="M88" s="104"/>
      <c r="N88" s="104"/>
      <c r="O88" s="104"/>
      <c r="P88" s="104"/>
      <c r="Q88" s="157"/>
      <c r="R88" s="104"/>
      <c r="S88" s="124" t="s">
        <v>199</v>
      </c>
      <c r="T88" s="105" t="s">
        <v>179</v>
      </c>
      <c r="U88" s="118" t="s">
        <v>186</v>
      </c>
      <c r="V88" s="118" t="s">
        <v>174</v>
      </c>
      <c r="W88" s="137" t="s">
        <v>203</v>
      </c>
      <c r="X88" s="161">
        <v>4203.7801970002665</v>
      </c>
      <c r="Y88" s="107">
        <f t="shared" si="5"/>
        <v>3.62364</v>
      </c>
      <c r="Z88" s="171"/>
      <c r="AA88" s="121">
        <v>1</v>
      </c>
      <c r="AB88" s="121">
        <v>0</v>
      </c>
      <c r="AC88" s="121">
        <v>0</v>
      </c>
      <c r="AD88" s="121">
        <v>0</v>
      </c>
      <c r="AE88" s="121">
        <v>0</v>
      </c>
      <c r="AF88" s="121">
        <v>0</v>
      </c>
      <c r="AG88" s="121">
        <v>0</v>
      </c>
      <c r="AH88" s="121">
        <v>0</v>
      </c>
      <c r="AI88" s="121">
        <v>0</v>
      </c>
      <c r="AJ88" s="121">
        <v>0</v>
      </c>
      <c r="AK88" s="121">
        <v>0</v>
      </c>
      <c r="AL88" s="121">
        <v>0</v>
      </c>
      <c r="AM88" s="121">
        <v>0</v>
      </c>
      <c r="AN88" s="121">
        <v>0</v>
      </c>
      <c r="AO88" s="121">
        <v>0</v>
      </c>
      <c r="AP88" s="121">
        <v>0</v>
      </c>
      <c r="AQ88" s="121">
        <v>0</v>
      </c>
      <c r="AR88" s="121">
        <v>0</v>
      </c>
      <c r="AS88" s="121">
        <v>0</v>
      </c>
      <c r="AT88" s="121"/>
      <c r="AU88" s="121">
        <v>0</v>
      </c>
      <c r="AV88" s="104"/>
      <c r="AW88" s="104"/>
    </row>
    <row r="89" spans="1:49">
      <c r="A89" s="104"/>
      <c r="B89" s="104"/>
      <c r="C89" s="104"/>
      <c r="D89" s="104"/>
      <c r="E89" s="104"/>
      <c r="F89" s="104"/>
      <c r="G89" s="104"/>
      <c r="H89" s="104"/>
      <c r="I89" s="104"/>
      <c r="J89" s="104"/>
      <c r="K89" s="104"/>
      <c r="L89" s="104"/>
      <c r="M89" s="104"/>
      <c r="N89" s="104"/>
      <c r="O89" s="104"/>
      <c r="P89" s="104"/>
      <c r="Q89" s="157"/>
      <c r="R89" s="104"/>
      <c r="S89" s="130" t="s">
        <v>199</v>
      </c>
      <c r="T89" s="130" t="s">
        <v>191</v>
      </c>
      <c r="U89" s="163" t="s">
        <v>192</v>
      </c>
      <c r="V89" s="163" t="s">
        <v>193</v>
      </c>
      <c r="W89" s="160" t="s">
        <v>197</v>
      </c>
      <c r="X89" s="161">
        <v>1100000</v>
      </c>
      <c r="Y89" s="107">
        <f t="shared" si="5"/>
        <v>6.0413926851582254</v>
      </c>
      <c r="Z89" s="133"/>
      <c r="AA89" s="121">
        <v>0</v>
      </c>
      <c r="AB89" s="121">
        <v>0</v>
      </c>
      <c r="AC89" s="121">
        <v>0</v>
      </c>
      <c r="AD89" s="121">
        <v>0</v>
      </c>
      <c r="AE89" s="121">
        <v>0</v>
      </c>
      <c r="AF89" s="121">
        <v>0</v>
      </c>
      <c r="AG89" s="121">
        <v>0</v>
      </c>
      <c r="AH89" s="121">
        <v>0</v>
      </c>
      <c r="AI89" s="121">
        <v>0</v>
      </c>
      <c r="AJ89" s="121">
        <v>0</v>
      </c>
      <c r="AK89" s="121">
        <v>0</v>
      </c>
      <c r="AL89" s="121">
        <v>0</v>
      </c>
      <c r="AM89" s="121">
        <v>0</v>
      </c>
      <c r="AN89" s="121">
        <v>0</v>
      </c>
      <c r="AO89" s="121">
        <v>0</v>
      </c>
      <c r="AP89" s="121">
        <v>0</v>
      </c>
      <c r="AQ89" s="121">
        <v>0</v>
      </c>
      <c r="AR89" s="121">
        <v>0</v>
      </c>
      <c r="AS89" s="121">
        <v>0</v>
      </c>
      <c r="AT89" s="172"/>
      <c r="AU89" s="121">
        <v>0</v>
      </c>
      <c r="AV89" s="104"/>
      <c r="AW89" s="104"/>
    </row>
    <row r="90" spans="1:49">
      <c r="A90" s="104"/>
      <c r="B90" s="104"/>
      <c r="C90" s="104"/>
      <c r="D90" s="104"/>
      <c r="E90" s="104"/>
      <c r="F90" s="104"/>
      <c r="G90" s="104"/>
      <c r="H90" s="104"/>
      <c r="I90" s="104"/>
      <c r="J90" s="104"/>
      <c r="K90" s="104"/>
      <c r="L90" s="104"/>
      <c r="M90" s="104"/>
      <c r="N90" s="104"/>
      <c r="O90" s="104"/>
      <c r="P90" s="104"/>
      <c r="Q90" s="157"/>
      <c r="R90" s="104"/>
      <c r="S90" s="130" t="s">
        <v>199</v>
      </c>
      <c r="T90" s="130" t="s">
        <v>152</v>
      </c>
      <c r="U90" s="163" t="s">
        <v>153</v>
      </c>
      <c r="V90" s="163" t="s">
        <v>154</v>
      </c>
      <c r="W90" s="160" t="s">
        <v>198</v>
      </c>
      <c r="X90" s="161">
        <v>600000</v>
      </c>
      <c r="Y90" s="107">
        <f t="shared" si="5"/>
        <v>5.7781512503836439</v>
      </c>
      <c r="Z90" s="133"/>
      <c r="AA90" s="121">
        <v>0</v>
      </c>
      <c r="AB90" s="121">
        <v>0</v>
      </c>
      <c r="AC90" s="121">
        <v>0</v>
      </c>
      <c r="AD90" s="121">
        <v>0</v>
      </c>
      <c r="AE90" s="121">
        <v>0</v>
      </c>
      <c r="AF90" s="121">
        <v>0</v>
      </c>
      <c r="AG90" s="121">
        <v>0</v>
      </c>
      <c r="AH90" s="121">
        <v>0</v>
      </c>
      <c r="AI90" s="121">
        <v>0</v>
      </c>
      <c r="AJ90" s="121">
        <v>0</v>
      </c>
      <c r="AK90" s="121">
        <v>0</v>
      </c>
      <c r="AL90" s="121">
        <v>0</v>
      </c>
      <c r="AM90" s="121">
        <v>0</v>
      </c>
      <c r="AN90" s="121">
        <v>0</v>
      </c>
      <c r="AO90" s="121">
        <v>0</v>
      </c>
      <c r="AP90" s="121">
        <v>0</v>
      </c>
      <c r="AQ90" s="121">
        <v>0</v>
      </c>
      <c r="AR90" s="121">
        <v>0</v>
      </c>
      <c r="AS90" s="121">
        <v>1</v>
      </c>
      <c r="AT90" s="134"/>
      <c r="AU90" s="121">
        <v>1</v>
      </c>
      <c r="AV90" s="104"/>
      <c r="AW90" s="104"/>
    </row>
    <row r="91" spans="1:49" ht="26">
      <c r="A91" s="104"/>
      <c r="B91" s="104"/>
      <c r="C91" s="104"/>
      <c r="D91" s="104"/>
      <c r="E91" s="104"/>
      <c r="F91" s="104"/>
      <c r="G91" s="104"/>
      <c r="H91" s="104"/>
      <c r="I91" s="104"/>
      <c r="J91" s="104"/>
      <c r="K91" s="104"/>
      <c r="L91" s="104"/>
      <c r="M91" s="104"/>
      <c r="N91" s="104"/>
      <c r="O91" s="104"/>
      <c r="P91" s="104"/>
      <c r="Q91" s="157"/>
      <c r="R91" s="104"/>
      <c r="S91" s="130" t="s">
        <v>199</v>
      </c>
      <c r="T91" s="131" t="s">
        <v>183</v>
      </c>
      <c r="U91" s="146" t="s">
        <v>222</v>
      </c>
      <c r="V91" s="118" t="s">
        <v>173</v>
      </c>
      <c r="W91" s="137" t="s">
        <v>197</v>
      </c>
      <c r="X91" s="173">
        <v>1587000</v>
      </c>
      <c r="Y91" s="107">
        <f t="shared" si="5"/>
        <v>6.2005769267548478</v>
      </c>
      <c r="Z91" s="174"/>
      <c r="AA91" s="121">
        <v>0</v>
      </c>
      <c r="AB91" s="121">
        <v>0</v>
      </c>
      <c r="AC91" s="121">
        <v>0</v>
      </c>
      <c r="AD91" s="121">
        <v>0</v>
      </c>
      <c r="AE91" s="121">
        <v>0</v>
      </c>
      <c r="AF91" s="121">
        <v>0</v>
      </c>
      <c r="AG91" s="121">
        <v>0</v>
      </c>
      <c r="AH91" s="121">
        <v>0</v>
      </c>
      <c r="AI91" s="121">
        <v>0</v>
      </c>
      <c r="AJ91" s="121">
        <v>0</v>
      </c>
      <c r="AK91" s="121">
        <v>0</v>
      </c>
      <c r="AL91" s="121">
        <v>0</v>
      </c>
      <c r="AM91" s="121">
        <v>0</v>
      </c>
      <c r="AN91" s="121">
        <v>0</v>
      </c>
      <c r="AO91" s="121">
        <v>0</v>
      </c>
      <c r="AP91" s="121">
        <v>0</v>
      </c>
      <c r="AQ91" s="121">
        <v>0</v>
      </c>
      <c r="AR91" s="121">
        <v>0</v>
      </c>
      <c r="AS91" s="121">
        <v>1</v>
      </c>
      <c r="AT91" s="134"/>
      <c r="AU91" s="121">
        <v>1</v>
      </c>
      <c r="AV91" s="104"/>
      <c r="AW91" s="104"/>
    </row>
    <row r="92" spans="1:49">
      <c r="A92" s="104"/>
      <c r="B92" s="104"/>
      <c r="C92" s="104"/>
      <c r="D92" s="104"/>
      <c r="E92" s="104"/>
      <c r="F92" s="104"/>
      <c r="G92" s="104"/>
      <c r="H92" s="104"/>
      <c r="I92" s="104"/>
      <c r="J92" s="104"/>
      <c r="K92" s="104"/>
      <c r="L92" s="104"/>
      <c r="M92" s="104"/>
      <c r="N92" s="104"/>
      <c r="O92" s="104"/>
      <c r="P92" s="104"/>
      <c r="Q92" s="157"/>
      <c r="R92" s="104"/>
      <c r="S92" s="104"/>
      <c r="T92" s="104"/>
      <c r="U92" s="104"/>
      <c r="V92" s="104"/>
      <c r="W92" s="104"/>
      <c r="X92" s="157"/>
      <c r="Y92" s="104"/>
      <c r="Z92" s="104"/>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04"/>
      <c r="AW92" s="104"/>
    </row>
    <row r="93" spans="1:49">
      <c r="A93" s="104"/>
      <c r="B93" s="104"/>
      <c r="C93" s="104"/>
      <c r="D93" s="104"/>
      <c r="E93" s="104"/>
      <c r="F93" s="104"/>
      <c r="G93" s="104"/>
      <c r="H93" s="104"/>
      <c r="I93" s="104"/>
      <c r="J93" s="104"/>
      <c r="K93" s="104"/>
      <c r="L93" s="104"/>
      <c r="M93" s="104"/>
      <c r="N93" s="104"/>
      <c r="O93" s="104"/>
      <c r="P93" s="104"/>
      <c r="Q93" s="157"/>
      <c r="R93" s="104"/>
      <c r="S93" s="104"/>
      <c r="T93" s="104"/>
      <c r="U93" s="104"/>
      <c r="V93" s="104"/>
      <c r="W93" s="104"/>
      <c r="X93" s="157"/>
      <c r="Y93" s="104"/>
      <c r="Z93" s="104"/>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04"/>
      <c r="AW93" s="10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6"/>
  <sheetViews>
    <sheetView tabSelected="1" topLeftCell="A10" workbookViewId="0">
      <pane xSplit="1" topLeftCell="E1" activePane="topRight" state="frozen"/>
      <selection pane="topRight" activeCell="H28" sqref="H28"/>
    </sheetView>
  </sheetViews>
  <sheetFormatPr defaultColWidth="11" defaultRowHeight="15.5"/>
  <cols>
    <col min="1" max="1" width="12.08203125" customWidth="1"/>
    <col min="3" max="3" width="11.08203125" customWidth="1"/>
    <col min="4" max="4" width="12" customWidth="1"/>
    <col min="6" max="6" width="13" customWidth="1"/>
    <col min="7" max="7" width="12" customWidth="1"/>
    <col min="9" max="11" width="11.33203125" bestFit="1" customWidth="1"/>
    <col min="12" max="12" width="12.33203125" bestFit="1" customWidth="1"/>
    <col min="13" max="13" width="11.33203125" bestFit="1" customWidth="1"/>
    <col min="14" max="15" width="12.33203125" bestFit="1" customWidth="1"/>
  </cols>
  <sheetData>
    <row r="1" spans="1:22" ht="31.5" customHeight="1">
      <c r="A1" s="84" t="s">
        <v>242</v>
      </c>
      <c r="B1" s="85" t="s">
        <v>244</v>
      </c>
      <c r="C1" s="85" t="s">
        <v>245</v>
      </c>
      <c r="D1" s="85" t="s">
        <v>246</v>
      </c>
      <c r="E1" s="85" t="s">
        <v>247</v>
      </c>
      <c r="F1" s="85" t="s">
        <v>248</v>
      </c>
      <c r="G1" s="85" t="s">
        <v>249</v>
      </c>
      <c r="H1" s="85" t="s">
        <v>256</v>
      </c>
      <c r="I1" s="86" t="s">
        <v>250</v>
      </c>
      <c r="J1" s="86" t="s">
        <v>251</v>
      </c>
      <c r="K1" s="86" t="s">
        <v>252</v>
      </c>
      <c r="L1" s="86" t="s">
        <v>253</v>
      </c>
      <c r="M1" s="86" t="s">
        <v>254</v>
      </c>
      <c r="N1" s="86" t="s">
        <v>255</v>
      </c>
      <c r="O1" s="86" t="s">
        <v>257</v>
      </c>
      <c r="P1" s="87" t="s">
        <v>243</v>
      </c>
      <c r="Q1" s="88" t="s">
        <v>292</v>
      </c>
      <c r="S1" s="56"/>
      <c r="T1" s="77"/>
      <c r="U1" s="77"/>
      <c r="V1" s="77"/>
    </row>
    <row r="2" spans="1:22">
      <c r="A2" s="89">
        <f>(0+1458)/2</f>
        <v>729</v>
      </c>
      <c r="B2" s="202">
        <v>11</v>
      </c>
      <c r="C2" s="202">
        <v>7</v>
      </c>
      <c r="D2" s="202">
        <v>8</v>
      </c>
      <c r="E2" s="200">
        <v>2</v>
      </c>
      <c r="F2" s="202">
        <v>5</v>
      </c>
      <c r="G2" s="203">
        <v>4</v>
      </c>
      <c r="H2" s="204">
        <f>SUM(B2:G2)</f>
        <v>37</v>
      </c>
      <c r="I2" s="205">
        <f>(B2/H2)*100</f>
        <v>29.72972972972973</v>
      </c>
      <c r="J2" s="205">
        <f>(C2/H2)*100</f>
        <v>18.918918918918919</v>
      </c>
      <c r="K2" s="205">
        <f>(D2/H2)*100</f>
        <v>21.621621621621621</v>
      </c>
      <c r="L2" s="205">
        <f>(E2/H2)*100</f>
        <v>5.4054054054054053</v>
      </c>
      <c r="M2" s="205">
        <f>(F2/H2)*100</f>
        <v>13.513513513513514</v>
      </c>
      <c r="N2" s="205">
        <f>(G2/H2)*100</f>
        <v>10.810810810810811</v>
      </c>
      <c r="O2" s="205">
        <f>SUM(I2:N2)</f>
        <v>99.999999999999986</v>
      </c>
      <c r="P2" s="206">
        <v>3.2545449999999997E-2</v>
      </c>
      <c r="Q2" s="207">
        <v>0.40133259999999998</v>
      </c>
      <c r="S2" s="54"/>
      <c r="T2" s="55"/>
      <c r="U2" s="78"/>
      <c r="V2" s="79"/>
    </row>
    <row r="3" spans="1:22">
      <c r="A3" s="89">
        <f>(1458+2775)/2</f>
        <v>2116.5</v>
      </c>
      <c r="B3" s="202">
        <v>10</v>
      </c>
      <c r="C3" s="202">
        <v>6</v>
      </c>
      <c r="D3" s="202">
        <v>8</v>
      </c>
      <c r="E3" s="201">
        <v>2</v>
      </c>
      <c r="F3" s="202">
        <v>4</v>
      </c>
      <c r="G3" s="203">
        <v>4</v>
      </c>
      <c r="H3" s="204">
        <f t="shared" ref="H3:H22" si="0">SUM(B3:G3)</f>
        <v>34</v>
      </c>
      <c r="I3" s="205">
        <f t="shared" ref="I3:I22" si="1">(B3/H3)*100</f>
        <v>29.411764705882355</v>
      </c>
      <c r="J3" s="205">
        <f t="shared" ref="J3:J22" si="2">(C3/H3)*100</f>
        <v>17.647058823529413</v>
      </c>
      <c r="K3" s="205">
        <f t="shared" ref="K3:K22" si="3">(D3/H3)*100</f>
        <v>23.52941176470588</v>
      </c>
      <c r="L3" s="205">
        <f t="shared" ref="L3:L22" si="4">(E3/H3)*100</f>
        <v>5.8823529411764701</v>
      </c>
      <c r="M3" s="205">
        <f t="shared" ref="M3:M22" si="5">(F3/H3)*100</f>
        <v>11.76470588235294</v>
      </c>
      <c r="N3" s="205">
        <f t="shared" ref="N3:N22" si="6">(G3/H3)*100</f>
        <v>11.76470588235294</v>
      </c>
      <c r="O3" s="205">
        <f t="shared" ref="O3:O22" si="7">SUM(I3:N3)</f>
        <v>100</v>
      </c>
      <c r="P3" s="206">
        <v>1.17198413</v>
      </c>
      <c r="Q3" s="207">
        <v>0.41466520000000001</v>
      </c>
      <c r="S3" s="54"/>
      <c r="T3" s="55"/>
      <c r="U3" s="78"/>
      <c r="V3" s="79"/>
    </row>
    <row r="4" spans="1:22">
      <c r="A4" s="89">
        <f>(2775+4751)/2</f>
        <v>3763</v>
      </c>
      <c r="B4" s="202">
        <v>10</v>
      </c>
      <c r="C4" s="202">
        <v>5</v>
      </c>
      <c r="D4" s="202">
        <v>6</v>
      </c>
      <c r="E4" s="201">
        <v>1</v>
      </c>
      <c r="F4" s="202">
        <v>3</v>
      </c>
      <c r="G4" s="203">
        <v>3</v>
      </c>
      <c r="H4" s="204">
        <f t="shared" si="0"/>
        <v>28</v>
      </c>
      <c r="I4" s="205">
        <f t="shared" si="1"/>
        <v>35.714285714285715</v>
      </c>
      <c r="J4" s="205">
        <f t="shared" si="2"/>
        <v>17.857142857142858</v>
      </c>
      <c r="K4" s="205">
        <f t="shared" si="3"/>
        <v>21.428571428571427</v>
      </c>
      <c r="L4" s="205">
        <f t="shared" si="4"/>
        <v>3.5714285714285712</v>
      </c>
      <c r="M4" s="205">
        <f t="shared" si="5"/>
        <v>10.714285714285714</v>
      </c>
      <c r="N4" s="205">
        <f t="shared" si="6"/>
        <v>10.714285714285714</v>
      </c>
      <c r="O4" s="205">
        <f t="shared" si="7"/>
        <v>99.999999999999986</v>
      </c>
      <c r="P4" s="208">
        <v>1.3975</v>
      </c>
      <c r="Q4" s="209">
        <v>0.60995500000000002</v>
      </c>
      <c r="S4" s="54"/>
      <c r="T4" s="55"/>
      <c r="U4" s="80"/>
      <c r="V4" s="81"/>
    </row>
    <row r="5" spans="1:22">
      <c r="A5" s="89">
        <f>(4751+5410)/2</f>
        <v>5080.5</v>
      </c>
      <c r="B5" s="202">
        <v>9</v>
      </c>
      <c r="C5" s="202">
        <v>4</v>
      </c>
      <c r="D5" s="202">
        <v>7</v>
      </c>
      <c r="E5" s="201">
        <v>1</v>
      </c>
      <c r="F5" s="202">
        <v>3</v>
      </c>
      <c r="G5" s="203">
        <v>3</v>
      </c>
      <c r="H5" s="204">
        <f t="shared" si="0"/>
        <v>27</v>
      </c>
      <c r="I5" s="205">
        <f t="shared" si="1"/>
        <v>33.333333333333329</v>
      </c>
      <c r="J5" s="205">
        <f t="shared" si="2"/>
        <v>14.814814814814813</v>
      </c>
      <c r="K5" s="205">
        <f t="shared" si="3"/>
        <v>25.925925925925924</v>
      </c>
      <c r="L5" s="205">
        <f t="shared" si="4"/>
        <v>3.7037037037037033</v>
      </c>
      <c r="M5" s="205">
        <f t="shared" si="5"/>
        <v>11.111111111111111</v>
      </c>
      <c r="N5" s="205">
        <f t="shared" si="6"/>
        <v>11.111111111111111</v>
      </c>
      <c r="O5" s="205">
        <f t="shared" si="7"/>
        <v>100</v>
      </c>
      <c r="P5" s="206">
        <v>1.1000000000000001</v>
      </c>
      <c r="Q5" s="207">
        <v>0.61770340000000001</v>
      </c>
      <c r="S5" s="54"/>
      <c r="T5" s="55"/>
      <c r="U5" s="78"/>
      <c r="V5" s="79"/>
    </row>
    <row r="6" spans="1:22">
      <c r="A6" s="89">
        <f>(5410+6069)/2</f>
        <v>5739.5</v>
      </c>
      <c r="B6" s="202">
        <v>9</v>
      </c>
      <c r="C6" s="202">
        <v>4</v>
      </c>
      <c r="D6" s="202">
        <v>7</v>
      </c>
      <c r="E6" s="200">
        <v>1</v>
      </c>
      <c r="F6" s="202">
        <v>3</v>
      </c>
      <c r="G6" s="203">
        <v>3</v>
      </c>
      <c r="H6" s="204">
        <f t="shared" si="0"/>
        <v>27</v>
      </c>
      <c r="I6" s="205">
        <f t="shared" si="1"/>
        <v>33.333333333333329</v>
      </c>
      <c r="J6" s="205">
        <f t="shared" si="2"/>
        <v>14.814814814814813</v>
      </c>
      <c r="K6" s="205">
        <f t="shared" si="3"/>
        <v>25.925925925925924</v>
      </c>
      <c r="L6" s="205">
        <f t="shared" si="4"/>
        <v>3.7037037037037033</v>
      </c>
      <c r="M6" s="205">
        <f t="shared" si="5"/>
        <v>11.111111111111111</v>
      </c>
      <c r="N6" s="205">
        <f t="shared" si="6"/>
        <v>11.111111111111111</v>
      </c>
      <c r="O6" s="205">
        <f t="shared" si="7"/>
        <v>100</v>
      </c>
      <c r="P6" s="206">
        <v>1.2170455</v>
      </c>
      <c r="Q6" s="207">
        <v>0.40220080000000002</v>
      </c>
      <c r="S6" s="54"/>
      <c r="T6" s="55"/>
      <c r="U6" s="78"/>
      <c r="V6" s="79"/>
    </row>
    <row r="7" spans="1:22">
      <c r="A7" s="89">
        <f>(6069+6398)/2</f>
        <v>6233.5</v>
      </c>
      <c r="B7" s="202">
        <v>9</v>
      </c>
      <c r="C7" s="202">
        <v>5</v>
      </c>
      <c r="D7" s="202">
        <v>6</v>
      </c>
      <c r="E7" s="200">
        <v>3</v>
      </c>
      <c r="F7" s="202">
        <v>3</v>
      </c>
      <c r="G7" s="203">
        <v>3</v>
      </c>
      <c r="H7" s="204">
        <f t="shared" si="0"/>
        <v>29</v>
      </c>
      <c r="I7" s="205">
        <f t="shared" si="1"/>
        <v>31.03448275862069</v>
      </c>
      <c r="J7" s="205">
        <f t="shared" si="2"/>
        <v>17.241379310344829</v>
      </c>
      <c r="K7" s="205">
        <f t="shared" si="3"/>
        <v>20.689655172413794</v>
      </c>
      <c r="L7" s="205">
        <f t="shared" si="4"/>
        <v>10.344827586206897</v>
      </c>
      <c r="M7" s="205">
        <f t="shared" si="5"/>
        <v>10.344827586206897</v>
      </c>
      <c r="N7" s="205">
        <f t="shared" si="6"/>
        <v>10.344827586206897</v>
      </c>
      <c r="O7" s="205">
        <f t="shared" si="7"/>
        <v>100</v>
      </c>
      <c r="P7" s="206">
        <v>0.90047619000000001</v>
      </c>
      <c r="Q7" s="207">
        <v>0.1659059</v>
      </c>
      <c r="S7" s="54"/>
      <c r="T7" s="55"/>
      <c r="U7" s="78"/>
      <c r="V7" s="79"/>
    </row>
    <row r="8" spans="1:22">
      <c r="A8" s="89">
        <f>(6398+6728)/2</f>
        <v>6563</v>
      </c>
      <c r="B8" s="202">
        <v>9</v>
      </c>
      <c r="C8" s="202">
        <v>5</v>
      </c>
      <c r="D8" s="202">
        <v>6</v>
      </c>
      <c r="E8" s="200">
        <v>3</v>
      </c>
      <c r="F8" s="202">
        <v>3</v>
      </c>
      <c r="G8" s="203">
        <v>3</v>
      </c>
      <c r="H8" s="204">
        <f t="shared" si="0"/>
        <v>29</v>
      </c>
      <c r="I8" s="205">
        <f t="shared" si="1"/>
        <v>31.03448275862069</v>
      </c>
      <c r="J8" s="205">
        <f t="shared" si="2"/>
        <v>17.241379310344829</v>
      </c>
      <c r="K8" s="205">
        <f t="shared" si="3"/>
        <v>20.689655172413794</v>
      </c>
      <c r="L8" s="205">
        <f t="shared" si="4"/>
        <v>10.344827586206897</v>
      </c>
      <c r="M8" s="205">
        <f t="shared" si="5"/>
        <v>10.344827586206897</v>
      </c>
      <c r="N8" s="205">
        <f t="shared" si="6"/>
        <v>10.344827586206897</v>
      </c>
      <c r="O8" s="205">
        <f t="shared" si="7"/>
        <v>100</v>
      </c>
      <c r="P8" s="206">
        <v>0.86952381000000001</v>
      </c>
      <c r="Q8" s="207">
        <v>0.1571457</v>
      </c>
      <c r="S8" s="54"/>
      <c r="T8" s="55"/>
      <c r="U8" s="78"/>
      <c r="V8" s="79"/>
    </row>
    <row r="9" spans="1:22">
      <c r="A9" s="89">
        <f>(6728+7716)/2</f>
        <v>7222</v>
      </c>
      <c r="B9" s="202">
        <v>10</v>
      </c>
      <c r="C9" s="202">
        <v>5</v>
      </c>
      <c r="D9" s="202">
        <v>6</v>
      </c>
      <c r="E9" s="200">
        <v>3</v>
      </c>
      <c r="F9" s="202">
        <v>5</v>
      </c>
      <c r="G9" s="203">
        <v>3</v>
      </c>
      <c r="H9" s="204">
        <f t="shared" si="0"/>
        <v>32</v>
      </c>
      <c r="I9" s="205">
        <f t="shared" si="1"/>
        <v>31.25</v>
      </c>
      <c r="J9" s="205">
        <f t="shared" si="2"/>
        <v>15.625</v>
      </c>
      <c r="K9" s="205">
        <f t="shared" si="3"/>
        <v>18.75</v>
      </c>
      <c r="L9" s="205">
        <f t="shared" si="4"/>
        <v>9.375</v>
      </c>
      <c r="M9" s="205">
        <f t="shared" si="5"/>
        <v>15.625</v>
      </c>
      <c r="N9" s="205">
        <f t="shared" si="6"/>
        <v>9.375</v>
      </c>
      <c r="O9" s="205">
        <f t="shared" si="7"/>
        <v>100</v>
      </c>
      <c r="P9" s="206">
        <v>1.5933333300000001</v>
      </c>
      <c r="Q9" s="207">
        <v>0.70034540000000001</v>
      </c>
      <c r="S9" s="54"/>
      <c r="T9" s="55"/>
      <c r="U9" s="78"/>
      <c r="V9" s="79"/>
    </row>
    <row r="10" spans="1:22">
      <c r="A10" s="89">
        <f>(7716+8045)/2</f>
        <v>7880.5</v>
      </c>
      <c r="B10" s="202">
        <v>10</v>
      </c>
      <c r="C10" s="202">
        <v>5</v>
      </c>
      <c r="D10" s="202">
        <v>7</v>
      </c>
      <c r="E10" s="200">
        <v>3</v>
      </c>
      <c r="F10" s="202">
        <v>5</v>
      </c>
      <c r="G10" s="203">
        <v>4</v>
      </c>
      <c r="H10" s="204">
        <f t="shared" si="0"/>
        <v>34</v>
      </c>
      <c r="I10" s="205">
        <f t="shared" si="1"/>
        <v>29.411764705882355</v>
      </c>
      <c r="J10" s="205">
        <f t="shared" si="2"/>
        <v>14.705882352941178</v>
      </c>
      <c r="K10" s="205">
        <f t="shared" si="3"/>
        <v>20.588235294117645</v>
      </c>
      <c r="L10" s="205">
        <f t="shared" si="4"/>
        <v>8.8235294117647065</v>
      </c>
      <c r="M10" s="205">
        <f t="shared" si="5"/>
        <v>14.705882352941178</v>
      </c>
      <c r="N10" s="205">
        <f t="shared" si="6"/>
        <v>11.76470588235294</v>
      </c>
      <c r="O10" s="205">
        <f t="shared" si="7"/>
        <v>100.00000000000001</v>
      </c>
      <c r="P10" s="206">
        <v>2.5716666699999999</v>
      </c>
      <c r="Q10" s="207">
        <v>0.3876058</v>
      </c>
      <c r="S10" s="54"/>
      <c r="T10" s="55"/>
      <c r="U10" s="78"/>
      <c r="V10" s="79"/>
    </row>
    <row r="11" spans="1:22">
      <c r="A11" s="89">
        <f>(8045+8375)/2</f>
        <v>8210</v>
      </c>
      <c r="B11" s="202">
        <v>9</v>
      </c>
      <c r="C11" s="202">
        <v>3</v>
      </c>
      <c r="D11" s="202">
        <v>7</v>
      </c>
      <c r="E11" s="200">
        <v>2</v>
      </c>
      <c r="F11" s="202">
        <v>5</v>
      </c>
      <c r="G11" s="203">
        <v>4</v>
      </c>
      <c r="H11" s="204">
        <f t="shared" si="0"/>
        <v>30</v>
      </c>
      <c r="I11" s="205">
        <f t="shared" si="1"/>
        <v>30</v>
      </c>
      <c r="J11" s="205">
        <f t="shared" si="2"/>
        <v>10</v>
      </c>
      <c r="K11" s="205">
        <f t="shared" si="3"/>
        <v>23.333333333333332</v>
      </c>
      <c r="L11" s="205">
        <f t="shared" si="4"/>
        <v>6.666666666666667</v>
      </c>
      <c r="M11" s="205">
        <f t="shared" si="5"/>
        <v>16.666666666666664</v>
      </c>
      <c r="N11" s="205">
        <f t="shared" si="6"/>
        <v>13.333333333333334</v>
      </c>
      <c r="O11" s="205">
        <f t="shared" si="7"/>
        <v>99.999999999999986</v>
      </c>
      <c r="P11" s="206">
        <v>0.15277778</v>
      </c>
      <c r="Q11" s="207">
        <v>0.77206220000000003</v>
      </c>
      <c r="S11" s="54"/>
      <c r="T11" s="55"/>
      <c r="U11" s="78"/>
      <c r="V11" s="79"/>
    </row>
    <row r="12" spans="1:22">
      <c r="A12" s="89">
        <f>(8375+8704)/2</f>
        <v>8539.5</v>
      </c>
      <c r="B12" s="202">
        <v>9</v>
      </c>
      <c r="C12" s="202">
        <v>3</v>
      </c>
      <c r="D12" s="202">
        <v>7</v>
      </c>
      <c r="E12" s="200">
        <v>2</v>
      </c>
      <c r="F12" s="202">
        <v>5</v>
      </c>
      <c r="G12" s="203">
        <v>4</v>
      </c>
      <c r="H12" s="204">
        <f t="shared" si="0"/>
        <v>30</v>
      </c>
      <c r="I12" s="205">
        <f t="shared" si="1"/>
        <v>30</v>
      </c>
      <c r="J12" s="205">
        <f t="shared" si="2"/>
        <v>10</v>
      </c>
      <c r="K12" s="205">
        <f t="shared" si="3"/>
        <v>23.333333333333332</v>
      </c>
      <c r="L12" s="205">
        <f t="shared" si="4"/>
        <v>6.666666666666667</v>
      </c>
      <c r="M12" s="205">
        <f t="shared" si="5"/>
        <v>16.666666666666664</v>
      </c>
      <c r="N12" s="205">
        <f t="shared" si="6"/>
        <v>13.333333333333334</v>
      </c>
      <c r="O12" s="205">
        <f t="shared" si="7"/>
        <v>99.999999999999986</v>
      </c>
      <c r="P12" s="210">
        <v>1.32705882</v>
      </c>
      <c r="Q12" s="211">
        <v>0.3300902</v>
      </c>
      <c r="S12" s="82"/>
      <c r="T12" s="82"/>
      <c r="U12" s="82"/>
      <c r="V12" s="82"/>
    </row>
    <row r="13" spans="1:22">
      <c r="A13" s="89">
        <f>(8704+9033)/2</f>
        <v>8868.5</v>
      </c>
      <c r="B13" s="202">
        <v>7</v>
      </c>
      <c r="C13" s="202">
        <v>5</v>
      </c>
      <c r="D13" s="202">
        <v>7</v>
      </c>
      <c r="E13" s="200">
        <v>2</v>
      </c>
      <c r="F13" s="202">
        <v>5</v>
      </c>
      <c r="G13" s="203">
        <v>4</v>
      </c>
      <c r="H13" s="204">
        <f t="shared" si="0"/>
        <v>30</v>
      </c>
      <c r="I13" s="205">
        <f t="shared" si="1"/>
        <v>23.333333333333332</v>
      </c>
      <c r="J13" s="205">
        <f t="shared" si="2"/>
        <v>16.666666666666664</v>
      </c>
      <c r="K13" s="205">
        <f t="shared" si="3"/>
        <v>23.333333333333332</v>
      </c>
      <c r="L13" s="205">
        <f t="shared" si="4"/>
        <v>6.666666666666667</v>
      </c>
      <c r="M13" s="205">
        <f t="shared" si="5"/>
        <v>16.666666666666664</v>
      </c>
      <c r="N13" s="205">
        <f t="shared" si="6"/>
        <v>13.333333333333334</v>
      </c>
      <c r="O13" s="205">
        <f t="shared" si="7"/>
        <v>99.999999999999986</v>
      </c>
      <c r="P13" s="206">
        <v>2.0376470599999998</v>
      </c>
      <c r="Q13" s="207">
        <v>0.17217470000000001</v>
      </c>
      <c r="S13" s="54"/>
      <c r="T13" s="55"/>
      <c r="U13" s="78"/>
      <c r="V13" s="79"/>
    </row>
    <row r="14" spans="1:22">
      <c r="A14" s="89">
        <f>(9033+9363)/2</f>
        <v>9198</v>
      </c>
      <c r="B14" s="202">
        <v>7</v>
      </c>
      <c r="C14" s="202">
        <v>5</v>
      </c>
      <c r="D14" s="202">
        <v>7</v>
      </c>
      <c r="E14" s="200">
        <v>2</v>
      </c>
      <c r="F14" s="202">
        <v>5</v>
      </c>
      <c r="G14" s="203">
        <v>4</v>
      </c>
      <c r="H14" s="204">
        <f t="shared" si="0"/>
        <v>30</v>
      </c>
      <c r="I14" s="205">
        <f t="shared" si="1"/>
        <v>23.333333333333332</v>
      </c>
      <c r="J14" s="205">
        <f t="shared" si="2"/>
        <v>16.666666666666664</v>
      </c>
      <c r="K14" s="205">
        <f t="shared" si="3"/>
        <v>23.333333333333332</v>
      </c>
      <c r="L14" s="205">
        <f t="shared" si="4"/>
        <v>6.666666666666667</v>
      </c>
      <c r="M14" s="205">
        <f t="shared" si="5"/>
        <v>16.666666666666664</v>
      </c>
      <c r="N14" s="205">
        <f t="shared" si="6"/>
        <v>13.333333333333334</v>
      </c>
      <c r="O14" s="205">
        <f t="shared" si="7"/>
        <v>99.999999999999986</v>
      </c>
      <c r="P14" s="206">
        <v>1.7288235300000001</v>
      </c>
      <c r="Q14" s="207">
        <v>0.25663399999999997</v>
      </c>
      <c r="S14" s="54"/>
      <c r="T14" s="55"/>
      <c r="U14" s="78"/>
      <c r="V14" s="79"/>
    </row>
    <row r="15" spans="1:22">
      <c r="A15" s="89">
        <f>(9363+9692)/2</f>
        <v>9527.5</v>
      </c>
      <c r="B15" s="202">
        <v>7</v>
      </c>
      <c r="C15" s="202">
        <v>5</v>
      </c>
      <c r="D15" s="202">
        <v>7</v>
      </c>
      <c r="E15" s="200">
        <v>2</v>
      </c>
      <c r="F15" s="202">
        <v>5</v>
      </c>
      <c r="G15" s="203">
        <v>4</v>
      </c>
      <c r="H15" s="204">
        <f t="shared" si="0"/>
        <v>30</v>
      </c>
      <c r="I15" s="205">
        <f t="shared" si="1"/>
        <v>23.333333333333332</v>
      </c>
      <c r="J15" s="205">
        <f t="shared" si="2"/>
        <v>16.666666666666664</v>
      </c>
      <c r="K15" s="205">
        <f t="shared" si="3"/>
        <v>23.333333333333332</v>
      </c>
      <c r="L15" s="205">
        <f t="shared" si="4"/>
        <v>6.666666666666667</v>
      </c>
      <c r="M15" s="205">
        <f t="shared" si="5"/>
        <v>16.666666666666664</v>
      </c>
      <c r="N15" s="205">
        <f t="shared" si="6"/>
        <v>13.333333333333334</v>
      </c>
      <c r="O15" s="205">
        <f t="shared" si="7"/>
        <v>99.999999999999986</v>
      </c>
      <c r="P15" s="206">
        <v>1.4013333299999999</v>
      </c>
      <c r="Q15" s="207">
        <v>0.26098349999999998</v>
      </c>
      <c r="S15" s="54"/>
      <c r="T15" s="55"/>
      <c r="U15" s="78"/>
      <c r="V15" s="79"/>
    </row>
    <row r="16" spans="1:22">
      <c r="A16" s="89">
        <f>(9692+10021)/2</f>
        <v>9856.5</v>
      </c>
      <c r="B16" s="202">
        <v>8</v>
      </c>
      <c r="C16" s="202">
        <v>7</v>
      </c>
      <c r="D16" s="202">
        <v>7</v>
      </c>
      <c r="E16" s="200">
        <v>2</v>
      </c>
      <c r="F16" s="202">
        <v>5</v>
      </c>
      <c r="G16" s="203">
        <v>4</v>
      </c>
      <c r="H16" s="204">
        <f t="shared" si="0"/>
        <v>33</v>
      </c>
      <c r="I16" s="205">
        <f t="shared" si="1"/>
        <v>24.242424242424242</v>
      </c>
      <c r="J16" s="205">
        <f t="shared" si="2"/>
        <v>21.212121212121211</v>
      </c>
      <c r="K16" s="205">
        <f t="shared" si="3"/>
        <v>21.212121212121211</v>
      </c>
      <c r="L16" s="205">
        <f t="shared" si="4"/>
        <v>6.0606060606060606</v>
      </c>
      <c r="M16" s="205">
        <f t="shared" si="5"/>
        <v>15.151515151515152</v>
      </c>
      <c r="N16" s="205">
        <f t="shared" si="6"/>
        <v>12.121212121212121</v>
      </c>
      <c r="O16" s="205">
        <f t="shared" si="7"/>
        <v>100</v>
      </c>
      <c r="P16" s="206">
        <v>1.4385714300000001</v>
      </c>
      <c r="Q16" s="207">
        <v>0.2915702</v>
      </c>
      <c r="S16" s="54"/>
      <c r="T16" s="55"/>
      <c r="U16" s="78"/>
      <c r="V16" s="79"/>
    </row>
    <row r="17" spans="1:25">
      <c r="A17" s="89">
        <f>(10021+10351)/2</f>
        <v>10186</v>
      </c>
      <c r="B17" s="202">
        <v>8</v>
      </c>
      <c r="C17" s="202">
        <v>5</v>
      </c>
      <c r="D17" s="202">
        <v>7</v>
      </c>
      <c r="E17" s="200">
        <v>2</v>
      </c>
      <c r="F17" s="202">
        <v>5</v>
      </c>
      <c r="G17" s="203">
        <v>2</v>
      </c>
      <c r="H17" s="204">
        <f t="shared" si="0"/>
        <v>29</v>
      </c>
      <c r="I17" s="205">
        <f t="shared" si="1"/>
        <v>27.586206896551722</v>
      </c>
      <c r="J17" s="205">
        <f t="shared" si="2"/>
        <v>17.241379310344829</v>
      </c>
      <c r="K17" s="205">
        <f t="shared" si="3"/>
        <v>24.137931034482758</v>
      </c>
      <c r="L17" s="205">
        <f t="shared" si="4"/>
        <v>6.8965517241379306</v>
      </c>
      <c r="M17" s="205">
        <f t="shared" si="5"/>
        <v>17.241379310344829</v>
      </c>
      <c r="N17" s="205">
        <f t="shared" si="6"/>
        <v>6.8965517241379306</v>
      </c>
      <c r="O17" s="205">
        <f t="shared" si="7"/>
        <v>100.00000000000001</v>
      </c>
      <c r="P17" s="206">
        <v>0.55000000000000004</v>
      </c>
      <c r="Q17" s="207">
        <v>0.61955470000000001</v>
      </c>
      <c r="S17" s="54"/>
      <c r="T17" s="55"/>
      <c r="U17" s="78"/>
      <c r="V17" s="79"/>
    </row>
    <row r="18" spans="1:25">
      <c r="A18" s="89">
        <f>(10351+11668)/2</f>
        <v>11009.5</v>
      </c>
      <c r="B18" s="202">
        <v>9</v>
      </c>
      <c r="C18" s="202">
        <v>15</v>
      </c>
      <c r="D18" s="202">
        <v>7</v>
      </c>
      <c r="E18" s="200">
        <v>6</v>
      </c>
      <c r="F18" s="202">
        <v>5</v>
      </c>
      <c r="G18" s="203">
        <v>8</v>
      </c>
      <c r="H18" s="204">
        <f t="shared" si="0"/>
        <v>50</v>
      </c>
      <c r="I18" s="205">
        <f t="shared" si="1"/>
        <v>18</v>
      </c>
      <c r="J18" s="205">
        <f t="shared" si="2"/>
        <v>30</v>
      </c>
      <c r="K18" s="205">
        <f t="shared" si="3"/>
        <v>14.000000000000002</v>
      </c>
      <c r="L18" s="205">
        <f t="shared" si="4"/>
        <v>12</v>
      </c>
      <c r="M18" s="205">
        <f t="shared" si="5"/>
        <v>10</v>
      </c>
      <c r="N18" s="205">
        <f t="shared" si="6"/>
        <v>16</v>
      </c>
      <c r="O18" s="205">
        <f t="shared" si="7"/>
        <v>100</v>
      </c>
      <c r="P18" s="206">
        <v>-3.5950000000000002</v>
      </c>
      <c r="Q18" s="211">
        <v>2.0761265999999998</v>
      </c>
      <c r="S18" s="54"/>
      <c r="T18" s="55"/>
      <c r="U18" s="78"/>
      <c r="V18" s="79"/>
    </row>
    <row r="19" spans="1:25">
      <c r="A19" s="89">
        <f>(11668+12656)/2</f>
        <v>12162</v>
      </c>
      <c r="B19" s="202">
        <v>9</v>
      </c>
      <c r="C19" s="202">
        <v>14</v>
      </c>
      <c r="D19" s="202">
        <v>5</v>
      </c>
      <c r="E19" s="200">
        <v>6</v>
      </c>
      <c r="F19" s="202">
        <v>5</v>
      </c>
      <c r="G19" s="203">
        <v>8</v>
      </c>
      <c r="H19" s="204">
        <f t="shared" si="0"/>
        <v>47</v>
      </c>
      <c r="I19" s="205">
        <f t="shared" si="1"/>
        <v>19.148936170212767</v>
      </c>
      <c r="J19" s="205">
        <f t="shared" si="2"/>
        <v>29.787234042553191</v>
      </c>
      <c r="K19" s="205">
        <f t="shared" si="3"/>
        <v>10.638297872340425</v>
      </c>
      <c r="L19" s="205">
        <f t="shared" si="4"/>
        <v>12.76595744680851</v>
      </c>
      <c r="M19" s="205">
        <f t="shared" si="5"/>
        <v>10.638297872340425</v>
      </c>
      <c r="N19" s="205">
        <f t="shared" si="6"/>
        <v>17.021276595744681</v>
      </c>
      <c r="O19" s="205">
        <f t="shared" si="7"/>
        <v>100</v>
      </c>
      <c r="P19" s="206">
        <v>-13.097777779999999</v>
      </c>
      <c r="Q19" s="211">
        <v>4.8749134999999999</v>
      </c>
      <c r="S19" s="54"/>
      <c r="T19" s="55"/>
      <c r="U19" s="80"/>
      <c r="V19" s="81"/>
    </row>
    <row r="20" spans="1:25">
      <c r="A20" s="89">
        <f>(13315+15802)/2</f>
        <v>14558.5</v>
      </c>
      <c r="B20" s="202">
        <v>15</v>
      </c>
      <c r="C20" s="202">
        <v>14</v>
      </c>
      <c r="D20" s="202">
        <v>6</v>
      </c>
      <c r="E20" s="200">
        <v>19</v>
      </c>
      <c r="F20" s="202">
        <v>8</v>
      </c>
      <c r="G20" s="203">
        <v>10</v>
      </c>
      <c r="H20" s="204">
        <f t="shared" si="0"/>
        <v>72</v>
      </c>
      <c r="I20" s="205">
        <f t="shared" si="1"/>
        <v>20.833333333333336</v>
      </c>
      <c r="J20" s="205">
        <f t="shared" si="2"/>
        <v>19.444444444444446</v>
      </c>
      <c r="K20" s="205">
        <f t="shared" si="3"/>
        <v>8.3333333333333321</v>
      </c>
      <c r="L20" s="205">
        <f t="shared" si="4"/>
        <v>26.388888888888889</v>
      </c>
      <c r="M20" s="205">
        <f t="shared" si="5"/>
        <v>11.111111111111111</v>
      </c>
      <c r="N20" s="205">
        <f t="shared" si="6"/>
        <v>13.888888888888889</v>
      </c>
      <c r="O20" s="205">
        <f t="shared" si="7"/>
        <v>100</v>
      </c>
      <c r="P20" s="206">
        <v>-6.6756603800000001</v>
      </c>
      <c r="Q20" s="211">
        <v>4.6034550000000003</v>
      </c>
      <c r="S20" s="54"/>
      <c r="T20" s="55"/>
      <c r="U20" s="78"/>
      <c r="V20" s="79"/>
    </row>
    <row r="21" spans="1:25">
      <c r="A21" s="89"/>
      <c r="B21" s="212"/>
      <c r="C21" s="212"/>
      <c r="D21" s="212"/>
      <c r="E21" s="200">
        <v>0</v>
      </c>
      <c r="F21" s="212"/>
      <c r="G21" s="203"/>
      <c r="H21" s="204"/>
      <c r="I21" s="205"/>
      <c r="J21" s="205"/>
      <c r="K21" s="205"/>
      <c r="L21" s="205"/>
      <c r="M21" s="205"/>
      <c r="N21" s="205"/>
      <c r="O21" s="205"/>
      <c r="P21" s="206"/>
      <c r="Q21" s="211"/>
      <c r="S21" s="54"/>
      <c r="T21" s="55"/>
      <c r="U21" s="78"/>
      <c r="V21" s="79"/>
    </row>
    <row r="22" spans="1:25">
      <c r="A22" s="89">
        <f>(11668+15330)/2</f>
        <v>13499</v>
      </c>
      <c r="B22" s="202">
        <v>16</v>
      </c>
      <c r="C22" s="202">
        <v>16</v>
      </c>
      <c r="D22" s="202">
        <v>6</v>
      </c>
      <c r="E22" s="200">
        <v>19</v>
      </c>
      <c r="F22" s="202">
        <v>8</v>
      </c>
      <c r="G22" s="203">
        <v>11</v>
      </c>
      <c r="H22" s="204">
        <f t="shared" si="0"/>
        <v>76</v>
      </c>
      <c r="I22" s="205">
        <f t="shared" si="1"/>
        <v>21.052631578947366</v>
      </c>
      <c r="J22" s="205">
        <f t="shared" si="2"/>
        <v>21.052631578947366</v>
      </c>
      <c r="K22" s="205">
        <f t="shared" si="3"/>
        <v>7.8947368421052628</v>
      </c>
      <c r="L22" s="205">
        <f t="shared" si="4"/>
        <v>25</v>
      </c>
      <c r="M22" s="205">
        <f t="shared" si="5"/>
        <v>10.526315789473683</v>
      </c>
      <c r="N22" s="205">
        <f t="shared" si="6"/>
        <v>14.473684210526317</v>
      </c>
      <c r="O22" s="205">
        <f t="shared" si="7"/>
        <v>100</v>
      </c>
      <c r="P22" s="213">
        <v>-9.9168702300000007</v>
      </c>
      <c r="Q22" s="214">
        <v>4.9759525</v>
      </c>
      <c r="R22" s="36"/>
      <c r="S22" s="83"/>
      <c r="T22" s="83"/>
      <c r="U22" s="83"/>
      <c r="V22" s="83"/>
      <c r="W22" s="36"/>
      <c r="X22" s="36"/>
      <c r="Y22" s="36"/>
    </row>
    <row r="23" spans="1:25">
      <c r="A23" s="36"/>
      <c r="E23" s="36"/>
      <c r="F23" s="36"/>
      <c r="G23" s="36"/>
      <c r="H23" s="36"/>
      <c r="I23" s="36"/>
      <c r="J23" s="36"/>
      <c r="K23" s="36"/>
      <c r="L23" s="36"/>
      <c r="M23" s="36"/>
      <c r="N23" s="36"/>
      <c r="O23" s="36"/>
      <c r="P23" s="36"/>
      <c r="Q23" s="36"/>
      <c r="R23" s="36"/>
      <c r="S23" s="36"/>
      <c r="T23" s="36"/>
      <c r="U23" s="36"/>
      <c r="V23" s="36"/>
      <c r="W23" s="36"/>
      <c r="X23" s="36"/>
      <c r="Y23" s="36"/>
    </row>
    <row r="24" spans="1:25">
      <c r="A24" s="36"/>
      <c r="E24" s="36"/>
      <c r="F24" s="36"/>
      <c r="G24" s="36"/>
      <c r="H24" s="36"/>
      <c r="I24" s="36"/>
      <c r="J24" s="36"/>
      <c r="K24" s="36"/>
      <c r="L24" s="36"/>
      <c r="M24" s="36"/>
      <c r="N24" s="36"/>
      <c r="O24" s="36"/>
      <c r="P24" s="36"/>
      <c r="Q24" s="36"/>
      <c r="R24" s="36"/>
      <c r="S24" s="36"/>
      <c r="T24" s="36"/>
      <c r="U24" s="36"/>
      <c r="V24" s="36"/>
      <c r="W24" s="36"/>
      <c r="X24" s="36"/>
      <c r="Y24" s="36"/>
    </row>
    <row r="25" spans="1:25">
      <c r="A25" s="36"/>
      <c r="E25" s="35" t="s">
        <v>270</v>
      </c>
      <c r="F25" s="35" t="s">
        <v>137</v>
      </c>
      <c r="G25" s="35" t="s">
        <v>271</v>
      </c>
      <c r="H25" s="35" t="s">
        <v>272</v>
      </c>
      <c r="I25" s="35" t="s">
        <v>273</v>
      </c>
      <c r="J25" s="35" t="s">
        <v>274</v>
      </c>
      <c r="K25" s="35" t="s">
        <v>275</v>
      </c>
      <c r="L25" s="35" t="s">
        <v>276</v>
      </c>
      <c r="M25" s="35" t="s">
        <v>277</v>
      </c>
      <c r="N25" s="35" t="s">
        <v>278</v>
      </c>
      <c r="O25" s="35" t="s">
        <v>279</v>
      </c>
      <c r="P25" s="35" t="s">
        <v>280</v>
      </c>
      <c r="Q25" s="35" t="s">
        <v>281</v>
      </c>
      <c r="R25" s="35" t="s">
        <v>282</v>
      </c>
      <c r="S25" s="35" t="s">
        <v>283</v>
      </c>
      <c r="T25" s="35" t="s">
        <v>284</v>
      </c>
      <c r="U25" s="35" t="s">
        <v>285</v>
      </c>
      <c r="V25" s="35" t="s">
        <v>134</v>
      </c>
      <c r="W25" s="35" t="s">
        <v>286</v>
      </c>
      <c r="X25" s="35"/>
      <c r="Y25" s="35" t="s">
        <v>287</v>
      </c>
    </row>
    <row r="26" spans="1:25" ht="31">
      <c r="A26" s="37" t="s">
        <v>223</v>
      </c>
      <c r="B26" s="3" t="s">
        <v>132</v>
      </c>
      <c r="C26" s="4" t="s">
        <v>133</v>
      </c>
      <c r="D26" s="4"/>
      <c r="E26" s="5" t="s">
        <v>224</v>
      </c>
      <c r="F26" s="5" t="s">
        <v>136</v>
      </c>
      <c r="G26" s="5" t="s">
        <v>225</v>
      </c>
      <c r="H26" s="5" t="s">
        <v>226</v>
      </c>
      <c r="I26" s="5" t="s">
        <v>227</v>
      </c>
      <c r="J26" s="5" t="s">
        <v>228</v>
      </c>
      <c r="K26" s="5" t="s">
        <v>229</v>
      </c>
      <c r="L26" s="5" t="s">
        <v>230</v>
      </c>
      <c r="M26" s="5" t="s">
        <v>231</v>
      </c>
      <c r="N26" s="5" t="s">
        <v>232</v>
      </c>
      <c r="O26" s="5" t="s">
        <v>233</v>
      </c>
      <c r="P26" s="5" t="s">
        <v>234</v>
      </c>
      <c r="Q26" s="5" t="s">
        <v>235</v>
      </c>
      <c r="R26" s="5" t="s">
        <v>236</v>
      </c>
      <c r="S26" s="5" t="s">
        <v>237</v>
      </c>
      <c r="T26" s="5" t="s">
        <v>238</v>
      </c>
      <c r="U26" s="5" t="s">
        <v>239</v>
      </c>
      <c r="V26" s="5" t="s">
        <v>135</v>
      </c>
      <c r="W26" s="5" t="s">
        <v>240</v>
      </c>
      <c r="X26" s="5"/>
      <c r="Y26" s="5" t="s">
        <v>241</v>
      </c>
    </row>
    <row r="27" spans="1:25">
      <c r="A27" s="41" t="s">
        <v>198</v>
      </c>
      <c r="B27" s="42">
        <v>46082.921067455303</v>
      </c>
      <c r="C27" s="43">
        <f t="shared" ref="C27:C44" si="8">LOG(B27)</f>
        <v>4.6635400000000002</v>
      </c>
      <c r="D27" s="4"/>
      <c r="E27" s="6">
        <v>1</v>
      </c>
      <c r="F27" s="6">
        <v>1</v>
      </c>
      <c r="G27" s="6">
        <v>1</v>
      </c>
      <c r="H27" s="6">
        <v>0</v>
      </c>
      <c r="I27" s="6">
        <v>0</v>
      </c>
      <c r="J27" s="6">
        <v>0</v>
      </c>
      <c r="K27" s="6">
        <v>0</v>
      </c>
      <c r="L27" s="6">
        <v>1</v>
      </c>
      <c r="M27" s="6">
        <v>1</v>
      </c>
      <c r="N27" s="6">
        <v>0</v>
      </c>
      <c r="O27" s="6">
        <v>0</v>
      </c>
      <c r="P27" s="6">
        <v>0</v>
      </c>
      <c r="Q27" s="6">
        <v>0</v>
      </c>
      <c r="R27" s="6">
        <v>0</v>
      </c>
      <c r="S27" s="6">
        <v>0</v>
      </c>
      <c r="T27" s="6">
        <v>0</v>
      </c>
      <c r="U27" s="6">
        <v>0</v>
      </c>
      <c r="V27" s="6">
        <v>0</v>
      </c>
      <c r="W27" s="7">
        <v>1</v>
      </c>
      <c r="X27" s="6"/>
      <c r="Y27" s="6">
        <v>1</v>
      </c>
    </row>
    <row r="28" spans="1:25">
      <c r="A28" s="41" t="s">
        <v>198</v>
      </c>
      <c r="B28" s="44">
        <v>53000</v>
      </c>
      <c r="C28" s="43">
        <f t="shared" si="8"/>
        <v>4.7242758696007892</v>
      </c>
      <c r="D28" s="8"/>
      <c r="E28" s="6">
        <v>0</v>
      </c>
      <c r="F28" s="6">
        <v>0</v>
      </c>
      <c r="G28" s="6">
        <v>0</v>
      </c>
      <c r="H28" s="6">
        <v>0</v>
      </c>
      <c r="I28" s="6">
        <v>0</v>
      </c>
      <c r="J28" s="6">
        <v>0</v>
      </c>
      <c r="K28" s="6">
        <v>0</v>
      </c>
      <c r="L28" s="6">
        <v>0</v>
      </c>
      <c r="M28" s="6">
        <v>0</v>
      </c>
      <c r="N28" s="6">
        <v>0</v>
      </c>
      <c r="O28" s="6">
        <v>0</v>
      </c>
      <c r="P28" s="6">
        <v>0</v>
      </c>
      <c r="Q28" s="6">
        <v>0</v>
      </c>
      <c r="R28" s="6">
        <v>0</v>
      </c>
      <c r="S28" s="6">
        <v>0</v>
      </c>
      <c r="T28" s="6">
        <v>0</v>
      </c>
      <c r="U28" s="6">
        <v>0</v>
      </c>
      <c r="V28" s="6">
        <v>0</v>
      </c>
      <c r="W28" s="7">
        <v>1</v>
      </c>
      <c r="X28" s="9"/>
      <c r="Y28" s="6">
        <v>1</v>
      </c>
    </row>
    <row r="29" spans="1:25">
      <c r="A29" s="41" t="s">
        <v>198</v>
      </c>
      <c r="B29" s="44">
        <v>60000</v>
      </c>
      <c r="C29" s="43">
        <f t="shared" si="8"/>
        <v>4.7781512503836439</v>
      </c>
      <c r="D29" s="10"/>
      <c r="E29" s="6">
        <v>0</v>
      </c>
      <c r="F29" s="6">
        <v>0</v>
      </c>
      <c r="G29" s="6">
        <v>0</v>
      </c>
      <c r="H29" s="6">
        <v>0</v>
      </c>
      <c r="I29" s="6">
        <v>0</v>
      </c>
      <c r="J29" s="6">
        <v>0</v>
      </c>
      <c r="K29" s="6">
        <v>0</v>
      </c>
      <c r="L29" s="6">
        <v>0</v>
      </c>
      <c r="M29" s="6">
        <v>0</v>
      </c>
      <c r="N29" s="6">
        <v>0</v>
      </c>
      <c r="O29" s="6">
        <v>0</v>
      </c>
      <c r="P29" s="6">
        <v>0</v>
      </c>
      <c r="Q29" s="6">
        <v>0</v>
      </c>
      <c r="R29" s="6">
        <v>0</v>
      </c>
      <c r="S29" s="6">
        <v>0</v>
      </c>
      <c r="T29" s="6">
        <v>0</v>
      </c>
      <c r="U29" s="6">
        <v>0</v>
      </c>
      <c r="V29" s="6">
        <v>0</v>
      </c>
      <c r="W29" s="7">
        <v>0</v>
      </c>
      <c r="X29" s="11"/>
      <c r="Y29" s="6">
        <v>0</v>
      </c>
    </row>
    <row r="30" spans="1:25">
      <c r="A30" s="41" t="s">
        <v>198</v>
      </c>
      <c r="B30" s="45">
        <v>250000</v>
      </c>
      <c r="C30" s="43">
        <f t="shared" si="8"/>
        <v>5.3979400086720375</v>
      </c>
      <c r="D30" s="10"/>
      <c r="E30" s="6">
        <v>1</v>
      </c>
      <c r="F30" s="6">
        <v>0</v>
      </c>
      <c r="G30" s="6">
        <v>0</v>
      </c>
      <c r="H30" s="6">
        <v>0</v>
      </c>
      <c r="I30" s="6">
        <v>0</v>
      </c>
      <c r="J30" s="6">
        <v>0</v>
      </c>
      <c r="K30" s="6">
        <v>0</v>
      </c>
      <c r="L30" s="6">
        <v>0</v>
      </c>
      <c r="M30" s="6">
        <v>0</v>
      </c>
      <c r="N30" s="6">
        <v>0</v>
      </c>
      <c r="O30" s="6">
        <v>0</v>
      </c>
      <c r="P30" s="6">
        <v>0</v>
      </c>
      <c r="Q30" s="6">
        <v>0</v>
      </c>
      <c r="R30" s="6">
        <v>0</v>
      </c>
      <c r="S30" s="6">
        <v>0</v>
      </c>
      <c r="T30" s="6">
        <v>0</v>
      </c>
      <c r="U30" s="6">
        <v>0</v>
      </c>
      <c r="V30" s="6">
        <v>0</v>
      </c>
      <c r="W30" s="7">
        <v>1</v>
      </c>
      <c r="X30" s="11"/>
      <c r="Y30" s="6">
        <v>1</v>
      </c>
    </row>
    <row r="31" spans="1:25">
      <c r="A31" s="41" t="s">
        <v>198</v>
      </c>
      <c r="B31" s="42">
        <v>54860.567999999999</v>
      </c>
      <c r="C31" s="43">
        <f t="shared" si="8"/>
        <v>4.7392602997684872</v>
      </c>
      <c r="D31" s="2"/>
      <c r="E31" s="6">
        <v>1</v>
      </c>
      <c r="F31" s="6">
        <v>1</v>
      </c>
      <c r="G31" s="6">
        <v>1</v>
      </c>
      <c r="H31" s="6">
        <v>1</v>
      </c>
      <c r="I31" s="6">
        <v>1</v>
      </c>
      <c r="J31" s="6">
        <v>1</v>
      </c>
      <c r="K31" s="6">
        <v>1</v>
      </c>
      <c r="L31" s="6">
        <v>1</v>
      </c>
      <c r="M31" s="6">
        <v>1</v>
      </c>
      <c r="N31" s="6">
        <v>1</v>
      </c>
      <c r="O31" s="6">
        <v>1</v>
      </c>
      <c r="P31" s="6">
        <v>0</v>
      </c>
      <c r="Q31" s="6">
        <v>0</v>
      </c>
      <c r="R31" s="6">
        <v>0</v>
      </c>
      <c r="S31" s="6">
        <v>0</v>
      </c>
      <c r="T31" s="6">
        <v>0</v>
      </c>
      <c r="U31" s="6">
        <v>1</v>
      </c>
      <c r="V31" s="6">
        <v>1</v>
      </c>
      <c r="W31" s="7">
        <v>1</v>
      </c>
      <c r="X31" s="6"/>
      <c r="Y31" s="6">
        <v>1</v>
      </c>
    </row>
    <row r="32" spans="1:25">
      <c r="A32" s="12" t="s">
        <v>198</v>
      </c>
      <c r="B32" s="46">
        <v>2422.4788832833401</v>
      </c>
      <c r="C32" s="43">
        <f t="shared" si="8"/>
        <v>3.3842599999999989</v>
      </c>
      <c r="D32" s="4"/>
      <c r="E32" s="6">
        <v>1</v>
      </c>
      <c r="F32" s="6">
        <v>1</v>
      </c>
      <c r="G32" s="6">
        <v>1</v>
      </c>
      <c r="H32" s="6">
        <v>1</v>
      </c>
      <c r="I32" s="6">
        <v>1</v>
      </c>
      <c r="J32" s="6">
        <v>1</v>
      </c>
      <c r="K32" s="6">
        <v>1</v>
      </c>
      <c r="L32" s="6">
        <v>1</v>
      </c>
      <c r="M32" s="6">
        <v>1</v>
      </c>
      <c r="N32" s="6">
        <v>1</v>
      </c>
      <c r="O32" s="6">
        <v>1</v>
      </c>
      <c r="P32" s="6">
        <v>1</v>
      </c>
      <c r="Q32" s="6">
        <v>1</v>
      </c>
      <c r="R32" s="6">
        <v>1</v>
      </c>
      <c r="S32" s="6">
        <v>1</v>
      </c>
      <c r="T32" s="6">
        <v>1</v>
      </c>
      <c r="U32" s="6">
        <v>1</v>
      </c>
      <c r="V32" s="6">
        <v>1</v>
      </c>
      <c r="W32" s="7">
        <v>1</v>
      </c>
      <c r="X32" s="6"/>
      <c r="Y32" s="6">
        <v>1</v>
      </c>
    </row>
    <row r="33" spans="1:25">
      <c r="A33" s="12" t="s">
        <v>198</v>
      </c>
      <c r="B33" s="46">
        <v>2135.7971369445199</v>
      </c>
      <c r="C33" s="43">
        <f t="shared" si="8"/>
        <v>3.3295599999999985</v>
      </c>
      <c r="D33" s="4"/>
      <c r="E33" s="6">
        <v>1</v>
      </c>
      <c r="F33" s="6">
        <v>1</v>
      </c>
      <c r="G33" s="6">
        <v>1</v>
      </c>
      <c r="H33" s="6">
        <v>1</v>
      </c>
      <c r="I33" s="6">
        <v>1</v>
      </c>
      <c r="J33" s="6">
        <v>1</v>
      </c>
      <c r="K33" s="6">
        <v>1</v>
      </c>
      <c r="L33" s="6">
        <v>1</v>
      </c>
      <c r="M33" s="6">
        <v>1</v>
      </c>
      <c r="N33" s="6">
        <v>1</v>
      </c>
      <c r="O33" s="6">
        <v>1</v>
      </c>
      <c r="P33" s="6">
        <v>1</v>
      </c>
      <c r="Q33" s="6">
        <v>1</v>
      </c>
      <c r="R33" s="6">
        <v>1</v>
      </c>
      <c r="S33" s="6">
        <v>1</v>
      </c>
      <c r="T33" s="6">
        <v>1</v>
      </c>
      <c r="U33" s="6">
        <v>1</v>
      </c>
      <c r="V33" s="6">
        <v>1</v>
      </c>
      <c r="W33" s="7">
        <v>1</v>
      </c>
      <c r="X33" s="6"/>
      <c r="Y33" s="6">
        <v>1</v>
      </c>
    </row>
    <row r="34" spans="1:25">
      <c r="A34" s="12" t="s">
        <v>198</v>
      </c>
      <c r="B34" s="46">
        <v>889.63118868852803</v>
      </c>
      <c r="C34" s="43">
        <f t="shared" si="8"/>
        <v>2.9492100000000003</v>
      </c>
      <c r="D34" s="4"/>
      <c r="E34" s="6">
        <v>1</v>
      </c>
      <c r="F34" s="6">
        <v>1</v>
      </c>
      <c r="G34" s="6">
        <v>1</v>
      </c>
      <c r="H34" s="6">
        <v>1</v>
      </c>
      <c r="I34" s="6">
        <v>1</v>
      </c>
      <c r="J34" s="6">
        <v>1</v>
      </c>
      <c r="K34" s="6">
        <v>1</v>
      </c>
      <c r="L34" s="6">
        <v>1</v>
      </c>
      <c r="M34" s="6">
        <v>1</v>
      </c>
      <c r="N34" s="6">
        <v>1</v>
      </c>
      <c r="O34" s="6">
        <v>1</v>
      </c>
      <c r="P34" s="6">
        <v>1</v>
      </c>
      <c r="Q34" s="6">
        <v>1</v>
      </c>
      <c r="R34" s="6">
        <v>1</v>
      </c>
      <c r="S34" s="6">
        <v>1</v>
      </c>
      <c r="T34" s="6">
        <v>1</v>
      </c>
      <c r="U34" s="6">
        <v>1</v>
      </c>
      <c r="V34" s="6">
        <v>1</v>
      </c>
      <c r="W34" s="7">
        <v>1</v>
      </c>
      <c r="X34" s="6"/>
      <c r="Y34" s="6">
        <v>1</v>
      </c>
    </row>
    <row r="35" spans="1:25">
      <c r="A35" s="12" t="s">
        <v>198</v>
      </c>
      <c r="B35" s="46">
        <v>1172.7893134796</v>
      </c>
      <c r="C35" s="43">
        <f t="shared" si="8"/>
        <v>3.0692199999999983</v>
      </c>
      <c r="D35" s="4"/>
      <c r="E35" s="6">
        <v>1</v>
      </c>
      <c r="F35" s="6">
        <v>1</v>
      </c>
      <c r="G35" s="6">
        <v>1</v>
      </c>
      <c r="H35" s="6">
        <v>1</v>
      </c>
      <c r="I35" s="6">
        <v>1</v>
      </c>
      <c r="J35" s="6">
        <v>1</v>
      </c>
      <c r="K35" s="6">
        <v>1</v>
      </c>
      <c r="L35" s="6">
        <v>1</v>
      </c>
      <c r="M35" s="6">
        <v>1</v>
      </c>
      <c r="N35" s="6">
        <v>1</v>
      </c>
      <c r="O35" s="6">
        <v>1</v>
      </c>
      <c r="P35" s="6">
        <v>1</v>
      </c>
      <c r="Q35" s="6">
        <v>1</v>
      </c>
      <c r="R35" s="6">
        <v>1</v>
      </c>
      <c r="S35" s="6">
        <v>1</v>
      </c>
      <c r="T35" s="6">
        <v>1</v>
      </c>
      <c r="U35" s="6">
        <v>1</v>
      </c>
      <c r="V35" s="6">
        <v>1</v>
      </c>
      <c r="W35" s="7">
        <v>1</v>
      </c>
      <c r="X35" s="6"/>
      <c r="Y35" s="6">
        <v>1</v>
      </c>
    </row>
    <row r="36" spans="1:25">
      <c r="A36" s="19" t="s">
        <v>198</v>
      </c>
      <c r="B36" s="20">
        <v>275000</v>
      </c>
      <c r="C36" s="43">
        <f t="shared" si="8"/>
        <v>5.4393326938302629</v>
      </c>
      <c r="D36" s="21"/>
      <c r="E36" s="6">
        <v>1</v>
      </c>
      <c r="F36" s="6">
        <v>0</v>
      </c>
      <c r="G36" s="6">
        <v>0</v>
      </c>
      <c r="H36" s="6">
        <v>0</v>
      </c>
      <c r="I36" s="6">
        <v>0</v>
      </c>
      <c r="J36" s="6">
        <v>0</v>
      </c>
      <c r="K36" s="6">
        <v>0</v>
      </c>
      <c r="L36" s="6">
        <v>0</v>
      </c>
      <c r="M36" s="6">
        <v>0</v>
      </c>
      <c r="N36" s="6">
        <v>0</v>
      </c>
      <c r="O36" s="6">
        <v>0</v>
      </c>
      <c r="P36" s="6">
        <v>0</v>
      </c>
      <c r="Q36" s="6">
        <v>0</v>
      </c>
      <c r="R36" s="6">
        <v>0</v>
      </c>
      <c r="S36" s="6">
        <v>0</v>
      </c>
      <c r="T36" s="6">
        <v>0</v>
      </c>
      <c r="U36" s="6">
        <v>0</v>
      </c>
      <c r="V36" s="6">
        <v>0</v>
      </c>
      <c r="W36" s="7">
        <v>1</v>
      </c>
      <c r="X36" s="16"/>
      <c r="Y36" s="6">
        <v>1</v>
      </c>
    </row>
    <row r="37" spans="1:25">
      <c r="A37" s="19" t="s">
        <v>198</v>
      </c>
      <c r="B37" s="20">
        <v>4523800</v>
      </c>
      <c r="C37" s="43">
        <f t="shared" si="8"/>
        <v>6.6555033962497934</v>
      </c>
      <c r="D37" s="10"/>
      <c r="E37" s="6">
        <v>0</v>
      </c>
      <c r="F37" s="6">
        <v>0</v>
      </c>
      <c r="G37" s="6">
        <v>0</v>
      </c>
      <c r="H37" s="6">
        <v>0</v>
      </c>
      <c r="I37" s="6">
        <v>0</v>
      </c>
      <c r="J37" s="6">
        <v>0</v>
      </c>
      <c r="K37" s="6">
        <v>0</v>
      </c>
      <c r="L37" s="6">
        <v>0</v>
      </c>
      <c r="M37" s="6">
        <v>0</v>
      </c>
      <c r="N37" s="6">
        <v>0</v>
      </c>
      <c r="O37" s="6">
        <v>0</v>
      </c>
      <c r="P37" s="6">
        <v>0</v>
      </c>
      <c r="Q37" s="6">
        <v>0</v>
      </c>
      <c r="R37" s="6">
        <v>0</v>
      </c>
      <c r="S37" s="6">
        <v>0</v>
      </c>
      <c r="T37" s="6">
        <v>0</v>
      </c>
      <c r="U37" s="6">
        <v>0</v>
      </c>
      <c r="V37" s="6">
        <v>0</v>
      </c>
      <c r="W37" s="7">
        <v>1</v>
      </c>
      <c r="X37" s="22"/>
      <c r="Y37" s="6">
        <v>1</v>
      </c>
    </row>
    <row r="38" spans="1:25">
      <c r="A38" s="19" t="s">
        <v>198</v>
      </c>
      <c r="B38" s="23">
        <v>248.351</v>
      </c>
      <c r="C38" s="43">
        <f t="shared" si="8"/>
        <v>2.3950659130471976</v>
      </c>
      <c r="D38" s="4"/>
      <c r="E38" s="6">
        <v>0</v>
      </c>
      <c r="F38" s="6">
        <v>1</v>
      </c>
      <c r="G38" s="6">
        <v>1</v>
      </c>
      <c r="H38" s="6">
        <v>1</v>
      </c>
      <c r="I38" s="6">
        <v>1</v>
      </c>
      <c r="J38" s="6">
        <v>1</v>
      </c>
      <c r="K38" s="6">
        <v>1</v>
      </c>
      <c r="L38" s="6">
        <v>1</v>
      </c>
      <c r="M38" s="6">
        <v>1</v>
      </c>
      <c r="N38" s="6">
        <v>1</v>
      </c>
      <c r="O38" s="6">
        <v>1</v>
      </c>
      <c r="P38" s="6">
        <v>1</v>
      </c>
      <c r="Q38" s="6">
        <v>1</v>
      </c>
      <c r="R38" s="6">
        <v>1</v>
      </c>
      <c r="S38" s="6">
        <v>1</v>
      </c>
      <c r="T38" s="6">
        <v>1</v>
      </c>
      <c r="U38" s="6">
        <v>1</v>
      </c>
      <c r="V38" s="6">
        <v>1</v>
      </c>
      <c r="W38" s="7">
        <v>1</v>
      </c>
      <c r="X38" s="11"/>
      <c r="Y38" s="6">
        <v>1</v>
      </c>
    </row>
    <row r="39" spans="1:25">
      <c r="A39" s="19" t="s">
        <v>198</v>
      </c>
      <c r="B39" s="24">
        <v>251.75030188046401</v>
      </c>
      <c r="C39" s="43">
        <f t="shared" si="8"/>
        <v>2.4009699999999996</v>
      </c>
      <c r="D39" s="4"/>
      <c r="E39" s="6">
        <v>0</v>
      </c>
      <c r="F39" s="6">
        <v>0</v>
      </c>
      <c r="G39" s="6">
        <v>1</v>
      </c>
      <c r="H39" s="6">
        <v>1</v>
      </c>
      <c r="I39" s="6">
        <v>1</v>
      </c>
      <c r="J39" s="6">
        <v>0</v>
      </c>
      <c r="K39" s="6">
        <v>0</v>
      </c>
      <c r="L39" s="6">
        <v>0</v>
      </c>
      <c r="M39" s="6">
        <v>0</v>
      </c>
      <c r="N39" s="6">
        <v>0</v>
      </c>
      <c r="O39" s="6">
        <v>0</v>
      </c>
      <c r="P39" s="6">
        <v>0</v>
      </c>
      <c r="Q39" s="6">
        <v>0</v>
      </c>
      <c r="R39" s="6">
        <v>0</v>
      </c>
      <c r="S39" s="6">
        <v>0</v>
      </c>
      <c r="T39" s="6">
        <v>0</v>
      </c>
      <c r="U39" s="6">
        <v>0</v>
      </c>
      <c r="V39" s="6">
        <v>0</v>
      </c>
      <c r="W39" s="7">
        <v>0</v>
      </c>
      <c r="X39" s="11"/>
      <c r="Y39" s="6">
        <v>0</v>
      </c>
    </row>
    <row r="40" spans="1:25">
      <c r="A40" s="19" t="s">
        <v>198</v>
      </c>
      <c r="B40" s="24">
        <v>134.917</v>
      </c>
      <c r="C40" s="43">
        <f t="shared" si="8"/>
        <v>2.1300666756988198</v>
      </c>
      <c r="D40" s="4"/>
      <c r="E40" s="6">
        <v>1</v>
      </c>
      <c r="F40" s="6">
        <v>1</v>
      </c>
      <c r="G40" s="6">
        <v>1</v>
      </c>
      <c r="H40" s="6">
        <v>1</v>
      </c>
      <c r="I40" s="6">
        <v>1</v>
      </c>
      <c r="J40" s="6">
        <v>1</v>
      </c>
      <c r="K40" s="6">
        <v>1</v>
      </c>
      <c r="L40" s="6">
        <v>1</v>
      </c>
      <c r="M40" s="6">
        <v>1</v>
      </c>
      <c r="N40" s="6">
        <v>1</v>
      </c>
      <c r="O40" s="6">
        <v>1</v>
      </c>
      <c r="P40" s="6">
        <v>0</v>
      </c>
      <c r="Q40" s="6">
        <v>0</v>
      </c>
      <c r="R40" s="6">
        <v>0</v>
      </c>
      <c r="S40" s="6">
        <v>1</v>
      </c>
      <c r="T40" s="6">
        <v>1</v>
      </c>
      <c r="U40" s="6">
        <v>1</v>
      </c>
      <c r="V40" s="6">
        <v>1</v>
      </c>
      <c r="W40" s="7">
        <v>0</v>
      </c>
      <c r="X40" s="6"/>
      <c r="Y40" s="6">
        <v>1</v>
      </c>
    </row>
    <row r="41" spans="1:25">
      <c r="A41" s="12" t="s">
        <v>198</v>
      </c>
      <c r="B41" s="25">
        <v>46.707863247577102</v>
      </c>
      <c r="C41" s="43">
        <f t="shared" si="8"/>
        <v>1.6693899999999995</v>
      </c>
      <c r="D41" s="4"/>
      <c r="E41" s="6">
        <v>0</v>
      </c>
      <c r="F41" s="6">
        <v>0</v>
      </c>
      <c r="G41" s="6">
        <v>0</v>
      </c>
      <c r="H41" s="6">
        <v>0</v>
      </c>
      <c r="I41" s="6">
        <v>0</v>
      </c>
      <c r="J41" s="6">
        <v>0</v>
      </c>
      <c r="K41" s="6">
        <v>0</v>
      </c>
      <c r="L41" s="6">
        <v>0</v>
      </c>
      <c r="M41" s="6">
        <v>0</v>
      </c>
      <c r="N41" s="6">
        <v>0</v>
      </c>
      <c r="O41" s="6">
        <v>0</v>
      </c>
      <c r="P41" s="6">
        <v>0</v>
      </c>
      <c r="Q41" s="6">
        <v>0</v>
      </c>
      <c r="R41" s="6">
        <v>0</v>
      </c>
      <c r="S41" s="6">
        <v>0</v>
      </c>
      <c r="T41" s="6">
        <v>0</v>
      </c>
      <c r="U41" s="6">
        <v>0</v>
      </c>
      <c r="V41" s="6">
        <v>0</v>
      </c>
      <c r="W41" s="7">
        <v>1</v>
      </c>
      <c r="X41" s="6"/>
      <c r="Y41" s="6">
        <v>1</v>
      </c>
    </row>
    <row r="42" spans="1:25">
      <c r="A42" s="41" t="s">
        <v>198</v>
      </c>
      <c r="B42" s="25">
        <v>26.277255268195301</v>
      </c>
      <c r="C42" s="43">
        <f t="shared" si="8"/>
        <v>1.4195799999999994</v>
      </c>
      <c r="D42" s="4"/>
      <c r="E42" s="6">
        <v>1</v>
      </c>
      <c r="F42" s="6">
        <v>1</v>
      </c>
      <c r="G42" s="6">
        <v>0</v>
      </c>
      <c r="H42" s="6">
        <v>0</v>
      </c>
      <c r="I42" s="6">
        <v>0</v>
      </c>
      <c r="J42" s="6">
        <v>1</v>
      </c>
      <c r="K42" s="6">
        <v>1</v>
      </c>
      <c r="L42" s="6">
        <v>1</v>
      </c>
      <c r="M42" s="6">
        <v>1</v>
      </c>
      <c r="N42" s="6">
        <v>1</v>
      </c>
      <c r="O42" s="6">
        <v>1</v>
      </c>
      <c r="P42" s="6">
        <v>1</v>
      </c>
      <c r="Q42" s="6">
        <v>1</v>
      </c>
      <c r="R42" s="6">
        <v>1</v>
      </c>
      <c r="S42" s="6">
        <v>1</v>
      </c>
      <c r="T42" s="6">
        <v>1</v>
      </c>
      <c r="U42" s="6">
        <v>1</v>
      </c>
      <c r="V42" s="6">
        <v>1</v>
      </c>
      <c r="W42" s="7">
        <v>1</v>
      </c>
      <c r="X42" s="6"/>
      <c r="Y42" s="6">
        <v>1</v>
      </c>
    </row>
    <row r="43" spans="1:25">
      <c r="A43" s="12" t="s">
        <v>198</v>
      </c>
      <c r="B43" s="26">
        <v>211.14400000000001</v>
      </c>
      <c r="C43" s="43">
        <f t="shared" si="8"/>
        <v>2.3245787447525692</v>
      </c>
      <c r="D43" s="4"/>
      <c r="E43" s="6">
        <v>1</v>
      </c>
      <c r="F43" s="6">
        <v>1</v>
      </c>
      <c r="G43" s="6">
        <v>1</v>
      </c>
      <c r="H43" s="6">
        <v>1</v>
      </c>
      <c r="I43" s="6">
        <v>1</v>
      </c>
      <c r="J43" s="6">
        <v>1</v>
      </c>
      <c r="K43" s="6">
        <v>1</v>
      </c>
      <c r="L43" s="6">
        <v>1</v>
      </c>
      <c r="M43" s="6">
        <v>1</v>
      </c>
      <c r="N43" s="6">
        <v>1</v>
      </c>
      <c r="O43" s="6">
        <v>1</v>
      </c>
      <c r="P43" s="6">
        <v>1</v>
      </c>
      <c r="Q43" s="6">
        <v>1</v>
      </c>
      <c r="R43" s="6">
        <v>1</v>
      </c>
      <c r="S43" s="6">
        <v>1</v>
      </c>
      <c r="T43" s="6">
        <v>1</v>
      </c>
      <c r="U43" s="6">
        <v>1</v>
      </c>
      <c r="V43" s="6">
        <v>1</v>
      </c>
      <c r="W43" s="7">
        <v>1</v>
      </c>
      <c r="X43" s="6"/>
      <c r="Y43" s="6">
        <v>1</v>
      </c>
    </row>
    <row r="44" spans="1:25">
      <c r="A44" s="19" t="s">
        <v>198</v>
      </c>
      <c r="B44" s="20">
        <v>600000</v>
      </c>
      <c r="C44" s="43">
        <f t="shared" si="8"/>
        <v>5.7781512503836439</v>
      </c>
      <c r="D44" s="10"/>
      <c r="E44" s="6">
        <v>0</v>
      </c>
      <c r="F44" s="6">
        <v>0</v>
      </c>
      <c r="G44" s="6">
        <v>0</v>
      </c>
      <c r="H44" s="6">
        <v>0</v>
      </c>
      <c r="I44" s="6">
        <v>0</v>
      </c>
      <c r="J44" s="6">
        <v>0</v>
      </c>
      <c r="K44" s="6">
        <v>0</v>
      </c>
      <c r="L44" s="6">
        <v>0</v>
      </c>
      <c r="M44" s="6">
        <v>0</v>
      </c>
      <c r="N44" s="6">
        <v>0</v>
      </c>
      <c r="O44" s="6">
        <v>0</v>
      </c>
      <c r="P44" s="6">
        <v>0</v>
      </c>
      <c r="Q44" s="6">
        <v>0</v>
      </c>
      <c r="R44" s="6">
        <v>0</v>
      </c>
      <c r="S44" s="6">
        <v>0</v>
      </c>
      <c r="T44" s="6">
        <v>0</v>
      </c>
      <c r="U44" s="6">
        <v>0</v>
      </c>
      <c r="V44" s="6">
        <v>0</v>
      </c>
      <c r="W44" s="7">
        <v>1</v>
      </c>
      <c r="X44" s="11"/>
      <c r="Y44" s="6">
        <v>1</v>
      </c>
    </row>
    <row r="45" spans="1:25">
      <c r="A45" s="19"/>
      <c r="B45" s="20"/>
      <c r="C45" s="43"/>
      <c r="D45" s="38" t="s">
        <v>200</v>
      </c>
      <c r="E45" s="39">
        <f>SUM(E27:E44)</f>
        <v>11</v>
      </c>
      <c r="F45" s="39">
        <f t="shared" ref="F45:Y45" si="9">SUM(F27:F44)</f>
        <v>10</v>
      </c>
      <c r="G45" s="39">
        <f t="shared" si="9"/>
        <v>10</v>
      </c>
      <c r="H45" s="39">
        <f t="shared" si="9"/>
        <v>9</v>
      </c>
      <c r="I45" s="39">
        <f t="shared" si="9"/>
        <v>9</v>
      </c>
      <c r="J45" s="39">
        <f t="shared" si="9"/>
        <v>9</v>
      </c>
      <c r="K45" s="39">
        <f t="shared" si="9"/>
        <v>9</v>
      </c>
      <c r="L45" s="39">
        <f t="shared" si="9"/>
        <v>10</v>
      </c>
      <c r="M45" s="39">
        <f t="shared" si="9"/>
        <v>10</v>
      </c>
      <c r="N45" s="39">
        <f t="shared" si="9"/>
        <v>9</v>
      </c>
      <c r="O45" s="39">
        <f t="shared" si="9"/>
        <v>9</v>
      </c>
      <c r="P45" s="39">
        <f t="shared" si="9"/>
        <v>7</v>
      </c>
      <c r="Q45" s="39">
        <f t="shared" si="9"/>
        <v>7</v>
      </c>
      <c r="R45" s="39">
        <f t="shared" si="9"/>
        <v>7</v>
      </c>
      <c r="S45" s="39">
        <f t="shared" si="9"/>
        <v>8</v>
      </c>
      <c r="T45" s="39">
        <f t="shared" si="9"/>
        <v>8</v>
      </c>
      <c r="U45" s="39">
        <f t="shared" si="9"/>
        <v>9</v>
      </c>
      <c r="V45" s="39">
        <f t="shared" si="9"/>
        <v>9</v>
      </c>
      <c r="W45" s="39">
        <f t="shared" si="9"/>
        <v>15</v>
      </c>
      <c r="X45" s="39">
        <f t="shared" si="9"/>
        <v>0</v>
      </c>
      <c r="Y45" s="39">
        <f t="shared" si="9"/>
        <v>16</v>
      </c>
    </row>
    <row r="46" spans="1:25">
      <c r="A46" s="19"/>
      <c r="B46" s="20"/>
      <c r="C46" s="43"/>
      <c r="D46" s="10"/>
      <c r="E46" s="6"/>
      <c r="F46" s="6"/>
      <c r="G46" s="6"/>
      <c r="H46" s="6"/>
      <c r="I46" s="6"/>
      <c r="J46" s="6"/>
      <c r="K46" s="6"/>
      <c r="L46" s="6"/>
      <c r="M46" s="6"/>
      <c r="N46" s="6"/>
      <c r="O46" s="6"/>
      <c r="P46" s="6"/>
      <c r="Q46" s="6"/>
      <c r="R46" s="6"/>
      <c r="S46" s="6"/>
      <c r="T46" s="6"/>
      <c r="U46" s="6"/>
      <c r="V46" s="6"/>
      <c r="W46" s="7"/>
      <c r="X46" s="11"/>
      <c r="Y46" s="6"/>
    </row>
    <row r="47" spans="1:25">
      <c r="A47" s="41" t="s">
        <v>201</v>
      </c>
      <c r="B47" s="42">
        <v>65000</v>
      </c>
      <c r="C47" s="43">
        <f t="shared" ref="C47:C63" si="10">LOG(B47)</f>
        <v>4.8129133566428557</v>
      </c>
      <c r="D47" s="2"/>
      <c r="E47" s="6">
        <v>0</v>
      </c>
      <c r="F47" s="6">
        <v>0</v>
      </c>
      <c r="G47" s="6">
        <v>0</v>
      </c>
      <c r="H47" s="6">
        <v>0</v>
      </c>
      <c r="I47" s="6">
        <v>0</v>
      </c>
      <c r="J47" s="6">
        <v>0</v>
      </c>
      <c r="K47" s="6">
        <v>0</v>
      </c>
      <c r="L47" s="6">
        <v>0</v>
      </c>
      <c r="M47" s="6">
        <v>0</v>
      </c>
      <c r="N47" s="6">
        <v>0</v>
      </c>
      <c r="O47" s="6">
        <v>0</v>
      </c>
      <c r="P47" s="6">
        <v>0</v>
      </c>
      <c r="Q47" s="6">
        <v>0</v>
      </c>
      <c r="R47" s="6">
        <v>0</v>
      </c>
      <c r="S47" s="6">
        <v>0</v>
      </c>
      <c r="T47" s="6">
        <v>0</v>
      </c>
      <c r="U47" s="6">
        <v>1</v>
      </c>
      <c r="V47" s="6">
        <v>1</v>
      </c>
      <c r="W47" s="7">
        <v>1</v>
      </c>
      <c r="X47" s="6"/>
      <c r="Y47" s="6">
        <v>1</v>
      </c>
    </row>
    <row r="48" spans="1:25">
      <c r="A48" s="41" t="s">
        <v>201</v>
      </c>
      <c r="B48" s="42">
        <v>17000</v>
      </c>
      <c r="C48" s="43">
        <f t="shared" si="10"/>
        <v>4.2304489213782741</v>
      </c>
      <c r="D48" s="2"/>
      <c r="E48" s="6">
        <v>1</v>
      </c>
      <c r="F48" s="6">
        <v>1</v>
      </c>
      <c r="G48" s="6">
        <v>1</v>
      </c>
      <c r="H48" s="6">
        <v>1</v>
      </c>
      <c r="I48" s="6">
        <v>1</v>
      </c>
      <c r="J48" s="6">
        <v>1</v>
      </c>
      <c r="K48" s="6">
        <v>1</v>
      </c>
      <c r="L48" s="6">
        <v>1</v>
      </c>
      <c r="M48" s="6">
        <v>1</v>
      </c>
      <c r="N48" s="6">
        <v>1</v>
      </c>
      <c r="O48" s="6">
        <v>1</v>
      </c>
      <c r="P48" s="6">
        <v>1</v>
      </c>
      <c r="Q48" s="6">
        <v>1</v>
      </c>
      <c r="R48" s="6">
        <v>1</v>
      </c>
      <c r="S48" s="6">
        <v>1</v>
      </c>
      <c r="T48" s="6">
        <v>1</v>
      </c>
      <c r="U48" s="6">
        <v>1</v>
      </c>
      <c r="V48" s="6">
        <v>1</v>
      </c>
      <c r="W48" s="7">
        <v>1</v>
      </c>
      <c r="X48" s="6"/>
      <c r="Y48" s="6">
        <v>1</v>
      </c>
    </row>
    <row r="49" spans="1:25">
      <c r="A49" s="41" t="s">
        <v>201</v>
      </c>
      <c r="B49" s="42">
        <v>13406.3329186477</v>
      </c>
      <c r="C49" s="43">
        <f t="shared" si="10"/>
        <v>4.1273099999999996</v>
      </c>
      <c r="D49" s="2"/>
      <c r="E49" s="6">
        <v>1</v>
      </c>
      <c r="F49" s="6">
        <v>1</v>
      </c>
      <c r="G49" s="6">
        <v>1</v>
      </c>
      <c r="H49" s="6">
        <v>1</v>
      </c>
      <c r="I49" s="6">
        <v>1</v>
      </c>
      <c r="J49" s="6">
        <v>1</v>
      </c>
      <c r="K49" s="6">
        <v>1</v>
      </c>
      <c r="L49" s="6">
        <v>1</v>
      </c>
      <c r="M49" s="6">
        <v>1</v>
      </c>
      <c r="N49" s="6">
        <v>1</v>
      </c>
      <c r="O49" s="6">
        <v>1</v>
      </c>
      <c r="P49" s="6">
        <v>1</v>
      </c>
      <c r="Q49" s="6">
        <v>1</v>
      </c>
      <c r="R49" s="6">
        <v>1</v>
      </c>
      <c r="S49" s="6">
        <v>1</v>
      </c>
      <c r="T49" s="6">
        <v>1</v>
      </c>
      <c r="U49" s="6">
        <v>1</v>
      </c>
      <c r="V49" s="6">
        <v>1</v>
      </c>
      <c r="W49" s="7">
        <v>1</v>
      </c>
      <c r="X49" s="6"/>
      <c r="Y49" s="6">
        <v>1</v>
      </c>
    </row>
    <row r="50" spans="1:25">
      <c r="A50" s="41" t="s">
        <v>201</v>
      </c>
      <c r="B50" s="45">
        <v>19891.5</v>
      </c>
      <c r="C50" s="43">
        <f t="shared" si="10"/>
        <v>4.2986675341128677</v>
      </c>
      <c r="D50" s="2"/>
      <c r="E50" s="6">
        <v>1</v>
      </c>
      <c r="F50" s="6">
        <v>1</v>
      </c>
      <c r="G50" s="6">
        <v>1</v>
      </c>
      <c r="H50" s="6">
        <v>1</v>
      </c>
      <c r="I50" s="6">
        <v>1</v>
      </c>
      <c r="J50" s="6">
        <v>1</v>
      </c>
      <c r="K50" s="6">
        <v>1</v>
      </c>
      <c r="L50" s="6">
        <v>1</v>
      </c>
      <c r="M50" s="6">
        <v>1</v>
      </c>
      <c r="N50" s="6">
        <v>0</v>
      </c>
      <c r="O50" s="6">
        <v>0</v>
      </c>
      <c r="P50" s="6">
        <v>0</v>
      </c>
      <c r="Q50" s="6">
        <v>0</v>
      </c>
      <c r="R50" s="6">
        <v>0</v>
      </c>
      <c r="S50" s="6">
        <v>0</v>
      </c>
      <c r="T50" s="6">
        <v>0</v>
      </c>
      <c r="U50" s="6">
        <v>1</v>
      </c>
      <c r="V50" s="6">
        <v>1</v>
      </c>
      <c r="W50" s="7">
        <v>1</v>
      </c>
      <c r="X50" s="13"/>
      <c r="Y50" s="6">
        <v>1</v>
      </c>
    </row>
    <row r="51" spans="1:25">
      <c r="A51" s="41" t="s">
        <v>201</v>
      </c>
      <c r="B51" s="42">
        <v>3833.7165526970002</v>
      </c>
      <c r="C51" s="43">
        <f t="shared" si="10"/>
        <v>3.5836199999999994</v>
      </c>
      <c r="D51" s="2"/>
      <c r="E51" s="6">
        <v>1</v>
      </c>
      <c r="F51" s="6">
        <v>1</v>
      </c>
      <c r="G51" s="6">
        <v>1</v>
      </c>
      <c r="H51" s="6">
        <v>0</v>
      </c>
      <c r="I51" s="6">
        <v>0</v>
      </c>
      <c r="J51" s="6">
        <v>0</v>
      </c>
      <c r="K51" s="6">
        <v>0</v>
      </c>
      <c r="L51" s="6">
        <v>0</v>
      </c>
      <c r="M51" s="6">
        <v>0</v>
      </c>
      <c r="N51" s="6">
        <v>0</v>
      </c>
      <c r="O51" s="6">
        <v>0</v>
      </c>
      <c r="P51" s="6">
        <v>0</v>
      </c>
      <c r="Q51" s="6">
        <v>0</v>
      </c>
      <c r="R51" s="6">
        <v>0</v>
      </c>
      <c r="S51" s="6">
        <v>0</v>
      </c>
      <c r="T51" s="6">
        <v>0</v>
      </c>
      <c r="U51" s="6">
        <v>1</v>
      </c>
      <c r="V51" s="6">
        <v>1</v>
      </c>
      <c r="W51" s="7">
        <v>1</v>
      </c>
      <c r="X51" s="6"/>
      <c r="Y51" s="6">
        <v>1</v>
      </c>
    </row>
    <row r="52" spans="1:25">
      <c r="A52" s="41" t="s">
        <v>201</v>
      </c>
      <c r="B52" s="42">
        <v>5999.9827253364401</v>
      </c>
      <c r="C52" s="43">
        <f t="shared" si="10"/>
        <v>3.7781500000000001</v>
      </c>
      <c r="D52" s="2"/>
      <c r="E52" s="6">
        <v>1</v>
      </c>
      <c r="F52" s="6">
        <v>1</v>
      </c>
      <c r="G52" s="6">
        <v>1</v>
      </c>
      <c r="H52" s="6">
        <v>0</v>
      </c>
      <c r="I52" s="6">
        <v>0</v>
      </c>
      <c r="J52" s="6">
        <v>0</v>
      </c>
      <c r="K52" s="6">
        <v>0</v>
      </c>
      <c r="L52" s="6">
        <v>0</v>
      </c>
      <c r="M52" s="6">
        <v>0</v>
      </c>
      <c r="N52" s="6">
        <v>0</v>
      </c>
      <c r="O52" s="6">
        <v>0</v>
      </c>
      <c r="P52" s="6">
        <v>0</v>
      </c>
      <c r="Q52" s="6">
        <v>0</v>
      </c>
      <c r="R52" s="6">
        <v>0</v>
      </c>
      <c r="S52" s="6">
        <v>1</v>
      </c>
      <c r="T52" s="6">
        <v>1</v>
      </c>
      <c r="U52" s="6">
        <v>1</v>
      </c>
      <c r="V52" s="6">
        <v>1</v>
      </c>
      <c r="W52" s="7">
        <v>1</v>
      </c>
      <c r="X52" s="6"/>
      <c r="Y52" s="6">
        <v>1</v>
      </c>
    </row>
    <row r="53" spans="1:25">
      <c r="A53" s="41" t="s">
        <v>201</v>
      </c>
      <c r="B53" s="44">
        <v>5000</v>
      </c>
      <c r="C53" s="43">
        <f t="shared" si="10"/>
        <v>3.6989700043360187</v>
      </c>
      <c r="D53" s="14"/>
      <c r="E53" s="6">
        <v>0</v>
      </c>
      <c r="F53" s="6">
        <v>0</v>
      </c>
      <c r="G53" s="6">
        <v>0</v>
      </c>
      <c r="H53" s="6">
        <v>0</v>
      </c>
      <c r="I53" s="6">
        <v>0</v>
      </c>
      <c r="J53" s="6">
        <v>0</v>
      </c>
      <c r="K53" s="6">
        <v>0</v>
      </c>
      <c r="L53" s="6">
        <v>0</v>
      </c>
      <c r="M53" s="6">
        <v>0</v>
      </c>
      <c r="N53" s="6">
        <v>0</v>
      </c>
      <c r="O53" s="6">
        <v>0</v>
      </c>
      <c r="P53" s="6">
        <v>0</v>
      </c>
      <c r="Q53" s="6">
        <v>0</v>
      </c>
      <c r="R53" s="6">
        <v>0</v>
      </c>
      <c r="S53" s="6">
        <v>0</v>
      </c>
      <c r="T53" s="6">
        <v>0</v>
      </c>
      <c r="U53" s="6">
        <v>1</v>
      </c>
      <c r="V53" s="6">
        <v>1</v>
      </c>
      <c r="W53" s="7">
        <v>1</v>
      </c>
      <c r="X53" s="15"/>
      <c r="Y53" s="6">
        <v>1</v>
      </c>
    </row>
    <row r="54" spans="1:25">
      <c r="A54" s="41" t="s">
        <v>201</v>
      </c>
      <c r="B54" s="47">
        <v>8999.9479963720096</v>
      </c>
      <c r="C54" s="43">
        <f t="shared" si="10"/>
        <v>3.95424</v>
      </c>
      <c r="D54" s="14"/>
      <c r="E54" s="6">
        <v>0</v>
      </c>
      <c r="F54" s="6">
        <v>0</v>
      </c>
      <c r="G54" s="6">
        <v>0</v>
      </c>
      <c r="H54" s="6">
        <v>0</v>
      </c>
      <c r="I54" s="6">
        <v>0</v>
      </c>
      <c r="J54" s="6">
        <v>0</v>
      </c>
      <c r="K54" s="6">
        <v>0</v>
      </c>
      <c r="L54" s="6">
        <v>0</v>
      </c>
      <c r="M54" s="6">
        <v>0</v>
      </c>
      <c r="N54" s="6">
        <v>0</v>
      </c>
      <c r="O54" s="6">
        <v>0</v>
      </c>
      <c r="P54" s="6">
        <v>0</v>
      </c>
      <c r="Q54" s="6">
        <v>0</v>
      </c>
      <c r="R54" s="6">
        <v>0</v>
      </c>
      <c r="S54" s="6">
        <v>0</v>
      </c>
      <c r="T54" s="6">
        <v>0</v>
      </c>
      <c r="U54" s="6">
        <v>1</v>
      </c>
      <c r="V54" s="6">
        <v>1</v>
      </c>
      <c r="W54" s="7">
        <v>0</v>
      </c>
      <c r="X54" s="6"/>
      <c r="Y54" s="6">
        <v>1</v>
      </c>
    </row>
    <row r="55" spans="1:25">
      <c r="A55" s="41" t="s">
        <v>201</v>
      </c>
      <c r="B55" s="44">
        <v>189000</v>
      </c>
      <c r="C55" s="43">
        <f t="shared" si="10"/>
        <v>5.2764618041732438</v>
      </c>
      <c r="D55" s="14"/>
      <c r="E55" s="6">
        <v>0</v>
      </c>
      <c r="F55" s="6">
        <v>0</v>
      </c>
      <c r="G55" s="6">
        <v>0</v>
      </c>
      <c r="H55" s="6">
        <v>0</v>
      </c>
      <c r="I55" s="6">
        <v>0</v>
      </c>
      <c r="J55" s="6">
        <v>0</v>
      </c>
      <c r="K55" s="6">
        <v>0</v>
      </c>
      <c r="L55" s="6">
        <v>0</v>
      </c>
      <c r="M55" s="6">
        <v>0</v>
      </c>
      <c r="N55" s="6">
        <v>0</v>
      </c>
      <c r="O55" s="6">
        <v>0</v>
      </c>
      <c r="P55" s="6">
        <v>0</v>
      </c>
      <c r="Q55" s="6">
        <v>0</v>
      </c>
      <c r="R55" s="6">
        <v>0</v>
      </c>
      <c r="S55" s="6">
        <v>0</v>
      </c>
      <c r="T55" s="6">
        <v>0</v>
      </c>
      <c r="U55" s="6">
        <v>0</v>
      </c>
      <c r="V55" s="6">
        <v>0</v>
      </c>
      <c r="W55" s="7">
        <v>1</v>
      </c>
      <c r="X55" s="16"/>
      <c r="Y55" s="6">
        <v>1</v>
      </c>
    </row>
    <row r="56" spans="1:25">
      <c r="A56" s="41" t="s">
        <v>201</v>
      </c>
      <c r="B56" s="47">
        <v>3249.9748485427999</v>
      </c>
      <c r="C56" s="43">
        <f t="shared" si="10"/>
        <v>3.5118800000000006</v>
      </c>
      <c r="D56" s="14"/>
      <c r="E56" s="6">
        <v>0</v>
      </c>
      <c r="F56" s="6">
        <v>0</v>
      </c>
      <c r="G56" s="6">
        <v>0</v>
      </c>
      <c r="H56" s="6">
        <v>0</v>
      </c>
      <c r="I56" s="6">
        <v>0</v>
      </c>
      <c r="J56" s="6">
        <v>0</v>
      </c>
      <c r="K56" s="6">
        <v>0</v>
      </c>
      <c r="L56" s="6">
        <v>0</v>
      </c>
      <c r="M56" s="6">
        <v>0</v>
      </c>
      <c r="N56" s="6">
        <v>0</v>
      </c>
      <c r="O56" s="6">
        <v>0</v>
      </c>
      <c r="P56" s="6">
        <v>0</v>
      </c>
      <c r="Q56" s="6">
        <v>0</v>
      </c>
      <c r="R56" s="6">
        <v>0</v>
      </c>
      <c r="S56" s="6">
        <v>0</v>
      </c>
      <c r="T56" s="6">
        <v>0</v>
      </c>
      <c r="U56" s="6">
        <v>1</v>
      </c>
      <c r="V56" s="6">
        <v>1</v>
      </c>
      <c r="W56" s="7">
        <v>0</v>
      </c>
      <c r="X56" s="6"/>
      <c r="Y56" s="6">
        <v>1</v>
      </c>
    </row>
    <row r="57" spans="1:25">
      <c r="A57" s="41" t="s">
        <v>201</v>
      </c>
      <c r="B57" s="47">
        <v>8904.0994091113207</v>
      </c>
      <c r="C57" s="43">
        <f t="shared" si="10"/>
        <v>3.9495900000000006</v>
      </c>
      <c r="D57" s="14"/>
      <c r="E57" s="6">
        <v>1</v>
      </c>
      <c r="F57" s="6">
        <v>0</v>
      </c>
      <c r="G57" s="6">
        <v>0</v>
      </c>
      <c r="H57" s="6">
        <v>0</v>
      </c>
      <c r="I57" s="6">
        <v>0</v>
      </c>
      <c r="J57" s="6">
        <v>1</v>
      </c>
      <c r="K57" s="6">
        <v>1</v>
      </c>
      <c r="L57" s="6">
        <v>1</v>
      </c>
      <c r="M57" s="6">
        <v>1</v>
      </c>
      <c r="N57" s="6">
        <v>1</v>
      </c>
      <c r="O57" s="6">
        <v>1</v>
      </c>
      <c r="P57" s="6">
        <v>1</v>
      </c>
      <c r="Q57" s="6">
        <v>1</v>
      </c>
      <c r="R57" s="6">
        <v>1</v>
      </c>
      <c r="S57" s="6">
        <v>1</v>
      </c>
      <c r="T57" s="6">
        <v>0</v>
      </c>
      <c r="U57" s="6">
        <v>1</v>
      </c>
      <c r="V57" s="6">
        <v>1</v>
      </c>
      <c r="W57" s="7">
        <v>1</v>
      </c>
      <c r="X57" s="6"/>
      <c r="Y57" s="6">
        <v>1</v>
      </c>
    </row>
    <row r="58" spans="1:25">
      <c r="A58" s="41" t="s">
        <v>201</v>
      </c>
      <c r="B58" s="42">
        <v>433200</v>
      </c>
      <c r="C58" s="43">
        <f t="shared" si="10"/>
        <v>5.6366884479532828</v>
      </c>
      <c r="D58" s="14"/>
      <c r="E58" s="6">
        <v>0</v>
      </c>
      <c r="F58" s="6">
        <v>0</v>
      </c>
      <c r="G58" s="6">
        <v>0</v>
      </c>
      <c r="H58" s="6">
        <v>0</v>
      </c>
      <c r="I58" s="6">
        <v>0</v>
      </c>
      <c r="J58" s="6">
        <v>0</v>
      </c>
      <c r="K58" s="6">
        <v>0</v>
      </c>
      <c r="L58" s="6">
        <v>0</v>
      </c>
      <c r="M58" s="6">
        <v>0</v>
      </c>
      <c r="N58" s="6">
        <v>0</v>
      </c>
      <c r="O58" s="6">
        <v>0</v>
      </c>
      <c r="P58" s="6">
        <v>0</v>
      </c>
      <c r="Q58" s="6">
        <v>0</v>
      </c>
      <c r="R58" s="6">
        <v>0</v>
      </c>
      <c r="S58" s="6">
        <v>0</v>
      </c>
      <c r="T58" s="6">
        <v>0</v>
      </c>
      <c r="U58" s="6">
        <v>1</v>
      </c>
      <c r="V58" s="6">
        <v>1</v>
      </c>
      <c r="W58" s="7">
        <v>1</v>
      </c>
      <c r="X58" s="6"/>
      <c r="Y58" s="6">
        <v>1</v>
      </c>
    </row>
    <row r="59" spans="1:25">
      <c r="A59" s="41" t="s">
        <v>201</v>
      </c>
      <c r="B59" s="42">
        <v>100000</v>
      </c>
      <c r="C59" s="43">
        <f t="shared" si="10"/>
        <v>5</v>
      </c>
      <c r="D59" s="14"/>
      <c r="E59" s="6">
        <v>0</v>
      </c>
      <c r="F59" s="6">
        <v>0</v>
      </c>
      <c r="G59" s="6">
        <v>0</v>
      </c>
      <c r="H59" s="6">
        <v>0</v>
      </c>
      <c r="I59" s="6">
        <v>0</v>
      </c>
      <c r="J59" s="6">
        <v>0</v>
      </c>
      <c r="K59" s="6">
        <v>0</v>
      </c>
      <c r="L59" s="6">
        <v>0</v>
      </c>
      <c r="M59" s="6">
        <v>0</v>
      </c>
      <c r="N59" s="6">
        <v>0</v>
      </c>
      <c r="O59" s="6">
        <v>0</v>
      </c>
      <c r="P59" s="6">
        <v>0</v>
      </c>
      <c r="Q59" s="6">
        <v>0</v>
      </c>
      <c r="R59" s="6">
        <v>0</v>
      </c>
      <c r="S59" s="6">
        <v>1</v>
      </c>
      <c r="T59" s="6">
        <v>1</v>
      </c>
      <c r="U59" s="6">
        <v>1</v>
      </c>
      <c r="V59" s="6">
        <v>1</v>
      </c>
      <c r="W59" s="7">
        <v>1</v>
      </c>
      <c r="X59" s="6"/>
      <c r="Y59" s="6">
        <v>1</v>
      </c>
    </row>
    <row r="60" spans="1:25">
      <c r="A60" s="41" t="s">
        <v>201</v>
      </c>
      <c r="B60" s="42">
        <v>51600.035450694901</v>
      </c>
      <c r="C60" s="43">
        <f t="shared" si="10"/>
        <v>4.71265</v>
      </c>
      <c r="D60" s="14"/>
      <c r="E60" s="6">
        <v>1</v>
      </c>
      <c r="F60" s="6">
        <v>1</v>
      </c>
      <c r="G60" s="6">
        <v>0</v>
      </c>
      <c r="H60" s="6">
        <v>1</v>
      </c>
      <c r="I60" s="6">
        <v>1</v>
      </c>
      <c r="J60" s="6">
        <v>1</v>
      </c>
      <c r="K60" s="6">
        <v>1</v>
      </c>
      <c r="L60" s="6">
        <v>1</v>
      </c>
      <c r="M60" s="6">
        <v>1</v>
      </c>
      <c r="N60" s="6">
        <v>0</v>
      </c>
      <c r="O60" s="6">
        <v>0</v>
      </c>
      <c r="P60" s="6">
        <v>1</v>
      </c>
      <c r="Q60" s="6">
        <v>1</v>
      </c>
      <c r="R60" s="6">
        <v>1</v>
      </c>
      <c r="S60" s="6">
        <v>1</v>
      </c>
      <c r="T60" s="6">
        <v>1</v>
      </c>
      <c r="U60" s="6">
        <v>1</v>
      </c>
      <c r="V60" s="6">
        <v>0</v>
      </c>
      <c r="W60" s="7">
        <v>1</v>
      </c>
      <c r="X60" s="6"/>
      <c r="Y60" s="6">
        <v>1</v>
      </c>
    </row>
    <row r="61" spans="1:25">
      <c r="A61" s="41" t="s">
        <v>201</v>
      </c>
      <c r="B61" s="45">
        <v>400000</v>
      </c>
      <c r="C61" s="43">
        <f t="shared" si="10"/>
        <v>5.6020599913279625</v>
      </c>
      <c r="D61" s="14"/>
      <c r="E61" s="6">
        <v>0</v>
      </c>
      <c r="F61" s="6">
        <v>0</v>
      </c>
      <c r="G61" s="6">
        <v>0</v>
      </c>
      <c r="H61" s="6">
        <v>0</v>
      </c>
      <c r="I61" s="6">
        <v>0</v>
      </c>
      <c r="J61" s="6">
        <v>0</v>
      </c>
      <c r="K61" s="6">
        <v>0</v>
      </c>
      <c r="L61" s="6">
        <v>0</v>
      </c>
      <c r="M61" s="6">
        <v>0</v>
      </c>
      <c r="N61" s="6">
        <v>0</v>
      </c>
      <c r="O61" s="6">
        <v>0</v>
      </c>
      <c r="P61" s="6">
        <v>0</v>
      </c>
      <c r="Q61" s="6">
        <v>0</v>
      </c>
      <c r="R61" s="6">
        <v>0</v>
      </c>
      <c r="S61" s="6">
        <v>0</v>
      </c>
      <c r="T61" s="6">
        <v>0</v>
      </c>
      <c r="U61" s="6">
        <v>0</v>
      </c>
      <c r="V61" s="6">
        <v>0</v>
      </c>
      <c r="W61" s="7">
        <v>0</v>
      </c>
      <c r="X61" s="11"/>
      <c r="Y61" s="6">
        <v>0</v>
      </c>
    </row>
    <row r="62" spans="1:25">
      <c r="A62" s="41" t="s">
        <v>201</v>
      </c>
      <c r="B62" s="42">
        <v>168.75</v>
      </c>
      <c r="C62" s="43">
        <f t="shared" si="10"/>
        <v>2.2272437815030623</v>
      </c>
      <c r="D62" s="4"/>
      <c r="E62" s="6">
        <v>0</v>
      </c>
      <c r="F62" s="6">
        <v>0</v>
      </c>
      <c r="G62" s="6">
        <v>0</v>
      </c>
      <c r="H62" s="6">
        <v>0</v>
      </c>
      <c r="I62" s="6">
        <v>0</v>
      </c>
      <c r="J62" s="6">
        <v>0</v>
      </c>
      <c r="K62" s="6">
        <v>0</v>
      </c>
      <c r="L62" s="6">
        <v>0</v>
      </c>
      <c r="M62" s="6">
        <v>0</v>
      </c>
      <c r="N62" s="6">
        <v>0</v>
      </c>
      <c r="O62" s="6">
        <v>0</v>
      </c>
      <c r="P62" s="6">
        <v>0</v>
      </c>
      <c r="Q62" s="6">
        <v>0</v>
      </c>
      <c r="R62" s="6">
        <v>0</v>
      </c>
      <c r="S62" s="6">
        <v>0</v>
      </c>
      <c r="T62" s="6">
        <v>0</v>
      </c>
      <c r="U62" s="6">
        <v>1</v>
      </c>
      <c r="V62" s="6">
        <v>1</v>
      </c>
      <c r="W62" s="7">
        <v>1</v>
      </c>
      <c r="X62" s="6"/>
      <c r="Y62" s="6">
        <v>1</v>
      </c>
    </row>
    <row r="63" spans="1:25">
      <c r="A63" s="41" t="s">
        <v>201</v>
      </c>
      <c r="B63" s="42">
        <v>147.000902137228</v>
      </c>
      <c r="C63" s="43">
        <f t="shared" si="10"/>
        <v>2.1673199999999979</v>
      </c>
      <c r="D63" s="4"/>
      <c r="E63" s="6">
        <v>0</v>
      </c>
      <c r="F63" s="6">
        <v>0</v>
      </c>
      <c r="G63" s="6">
        <v>0</v>
      </c>
      <c r="H63" s="6">
        <v>0</v>
      </c>
      <c r="I63" s="6">
        <v>0</v>
      </c>
      <c r="J63" s="6">
        <v>0</v>
      </c>
      <c r="K63" s="6">
        <v>0</v>
      </c>
      <c r="L63" s="6">
        <v>0</v>
      </c>
      <c r="M63" s="6">
        <v>0</v>
      </c>
      <c r="N63" s="6">
        <v>0</v>
      </c>
      <c r="O63" s="6">
        <v>0</v>
      </c>
      <c r="P63" s="6">
        <v>1</v>
      </c>
      <c r="Q63" s="6">
        <v>1</v>
      </c>
      <c r="R63" s="6">
        <v>1</v>
      </c>
      <c r="S63" s="6">
        <v>1</v>
      </c>
      <c r="T63" s="6">
        <v>0</v>
      </c>
      <c r="U63" s="6">
        <v>1</v>
      </c>
      <c r="V63" s="6">
        <v>1</v>
      </c>
      <c r="W63" s="7">
        <v>1</v>
      </c>
      <c r="X63" s="6"/>
      <c r="Y63" s="6">
        <v>1</v>
      </c>
    </row>
    <row r="64" spans="1:25">
      <c r="A64" s="19"/>
      <c r="B64" s="20"/>
      <c r="C64" s="43"/>
      <c r="D64" s="38" t="s">
        <v>200</v>
      </c>
      <c r="E64" s="39">
        <f>SUM(E47:E63)</f>
        <v>7</v>
      </c>
      <c r="F64" s="39">
        <f t="shared" ref="F64:Y64" si="11">SUM(F47:F63)</f>
        <v>6</v>
      </c>
      <c r="G64" s="39">
        <f t="shared" si="11"/>
        <v>5</v>
      </c>
      <c r="H64" s="39">
        <f t="shared" si="11"/>
        <v>4</v>
      </c>
      <c r="I64" s="39">
        <f t="shared" si="11"/>
        <v>4</v>
      </c>
      <c r="J64" s="39">
        <f t="shared" si="11"/>
        <v>5</v>
      </c>
      <c r="K64" s="39">
        <f t="shared" si="11"/>
        <v>5</v>
      </c>
      <c r="L64" s="39">
        <f t="shared" si="11"/>
        <v>5</v>
      </c>
      <c r="M64" s="39">
        <f t="shared" si="11"/>
        <v>5</v>
      </c>
      <c r="N64" s="39">
        <f t="shared" si="11"/>
        <v>3</v>
      </c>
      <c r="O64" s="39">
        <f t="shared" si="11"/>
        <v>3</v>
      </c>
      <c r="P64" s="39">
        <f t="shared" si="11"/>
        <v>5</v>
      </c>
      <c r="Q64" s="39">
        <f t="shared" si="11"/>
        <v>5</v>
      </c>
      <c r="R64" s="39">
        <f t="shared" si="11"/>
        <v>5</v>
      </c>
      <c r="S64" s="39">
        <f t="shared" si="11"/>
        <v>7</v>
      </c>
      <c r="T64" s="39">
        <f t="shared" si="11"/>
        <v>5</v>
      </c>
      <c r="U64" s="39">
        <f t="shared" si="11"/>
        <v>15</v>
      </c>
      <c r="V64" s="39">
        <f t="shared" si="11"/>
        <v>14</v>
      </c>
      <c r="W64" s="39">
        <f t="shared" si="11"/>
        <v>14</v>
      </c>
      <c r="X64" s="39">
        <f t="shared" si="11"/>
        <v>0</v>
      </c>
      <c r="Y64" s="39">
        <f t="shared" si="11"/>
        <v>16</v>
      </c>
    </row>
    <row r="65" spans="1:25">
      <c r="A65" s="19"/>
      <c r="B65" s="20"/>
      <c r="C65" s="43"/>
      <c r="D65" s="10"/>
      <c r="E65" s="6"/>
      <c r="F65" s="6"/>
      <c r="G65" s="6"/>
      <c r="H65" s="6"/>
      <c r="I65" s="6"/>
      <c r="J65" s="6"/>
      <c r="K65" s="6"/>
      <c r="L65" s="6"/>
      <c r="M65" s="6"/>
      <c r="N65" s="6"/>
      <c r="O65" s="6"/>
      <c r="P65" s="6"/>
      <c r="Q65" s="6"/>
      <c r="R65" s="6"/>
      <c r="S65" s="6"/>
      <c r="T65" s="6"/>
      <c r="U65" s="6"/>
      <c r="V65" s="6"/>
      <c r="W65" s="7"/>
      <c r="X65" s="11"/>
      <c r="Y65" s="6"/>
    </row>
    <row r="66" spans="1:25">
      <c r="A66" s="12" t="s">
        <v>202</v>
      </c>
      <c r="B66" s="42">
        <v>21266.694872358301</v>
      </c>
      <c r="C66" s="43">
        <f t="shared" ref="C66:C75" si="12">LOG(B66)</f>
        <v>4.3277000000000001</v>
      </c>
      <c r="D66" s="2"/>
      <c r="E66" s="6">
        <v>1</v>
      </c>
      <c r="F66" s="6">
        <v>1</v>
      </c>
      <c r="G66" s="6">
        <v>0</v>
      </c>
      <c r="H66" s="6">
        <v>0</v>
      </c>
      <c r="I66" s="6">
        <v>0</v>
      </c>
      <c r="J66" s="6">
        <v>0</v>
      </c>
      <c r="K66" s="6">
        <v>0</v>
      </c>
      <c r="L66" s="6">
        <v>0</v>
      </c>
      <c r="M66" s="6">
        <v>0</v>
      </c>
      <c r="N66" s="6">
        <v>0</v>
      </c>
      <c r="O66" s="6">
        <v>0</v>
      </c>
      <c r="P66" s="6">
        <v>0</v>
      </c>
      <c r="Q66" s="6">
        <v>0</v>
      </c>
      <c r="R66" s="6">
        <v>0</v>
      </c>
      <c r="S66" s="6">
        <v>0</v>
      </c>
      <c r="T66" s="6">
        <v>0</v>
      </c>
      <c r="U66" s="6">
        <v>0</v>
      </c>
      <c r="V66" s="6">
        <v>0</v>
      </c>
      <c r="W66" s="7">
        <v>0</v>
      </c>
      <c r="X66" s="6"/>
      <c r="Y66" s="6">
        <v>0</v>
      </c>
    </row>
    <row r="67" spans="1:25">
      <c r="A67" s="12" t="s">
        <v>205</v>
      </c>
      <c r="B67" s="18">
        <v>32.000001597448403</v>
      </c>
      <c r="C67" s="43">
        <f t="shared" si="12"/>
        <v>1.50515</v>
      </c>
      <c r="D67" s="4"/>
      <c r="E67" s="6">
        <v>1</v>
      </c>
      <c r="F67" s="6">
        <v>1</v>
      </c>
      <c r="G67" s="6">
        <v>1</v>
      </c>
      <c r="H67" s="6">
        <v>1</v>
      </c>
      <c r="I67" s="6">
        <v>1</v>
      </c>
      <c r="J67" s="6">
        <v>1</v>
      </c>
      <c r="K67" s="6">
        <v>1</v>
      </c>
      <c r="L67" s="6">
        <v>1</v>
      </c>
      <c r="M67" s="6">
        <v>1</v>
      </c>
      <c r="N67" s="6">
        <v>1</v>
      </c>
      <c r="O67" s="6">
        <v>1</v>
      </c>
      <c r="P67" s="6">
        <v>1</v>
      </c>
      <c r="Q67" s="6">
        <v>1</v>
      </c>
      <c r="R67" s="6">
        <v>1</v>
      </c>
      <c r="S67" s="6">
        <v>1</v>
      </c>
      <c r="T67" s="6">
        <v>1</v>
      </c>
      <c r="U67" s="6">
        <v>1</v>
      </c>
      <c r="V67" s="6">
        <v>1</v>
      </c>
      <c r="W67" s="7">
        <v>1</v>
      </c>
      <c r="X67" s="6"/>
      <c r="Y67" s="6">
        <v>1</v>
      </c>
    </row>
    <row r="68" spans="1:25">
      <c r="A68" s="12" t="s">
        <v>205</v>
      </c>
      <c r="B68" s="18">
        <v>77.499696187757493</v>
      </c>
      <c r="C68" s="43">
        <f t="shared" si="12"/>
        <v>1.8892999999999995</v>
      </c>
      <c r="D68" s="4"/>
      <c r="E68" s="6">
        <v>0</v>
      </c>
      <c r="F68" s="6">
        <v>0</v>
      </c>
      <c r="G68" s="6">
        <v>0</v>
      </c>
      <c r="H68" s="6">
        <v>0</v>
      </c>
      <c r="I68" s="6">
        <v>0</v>
      </c>
      <c r="J68" s="6">
        <v>0</v>
      </c>
      <c r="K68" s="6">
        <v>0</v>
      </c>
      <c r="L68" s="6">
        <v>0</v>
      </c>
      <c r="M68" s="6">
        <v>1</v>
      </c>
      <c r="N68" s="6">
        <v>1</v>
      </c>
      <c r="O68" s="6">
        <v>1</v>
      </c>
      <c r="P68" s="6">
        <v>1</v>
      </c>
      <c r="Q68" s="6">
        <v>1</v>
      </c>
      <c r="R68" s="6">
        <v>1</v>
      </c>
      <c r="S68" s="6">
        <v>1</v>
      </c>
      <c r="T68" s="6">
        <v>1</v>
      </c>
      <c r="U68" s="6">
        <v>1</v>
      </c>
      <c r="V68" s="6">
        <v>1</v>
      </c>
      <c r="W68" s="7">
        <v>1</v>
      </c>
      <c r="X68" s="6"/>
      <c r="Y68" s="6">
        <v>1</v>
      </c>
    </row>
    <row r="69" spans="1:25">
      <c r="A69" s="12" t="s">
        <v>205</v>
      </c>
      <c r="B69" s="18">
        <v>8.7999458550588994</v>
      </c>
      <c r="C69" s="43">
        <f t="shared" si="12"/>
        <v>0.94447999999999988</v>
      </c>
      <c r="D69" s="4"/>
      <c r="E69" s="6">
        <v>1</v>
      </c>
      <c r="F69" s="6">
        <v>1</v>
      </c>
      <c r="G69" s="6">
        <v>1</v>
      </c>
      <c r="H69" s="6">
        <v>1</v>
      </c>
      <c r="I69" s="6">
        <v>1</v>
      </c>
      <c r="J69" s="6">
        <v>1</v>
      </c>
      <c r="K69" s="6">
        <v>1</v>
      </c>
      <c r="L69" s="6">
        <v>1</v>
      </c>
      <c r="M69" s="6">
        <v>1</v>
      </c>
      <c r="N69" s="6">
        <v>1</v>
      </c>
      <c r="O69" s="6">
        <v>1</v>
      </c>
      <c r="P69" s="6">
        <v>1</v>
      </c>
      <c r="Q69" s="6">
        <v>1</v>
      </c>
      <c r="R69" s="6">
        <v>1</v>
      </c>
      <c r="S69" s="6">
        <v>1</v>
      </c>
      <c r="T69" s="6">
        <v>1</v>
      </c>
      <c r="U69" s="6">
        <v>1</v>
      </c>
      <c r="V69" s="6">
        <v>0</v>
      </c>
      <c r="W69" s="7">
        <v>0</v>
      </c>
      <c r="X69" s="6"/>
      <c r="Y69" s="6">
        <v>0</v>
      </c>
    </row>
    <row r="70" spans="1:25">
      <c r="A70" s="12" t="s">
        <v>205</v>
      </c>
      <c r="B70" s="18">
        <v>7.7333915582751898</v>
      </c>
      <c r="C70" s="43">
        <f t="shared" si="12"/>
        <v>0.88836999999999988</v>
      </c>
      <c r="D70" s="4"/>
      <c r="E70" s="6">
        <v>1</v>
      </c>
      <c r="F70" s="6">
        <v>1</v>
      </c>
      <c r="G70" s="6">
        <v>1</v>
      </c>
      <c r="H70" s="6">
        <v>1</v>
      </c>
      <c r="I70" s="6">
        <v>1</v>
      </c>
      <c r="J70" s="6">
        <v>1</v>
      </c>
      <c r="K70" s="6">
        <v>1</v>
      </c>
      <c r="L70" s="6">
        <v>1</v>
      </c>
      <c r="M70" s="6">
        <v>1</v>
      </c>
      <c r="N70" s="6">
        <v>1</v>
      </c>
      <c r="O70" s="6">
        <v>1</v>
      </c>
      <c r="P70" s="6">
        <v>1</v>
      </c>
      <c r="Q70" s="6">
        <v>1</v>
      </c>
      <c r="R70" s="6">
        <v>1</v>
      </c>
      <c r="S70" s="6">
        <v>1</v>
      </c>
      <c r="T70" s="6">
        <v>1</v>
      </c>
      <c r="U70" s="6">
        <v>1</v>
      </c>
      <c r="V70" s="6">
        <v>0</v>
      </c>
      <c r="W70" s="7">
        <v>0</v>
      </c>
      <c r="X70" s="6"/>
      <c r="Y70" s="6">
        <v>0</v>
      </c>
    </row>
    <row r="71" spans="1:25">
      <c r="A71" s="12" t="s">
        <v>202</v>
      </c>
      <c r="B71" s="18">
        <v>8.0000002396172505</v>
      </c>
      <c r="C71" s="43">
        <f t="shared" si="12"/>
        <v>0.90308999999999962</v>
      </c>
      <c r="D71" s="4"/>
      <c r="E71" s="6">
        <v>1</v>
      </c>
      <c r="F71" s="6">
        <v>1</v>
      </c>
      <c r="G71" s="6">
        <v>1</v>
      </c>
      <c r="H71" s="6">
        <v>1</v>
      </c>
      <c r="I71" s="6">
        <v>1</v>
      </c>
      <c r="J71" s="6">
        <v>1</v>
      </c>
      <c r="K71" s="6">
        <v>1</v>
      </c>
      <c r="L71" s="6">
        <v>1</v>
      </c>
      <c r="M71" s="6">
        <v>1</v>
      </c>
      <c r="N71" s="6">
        <v>1</v>
      </c>
      <c r="O71" s="6">
        <v>1</v>
      </c>
      <c r="P71" s="6">
        <v>1</v>
      </c>
      <c r="Q71" s="6">
        <v>1</v>
      </c>
      <c r="R71" s="6">
        <v>1</v>
      </c>
      <c r="S71" s="6">
        <v>1</v>
      </c>
      <c r="T71" s="6">
        <v>1</v>
      </c>
      <c r="U71" s="6">
        <v>1</v>
      </c>
      <c r="V71" s="6">
        <v>1</v>
      </c>
      <c r="W71" s="7">
        <v>1</v>
      </c>
      <c r="X71" s="6"/>
      <c r="Y71" s="6">
        <v>1</v>
      </c>
    </row>
    <row r="72" spans="1:25">
      <c r="A72" s="12" t="s">
        <v>202</v>
      </c>
      <c r="B72" s="26">
        <v>15.734</v>
      </c>
      <c r="C72" s="43">
        <f t="shared" si="12"/>
        <v>1.1968391458331122</v>
      </c>
      <c r="D72" s="4"/>
      <c r="E72" s="6">
        <v>1</v>
      </c>
      <c r="F72" s="6">
        <v>1</v>
      </c>
      <c r="G72" s="6">
        <v>1</v>
      </c>
      <c r="H72" s="6">
        <v>1</v>
      </c>
      <c r="I72" s="6">
        <v>1</v>
      </c>
      <c r="J72" s="6">
        <v>1</v>
      </c>
      <c r="K72" s="6">
        <v>1</v>
      </c>
      <c r="L72" s="6">
        <v>1</v>
      </c>
      <c r="M72" s="6">
        <v>1</v>
      </c>
      <c r="N72" s="6">
        <v>1</v>
      </c>
      <c r="O72" s="6">
        <v>1</v>
      </c>
      <c r="P72" s="6">
        <v>1</v>
      </c>
      <c r="Q72" s="6">
        <v>1</v>
      </c>
      <c r="R72" s="6">
        <v>1</v>
      </c>
      <c r="S72" s="6">
        <v>1</v>
      </c>
      <c r="T72" s="6">
        <v>1</v>
      </c>
      <c r="U72" s="6">
        <v>1</v>
      </c>
      <c r="V72" s="6">
        <v>1</v>
      </c>
      <c r="W72" s="7">
        <v>1</v>
      </c>
      <c r="X72" s="6"/>
      <c r="Y72" s="6">
        <v>1</v>
      </c>
    </row>
    <row r="73" spans="1:25">
      <c r="A73" s="12" t="s">
        <v>202</v>
      </c>
      <c r="B73" s="24">
        <v>499.99200000000002</v>
      </c>
      <c r="C73" s="43">
        <f t="shared" si="12"/>
        <v>2.6989630555687181</v>
      </c>
      <c r="D73" s="4"/>
      <c r="E73" s="6">
        <v>1</v>
      </c>
      <c r="F73" s="6">
        <v>1</v>
      </c>
      <c r="G73" s="6">
        <v>0</v>
      </c>
      <c r="H73" s="6">
        <v>1</v>
      </c>
      <c r="I73" s="6">
        <v>1</v>
      </c>
      <c r="J73" s="6">
        <v>1</v>
      </c>
      <c r="K73" s="6">
        <v>1</v>
      </c>
      <c r="L73" s="6">
        <v>1</v>
      </c>
      <c r="M73" s="6">
        <v>1</v>
      </c>
      <c r="N73" s="6">
        <v>1</v>
      </c>
      <c r="O73" s="6">
        <v>1</v>
      </c>
      <c r="P73" s="6">
        <v>0</v>
      </c>
      <c r="Q73" s="6">
        <v>0</v>
      </c>
      <c r="R73" s="6">
        <v>0</v>
      </c>
      <c r="S73" s="6">
        <v>0</v>
      </c>
      <c r="T73" s="6">
        <v>0</v>
      </c>
      <c r="U73" s="6">
        <v>0</v>
      </c>
      <c r="V73" s="6">
        <v>0</v>
      </c>
      <c r="W73" s="7">
        <v>0</v>
      </c>
      <c r="X73" s="6"/>
      <c r="Y73" s="6">
        <v>0</v>
      </c>
    </row>
    <row r="74" spans="1:25">
      <c r="A74" s="12" t="s">
        <v>202</v>
      </c>
      <c r="B74" s="24">
        <v>326.07400000000001</v>
      </c>
      <c r="C74" s="43">
        <f t="shared" si="12"/>
        <v>2.5133161710638654</v>
      </c>
      <c r="D74" s="4"/>
      <c r="E74" s="6">
        <v>1</v>
      </c>
      <c r="F74" s="6">
        <v>1</v>
      </c>
      <c r="G74" s="6">
        <v>1</v>
      </c>
      <c r="H74" s="6">
        <v>1</v>
      </c>
      <c r="I74" s="6">
        <v>1</v>
      </c>
      <c r="J74" s="6">
        <v>0</v>
      </c>
      <c r="K74" s="6">
        <v>0</v>
      </c>
      <c r="L74" s="6">
        <v>0</v>
      </c>
      <c r="M74" s="6">
        <v>0</v>
      </c>
      <c r="N74" s="6">
        <v>0</v>
      </c>
      <c r="O74" s="6">
        <v>0</v>
      </c>
      <c r="P74" s="6">
        <v>1</v>
      </c>
      <c r="Q74" s="6">
        <v>1</v>
      </c>
      <c r="R74" s="6">
        <v>1</v>
      </c>
      <c r="S74" s="6">
        <v>1</v>
      </c>
      <c r="T74" s="6">
        <v>1</v>
      </c>
      <c r="U74" s="6">
        <v>1</v>
      </c>
      <c r="V74" s="6">
        <v>1</v>
      </c>
      <c r="W74" s="7">
        <v>1</v>
      </c>
      <c r="X74" s="6"/>
      <c r="Y74" s="6">
        <v>1</v>
      </c>
    </row>
    <row r="75" spans="1:25">
      <c r="A75" s="12" t="s">
        <v>202</v>
      </c>
      <c r="B75" s="24">
        <v>17.124977123103701</v>
      </c>
      <c r="C75" s="43">
        <f t="shared" si="12"/>
        <v>1.2336299999999982</v>
      </c>
      <c r="D75" s="4"/>
      <c r="E75" s="6">
        <v>0</v>
      </c>
      <c r="F75" s="6">
        <v>0</v>
      </c>
      <c r="G75" s="6">
        <v>0</v>
      </c>
      <c r="H75" s="6">
        <v>0</v>
      </c>
      <c r="I75" s="6">
        <v>0</v>
      </c>
      <c r="J75" s="6">
        <v>0</v>
      </c>
      <c r="K75" s="6">
        <v>0</v>
      </c>
      <c r="L75" s="6">
        <v>0</v>
      </c>
      <c r="M75" s="6">
        <v>0</v>
      </c>
      <c r="N75" s="6">
        <v>0</v>
      </c>
      <c r="O75" s="6">
        <v>0</v>
      </c>
      <c r="P75" s="6">
        <v>0</v>
      </c>
      <c r="Q75" s="6">
        <v>0</v>
      </c>
      <c r="R75" s="6">
        <v>0</v>
      </c>
      <c r="S75" s="6">
        <v>0</v>
      </c>
      <c r="T75" s="6">
        <v>0</v>
      </c>
      <c r="U75" s="6">
        <v>0</v>
      </c>
      <c r="V75" s="6">
        <v>0</v>
      </c>
      <c r="W75" s="7">
        <v>1</v>
      </c>
      <c r="X75" s="6"/>
      <c r="Y75" s="6">
        <v>1</v>
      </c>
    </row>
    <row r="76" spans="1:25">
      <c r="A76" s="19"/>
      <c r="B76" s="20"/>
      <c r="C76" s="43"/>
      <c r="D76" s="38" t="s">
        <v>200</v>
      </c>
      <c r="E76" s="39">
        <f>SUM(E66:E75)</f>
        <v>8</v>
      </c>
      <c r="F76" s="39">
        <f t="shared" ref="F76:Y76" si="13">SUM(F66:F75)</f>
        <v>8</v>
      </c>
      <c r="G76" s="39">
        <f t="shared" si="13"/>
        <v>6</v>
      </c>
      <c r="H76" s="39">
        <f t="shared" si="13"/>
        <v>7</v>
      </c>
      <c r="I76" s="39">
        <f t="shared" si="13"/>
        <v>7</v>
      </c>
      <c r="J76" s="39">
        <f t="shared" si="13"/>
        <v>6</v>
      </c>
      <c r="K76" s="39">
        <f t="shared" si="13"/>
        <v>6</v>
      </c>
      <c r="L76" s="39">
        <f t="shared" si="13"/>
        <v>6</v>
      </c>
      <c r="M76" s="39">
        <f t="shared" si="13"/>
        <v>7</v>
      </c>
      <c r="N76" s="39">
        <f t="shared" si="13"/>
        <v>7</v>
      </c>
      <c r="O76" s="39">
        <f t="shared" si="13"/>
        <v>7</v>
      </c>
      <c r="P76" s="39">
        <f t="shared" si="13"/>
        <v>7</v>
      </c>
      <c r="Q76" s="39">
        <f t="shared" si="13"/>
        <v>7</v>
      </c>
      <c r="R76" s="39">
        <f t="shared" si="13"/>
        <v>7</v>
      </c>
      <c r="S76" s="39">
        <f t="shared" si="13"/>
        <v>7</v>
      </c>
      <c r="T76" s="39">
        <f t="shared" si="13"/>
        <v>7</v>
      </c>
      <c r="U76" s="39">
        <f t="shared" si="13"/>
        <v>7</v>
      </c>
      <c r="V76" s="39">
        <f t="shared" si="13"/>
        <v>5</v>
      </c>
      <c r="W76" s="39">
        <f t="shared" si="13"/>
        <v>6</v>
      </c>
      <c r="X76" s="39">
        <f t="shared" si="13"/>
        <v>0</v>
      </c>
      <c r="Y76" s="39">
        <f t="shared" si="13"/>
        <v>6</v>
      </c>
    </row>
    <row r="77" spans="1:25">
      <c r="A77" s="19"/>
      <c r="B77" s="20"/>
      <c r="C77" s="43"/>
      <c r="D77" s="10"/>
      <c r="E77" s="6"/>
      <c r="F77" s="6"/>
      <c r="G77" s="6"/>
      <c r="H77" s="6"/>
      <c r="I77" s="6"/>
      <c r="J77" s="6"/>
      <c r="K77" s="6"/>
      <c r="L77" s="6"/>
      <c r="M77" s="6"/>
      <c r="N77" s="6"/>
      <c r="O77" s="6"/>
      <c r="P77" s="6"/>
      <c r="Q77" s="6"/>
      <c r="R77" s="6"/>
      <c r="S77" s="6"/>
      <c r="T77" s="6"/>
      <c r="U77" s="6"/>
      <c r="V77" s="6"/>
      <c r="W77" s="7"/>
      <c r="X77" s="11"/>
      <c r="Y77" s="6"/>
    </row>
    <row r="78" spans="1:25">
      <c r="A78" s="41" t="s">
        <v>197</v>
      </c>
      <c r="B78" s="42">
        <v>195717.6372</v>
      </c>
      <c r="C78" s="43">
        <f t="shared" ref="C78:C97" si="14">LOG(B78)</f>
        <v>5.2916299641020235</v>
      </c>
      <c r="D78" s="4"/>
      <c r="E78" s="6">
        <v>0</v>
      </c>
      <c r="F78" s="6">
        <v>0</v>
      </c>
      <c r="G78" s="6">
        <v>0</v>
      </c>
      <c r="H78" s="6">
        <v>0</v>
      </c>
      <c r="I78" s="6">
        <v>0</v>
      </c>
      <c r="J78" s="6">
        <v>0</v>
      </c>
      <c r="K78" s="6">
        <v>0</v>
      </c>
      <c r="L78" s="6">
        <v>0</v>
      </c>
      <c r="M78" s="6">
        <v>0</v>
      </c>
      <c r="N78" s="6">
        <v>0</v>
      </c>
      <c r="O78" s="6">
        <v>0</v>
      </c>
      <c r="P78" s="6">
        <v>0</v>
      </c>
      <c r="Q78" s="6">
        <v>0</v>
      </c>
      <c r="R78" s="6">
        <v>0</v>
      </c>
      <c r="S78" s="6">
        <v>0</v>
      </c>
      <c r="T78" s="6">
        <v>0</v>
      </c>
      <c r="U78" s="6">
        <v>0</v>
      </c>
      <c r="V78" s="6">
        <v>0</v>
      </c>
      <c r="W78" s="7">
        <v>1</v>
      </c>
      <c r="X78" s="6"/>
      <c r="Y78" s="6">
        <v>1</v>
      </c>
    </row>
    <row r="79" spans="1:25">
      <c r="A79" s="41" t="s">
        <v>197</v>
      </c>
      <c r="B79" s="42">
        <v>579255.27847905003</v>
      </c>
      <c r="C79" s="43">
        <f t="shared" si="14"/>
        <v>5.7628700000000013</v>
      </c>
      <c r="D79" s="4"/>
      <c r="E79" s="6">
        <v>1</v>
      </c>
      <c r="F79" s="6">
        <v>1</v>
      </c>
      <c r="G79" s="6">
        <v>0</v>
      </c>
      <c r="H79" s="6">
        <v>0</v>
      </c>
      <c r="I79" s="6">
        <v>0</v>
      </c>
      <c r="J79" s="6">
        <v>1</v>
      </c>
      <c r="K79" s="6">
        <v>1</v>
      </c>
      <c r="L79" s="6">
        <v>1</v>
      </c>
      <c r="M79" s="6">
        <v>1</v>
      </c>
      <c r="N79" s="6">
        <v>0</v>
      </c>
      <c r="O79" s="6">
        <v>0</v>
      </c>
      <c r="P79" s="6">
        <v>0</v>
      </c>
      <c r="Q79" s="6">
        <v>0</v>
      </c>
      <c r="R79" s="6">
        <v>0</v>
      </c>
      <c r="S79" s="6">
        <v>0</v>
      </c>
      <c r="T79" s="6">
        <v>0</v>
      </c>
      <c r="U79" s="6">
        <v>1</v>
      </c>
      <c r="V79" s="6">
        <v>1</v>
      </c>
      <c r="W79" s="7">
        <v>1</v>
      </c>
      <c r="X79" s="6"/>
      <c r="Y79" s="6">
        <v>1</v>
      </c>
    </row>
    <row r="80" spans="1:25">
      <c r="A80" s="41" t="s">
        <v>197</v>
      </c>
      <c r="B80" s="45">
        <v>1100000</v>
      </c>
      <c r="C80" s="43">
        <f t="shared" si="14"/>
        <v>6.0413926851582254</v>
      </c>
      <c r="D80" s="10"/>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7">
        <v>1</v>
      </c>
      <c r="X80" s="11"/>
      <c r="Y80" s="6">
        <v>1</v>
      </c>
    </row>
    <row r="81" spans="1:25">
      <c r="A81" s="41" t="s">
        <v>197</v>
      </c>
      <c r="B81" s="47">
        <v>110000</v>
      </c>
      <c r="C81" s="43">
        <f t="shared" si="14"/>
        <v>5.0413926851582254</v>
      </c>
      <c r="D81" s="4"/>
      <c r="E81" s="6">
        <v>0</v>
      </c>
      <c r="F81" s="6">
        <v>0</v>
      </c>
      <c r="G81" s="6">
        <v>0</v>
      </c>
      <c r="H81" s="6">
        <v>0</v>
      </c>
      <c r="I81" s="6">
        <v>0</v>
      </c>
      <c r="J81" s="6">
        <v>0</v>
      </c>
      <c r="K81" s="6">
        <v>0</v>
      </c>
      <c r="L81" s="6">
        <v>0</v>
      </c>
      <c r="M81" s="6">
        <v>0</v>
      </c>
      <c r="N81" s="6">
        <v>0</v>
      </c>
      <c r="O81" s="6">
        <v>0</v>
      </c>
      <c r="P81" s="6">
        <v>0</v>
      </c>
      <c r="Q81" s="6">
        <v>0</v>
      </c>
      <c r="R81" s="6">
        <v>0</v>
      </c>
      <c r="S81" s="6">
        <v>0</v>
      </c>
      <c r="T81" s="6">
        <v>0</v>
      </c>
      <c r="U81" s="6">
        <v>1</v>
      </c>
      <c r="V81" s="6">
        <v>1</v>
      </c>
      <c r="W81" s="7">
        <v>1</v>
      </c>
      <c r="X81" s="6"/>
      <c r="Y81" s="6">
        <v>1</v>
      </c>
    </row>
    <row r="82" spans="1:25">
      <c r="A82" s="41" t="s">
        <v>197</v>
      </c>
      <c r="B82" s="42">
        <v>136000</v>
      </c>
      <c r="C82" s="43">
        <f t="shared" si="14"/>
        <v>5.1335389083702179</v>
      </c>
      <c r="D82" s="2"/>
      <c r="E82" s="6">
        <v>0</v>
      </c>
      <c r="F82" s="6">
        <v>0</v>
      </c>
      <c r="G82" s="6">
        <v>0</v>
      </c>
      <c r="H82" s="6">
        <v>0</v>
      </c>
      <c r="I82" s="6">
        <v>0</v>
      </c>
      <c r="J82" s="6">
        <v>0</v>
      </c>
      <c r="K82" s="6">
        <v>0</v>
      </c>
      <c r="L82" s="6">
        <v>0</v>
      </c>
      <c r="M82" s="6">
        <v>0</v>
      </c>
      <c r="N82" s="6">
        <v>0</v>
      </c>
      <c r="O82" s="6">
        <v>0</v>
      </c>
      <c r="P82" s="6">
        <v>0</v>
      </c>
      <c r="Q82" s="6">
        <v>0</v>
      </c>
      <c r="R82" s="6">
        <v>0</v>
      </c>
      <c r="S82" s="6">
        <v>0</v>
      </c>
      <c r="T82" s="6">
        <v>0</v>
      </c>
      <c r="U82" s="6">
        <v>0</v>
      </c>
      <c r="V82" s="6">
        <v>0</v>
      </c>
      <c r="W82" s="7">
        <v>1</v>
      </c>
      <c r="X82" s="6"/>
      <c r="Y82" s="6">
        <v>1</v>
      </c>
    </row>
    <row r="83" spans="1:25">
      <c r="A83" s="12" t="s">
        <v>197</v>
      </c>
      <c r="B83" s="45">
        <v>400000</v>
      </c>
      <c r="C83" s="43">
        <f t="shared" si="14"/>
        <v>5.6020599913279625</v>
      </c>
      <c r="D83" s="17"/>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7">
        <v>1</v>
      </c>
      <c r="X83" s="6"/>
      <c r="Y83" s="6">
        <v>1</v>
      </c>
    </row>
    <row r="84" spans="1:25">
      <c r="A84" s="12" t="s">
        <v>197</v>
      </c>
      <c r="B84" s="45">
        <v>555000</v>
      </c>
      <c r="C84" s="43">
        <f t="shared" si="14"/>
        <v>5.7442929831226763</v>
      </c>
      <c r="D84" s="17"/>
      <c r="E84" s="6">
        <v>0</v>
      </c>
      <c r="F84" s="6">
        <v>0</v>
      </c>
      <c r="G84" s="6">
        <v>0</v>
      </c>
      <c r="H84" s="6">
        <v>0</v>
      </c>
      <c r="I84" s="6">
        <v>0</v>
      </c>
      <c r="J84" s="6">
        <v>0</v>
      </c>
      <c r="K84" s="6">
        <v>0</v>
      </c>
      <c r="L84" s="6">
        <v>0</v>
      </c>
      <c r="M84" s="6">
        <v>0</v>
      </c>
      <c r="N84" s="6">
        <v>0</v>
      </c>
      <c r="O84" s="6">
        <v>0</v>
      </c>
      <c r="P84" s="6">
        <v>0</v>
      </c>
      <c r="Q84" s="6">
        <v>0</v>
      </c>
      <c r="R84" s="6">
        <v>0</v>
      </c>
      <c r="S84" s="6">
        <v>0</v>
      </c>
      <c r="T84" s="6">
        <v>0</v>
      </c>
      <c r="U84" s="6">
        <v>1</v>
      </c>
      <c r="V84" s="6">
        <v>1</v>
      </c>
      <c r="W84" s="7">
        <v>1</v>
      </c>
      <c r="X84" s="6"/>
      <c r="Y84" s="6">
        <v>1</v>
      </c>
    </row>
    <row r="85" spans="1:25">
      <c r="A85" s="12" t="s">
        <v>197</v>
      </c>
      <c r="B85" s="45">
        <v>465000</v>
      </c>
      <c r="C85" s="43">
        <f t="shared" si="14"/>
        <v>5.6674529528899535</v>
      </c>
      <c r="D85" s="8"/>
      <c r="E85" s="6">
        <v>0</v>
      </c>
      <c r="F85" s="6">
        <v>0</v>
      </c>
      <c r="G85" s="6">
        <v>0</v>
      </c>
      <c r="H85" s="6">
        <v>0</v>
      </c>
      <c r="I85" s="6">
        <v>0</v>
      </c>
      <c r="J85" s="6">
        <v>0</v>
      </c>
      <c r="K85" s="6">
        <v>0</v>
      </c>
      <c r="L85" s="6">
        <v>0</v>
      </c>
      <c r="M85" s="6">
        <v>0</v>
      </c>
      <c r="N85" s="6">
        <v>0</v>
      </c>
      <c r="O85" s="6">
        <v>0</v>
      </c>
      <c r="P85" s="6">
        <v>0</v>
      </c>
      <c r="Q85" s="6">
        <v>0</v>
      </c>
      <c r="R85" s="6">
        <v>0</v>
      </c>
      <c r="S85" s="6">
        <v>0</v>
      </c>
      <c r="T85" s="6">
        <v>0</v>
      </c>
      <c r="U85" s="6">
        <v>1</v>
      </c>
      <c r="V85" s="6">
        <v>1</v>
      </c>
      <c r="W85" s="7">
        <v>1</v>
      </c>
      <c r="X85" s="6"/>
      <c r="Y85" s="6">
        <v>1</v>
      </c>
    </row>
    <row r="86" spans="1:25">
      <c r="A86" s="12" t="s">
        <v>197</v>
      </c>
      <c r="B86" s="45">
        <v>259000</v>
      </c>
      <c r="C86" s="43">
        <f t="shared" si="14"/>
        <v>5.4132997640812519</v>
      </c>
      <c r="D86" s="8"/>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7">
        <v>1</v>
      </c>
      <c r="X86" s="9"/>
      <c r="Y86" s="6">
        <v>1</v>
      </c>
    </row>
    <row r="87" spans="1:25">
      <c r="A87" s="12" t="s">
        <v>197</v>
      </c>
      <c r="B87" s="45">
        <v>400000</v>
      </c>
      <c r="C87" s="43">
        <f t="shared" si="14"/>
        <v>5.6020599913279625</v>
      </c>
      <c r="D87" s="17"/>
      <c r="E87" s="6">
        <v>0</v>
      </c>
      <c r="F87" s="6">
        <v>0</v>
      </c>
      <c r="G87" s="6">
        <v>0</v>
      </c>
      <c r="H87" s="6">
        <v>0</v>
      </c>
      <c r="I87" s="6">
        <v>0</v>
      </c>
      <c r="J87" s="6">
        <v>0</v>
      </c>
      <c r="K87" s="6">
        <v>0</v>
      </c>
      <c r="L87" s="6">
        <v>0</v>
      </c>
      <c r="M87" s="6">
        <v>0</v>
      </c>
      <c r="N87" s="6">
        <v>0</v>
      </c>
      <c r="O87" s="6">
        <v>0</v>
      </c>
      <c r="P87" s="6">
        <v>0</v>
      </c>
      <c r="Q87" s="6">
        <v>0</v>
      </c>
      <c r="R87" s="6">
        <v>0</v>
      </c>
      <c r="S87" s="6">
        <v>0</v>
      </c>
      <c r="T87" s="6">
        <v>0</v>
      </c>
      <c r="U87" s="6">
        <v>0</v>
      </c>
      <c r="V87" s="6">
        <v>0</v>
      </c>
      <c r="W87" s="7">
        <v>1</v>
      </c>
      <c r="X87" s="9"/>
      <c r="Y87" s="6">
        <v>1</v>
      </c>
    </row>
    <row r="88" spans="1:25">
      <c r="A88" s="19" t="s">
        <v>197</v>
      </c>
      <c r="B88" s="20">
        <v>8000000</v>
      </c>
      <c r="C88" s="43">
        <f t="shared" si="14"/>
        <v>6.9030899869919438</v>
      </c>
      <c r="D88" s="10"/>
      <c r="E88" s="6">
        <v>0</v>
      </c>
      <c r="F88" s="6">
        <v>0</v>
      </c>
      <c r="G88" s="6">
        <v>0</v>
      </c>
      <c r="H88" s="6">
        <v>0</v>
      </c>
      <c r="I88" s="6">
        <v>0</v>
      </c>
      <c r="J88" s="6">
        <v>0</v>
      </c>
      <c r="K88" s="6">
        <v>0</v>
      </c>
      <c r="L88" s="6">
        <v>0</v>
      </c>
      <c r="M88" s="6">
        <v>0</v>
      </c>
      <c r="N88" s="6">
        <v>0</v>
      </c>
      <c r="O88" s="6">
        <v>0</v>
      </c>
      <c r="P88" s="6">
        <v>0</v>
      </c>
      <c r="Q88" s="6">
        <v>0</v>
      </c>
      <c r="R88" s="6">
        <v>0</v>
      </c>
      <c r="S88" s="6">
        <v>0</v>
      </c>
      <c r="T88" s="6">
        <v>0</v>
      </c>
      <c r="U88" s="6">
        <v>0</v>
      </c>
      <c r="V88" s="6">
        <v>0</v>
      </c>
      <c r="W88" s="7">
        <v>1</v>
      </c>
      <c r="X88" s="15"/>
      <c r="Y88" s="6">
        <v>1</v>
      </c>
    </row>
    <row r="89" spans="1:25">
      <c r="A89" s="12" t="s">
        <v>197</v>
      </c>
      <c r="B89" s="25">
        <v>35.0001576071014</v>
      </c>
      <c r="C89" s="43">
        <f t="shared" si="14"/>
        <v>1.5440699999999994</v>
      </c>
      <c r="D89" s="4"/>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7">
        <v>1</v>
      </c>
      <c r="X89" s="6"/>
      <c r="Y89" s="6">
        <v>1</v>
      </c>
    </row>
    <row r="90" spans="1:25">
      <c r="A90" s="12" t="s">
        <v>197</v>
      </c>
      <c r="B90" s="25">
        <v>36.3253661027723</v>
      </c>
      <c r="C90" s="43">
        <f t="shared" si="14"/>
        <v>1.5602099999999999</v>
      </c>
      <c r="D90" s="4"/>
      <c r="E90" s="6">
        <v>0</v>
      </c>
      <c r="F90" s="6">
        <v>0</v>
      </c>
      <c r="G90" s="6">
        <v>0</v>
      </c>
      <c r="H90" s="6">
        <v>0</v>
      </c>
      <c r="I90" s="6">
        <v>0</v>
      </c>
      <c r="J90" s="6">
        <v>0</v>
      </c>
      <c r="K90" s="6">
        <v>0</v>
      </c>
      <c r="L90" s="6">
        <v>0</v>
      </c>
      <c r="M90" s="6">
        <v>0</v>
      </c>
      <c r="N90" s="6">
        <v>0</v>
      </c>
      <c r="O90" s="6">
        <v>0</v>
      </c>
      <c r="P90" s="6">
        <v>0</v>
      </c>
      <c r="Q90" s="6">
        <v>0</v>
      </c>
      <c r="R90" s="6">
        <v>0</v>
      </c>
      <c r="S90" s="6">
        <v>0</v>
      </c>
      <c r="T90" s="6">
        <v>0</v>
      </c>
      <c r="U90" s="6">
        <v>0</v>
      </c>
      <c r="V90" s="6">
        <v>0</v>
      </c>
      <c r="W90" s="7">
        <v>1</v>
      </c>
      <c r="X90" s="6"/>
      <c r="Y90" s="6">
        <v>1</v>
      </c>
    </row>
    <row r="91" spans="1:25">
      <c r="A91" s="12" t="s">
        <v>197</v>
      </c>
      <c r="B91" s="25">
        <v>38.0128121968269</v>
      </c>
      <c r="C91" s="43">
        <f t="shared" si="14"/>
        <v>1.5799299999999994</v>
      </c>
      <c r="D91" s="4"/>
      <c r="E91" s="6">
        <v>0</v>
      </c>
      <c r="F91" s="6">
        <v>0</v>
      </c>
      <c r="G91" s="6">
        <v>0</v>
      </c>
      <c r="H91" s="6">
        <v>0</v>
      </c>
      <c r="I91" s="6">
        <v>0</v>
      </c>
      <c r="J91" s="6">
        <v>1</v>
      </c>
      <c r="K91" s="6">
        <v>1</v>
      </c>
      <c r="L91" s="6">
        <v>1</v>
      </c>
      <c r="M91" s="6">
        <v>1</v>
      </c>
      <c r="N91" s="6">
        <v>1</v>
      </c>
      <c r="O91" s="6">
        <v>1</v>
      </c>
      <c r="P91" s="6">
        <v>1</v>
      </c>
      <c r="Q91" s="6">
        <v>1</v>
      </c>
      <c r="R91" s="6">
        <v>1</v>
      </c>
      <c r="S91" s="6">
        <v>1</v>
      </c>
      <c r="T91" s="6">
        <v>1</v>
      </c>
      <c r="U91" s="6">
        <v>1</v>
      </c>
      <c r="V91" s="6">
        <v>1</v>
      </c>
      <c r="W91" s="7">
        <v>1</v>
      </c>
      <c r="X91" s="6"/>
      <c r="Y91" s="6">
        <v>1</v>
      </c>
    </row>
    <row r="92" spans="1:25">
      <c r="A92" s="12" t="s">
        <v>197</v>
      </c>
      <c r="B92" s="25">
        <v>36.750224800474797</v>
      </c>
      <c r="C92" s="43">
        <f t="shared" si="14"/>
        <v>1.5652599999999997</v>
      </c>
      <c r="D92" s="4"/>
      <c r="E92" s="6">
        <v>0</v>
      </c>
      <c r="F92" s="6">
        <v>0</v>
      </c>
      <c r="G92" s="6">
        <v>0</v>
      </c>
      <c r="H92" s="6">
        <v>0</v>
      </c>
      <c r="I92" s="6">
        <v>0</v>
      </c>
      <c r="J92" s="6">
        <v>0</v>
      </c>
      <c r="K92" s="6">
        <v>0</v>
      </c>
      <c r="L92" s="6">
        <v>0</v>
      </c>
      <c r="M92" s="6">
        <v>0</v>
      </c>
      <c r="N92" s="6">
        <v>0</v>
      </c>
      <c r="O92" s="6">
        <v>0</v>
      </c>
      <c r="P92" s="6">
        <v>0</v>
      </c>
      <c r="Q92" s="6">
        <v>0</v>
      </c>
      <c r="R92" s="6">
        <v>0</v>
      </c>
      <c r="S92" s="6">
        <v>0</v>
      </c>
      <c r="T92" s="6">
        <v>0</v>
      </c>
      <c r="U92" s="6">
        <v>0</v>
      </c>
      <c r="V92" s="6">
        <v>0</v>
      </c>
      <c r="W92" s="7">
        <v>1</v>
      </c>
      <c r="X92" s="6"/>
      <c r="Y92" s="6">
        <v>1</v>
      </c>
    </row>
    <row r="93" spans="1:25">
      <c r="A93" s="12" t="s">
        <v>197</v>
      </c>
      <c r="B93" s="26">
        <v>92.382561542213594</v>
      </c>
      <c r="C93" s="43">
        <f t="shared" si="14"/>
        <v>1.9655900000000002</v>
      </c>
      <c r="D93" s="4"/>
      <c r="E93" s="6">
        <v>1</v>
      </c>
      <c r="F93" s="6">
        <v>1</v>
      </c>
      <c r="G93" s="6">
        <v>1</v>
      </c>
      <c r="H93" s="6">
        <v>1</v>
      </c>
      <c r="I93" s="6">
        <v>1</v>
      </c>
      <c r="J93" s="6">
        <v>1</v>
      </c>
      <c r="K93" s="6">
        <v>1</v>
      </c>
      <c r="L93" s="6">
        <v>1</v>
      </c>
      <c r="M93" s="6">
        <v>1</v>
      </c>
      <c r="N93" s="6">
        <v>1</v>
      </c>
      <c r="O93" s="6">
        <v>1</v>
      </c>
      <c r="P93" s="6">
        <v>1</v>
      </c>
      <c r="Q93" s="6">
        <v>1</v>
      </c>
      <c r="R93" s="6">
        <v>1</v>
      </c>
      <c r="S93" s="6">
        <v>1</v>
      </c>
      <c r="T93" s="6">
        <v>1</v>
      </c>
      <c r="U93" s="6">
        <v>1</v>
      </c>
      <c r="V93" s="6">
        <v>1</v>
      </c>
      <c r="W93" s="7">
        <v>1</v>
      </c>
      <c r="X93" s="6"/>
      <c r="Y93" s="6">
        <v>1</v>
      </c>
    </row>
    <row r="94" spans="1:25">
      <c r="A94" s="12" t="s">
        <v>197</v>
      </c>
      <c r="B94" s="26">
        <v>31.924933404727899</v>
      </c>
      <c r="C94" s="43">
        <f t="shared" si="14"/>
        <v>1.5041299999999991</v>
      </c>
      <c r="D94" s="4"/>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7">
        <v>1</v>
      </c>
      <c r="X94" s="6"/>
      <c r="Y94" s="6">
        <v>1</v>
      </c>
    </row>
    <row r="95" spans="1:25">
      <c r="A95" s="12" t="s">
        <v>197</v>
      </c>
      <c r="B95" s="27">
        <v>1364</v>
      </c>
      <c r="C95" s="43">
        <f t="shared" si="14"/>
        <v>3.1348143703204601</v>
      </c>
      <c r="D95" s="28"/>
      <c r="E95" s="6">
        <v>0</v>
      </c>
      <c r="F95" s="6">
        <v>0</v>
      </c>
      <c r="G95" s="6">
        <v>0</v>
      </c>
      <c r="H95" s="6">
        <v>0</v>
      </c>
      <c r="I95" s="6">
        <v>0</v>
      </c>
      <c r="J95" s="6">
        <v>0</v>
      </c>
      <c r="K95" s="6">
        <v>0</v>
      </c>
      <c r="L95" s="6">
        <v>0</v>
      </c>
      <c r="M95" s="6">
        <v>0</v>
      </c>
      <c r="N95" s="6">
        <v>0</v>
      </c>
      <c r="O95" s="6">
        <v>0</v>
      </c>
      <c r="P95" s="6">
        <v>0</v>
      </c>
      <c r="Q95" s="6">
        <v>0</v>
      </c>
      <c r="R95" s="6">
        <v>0</v>
      </c>
      <c r="S95" s="6">
        <v>0</v>
      </c>
      <c r="T95" s="6">
        <v>0</v>
      </c>
      <c r="U95" s="6">
        <v>0</v>
      </c>
      <c r="V95" s="6">
        <v>0</v>
      </c>
      <c r="W95" s="7">
        <v>1</v>
      </c>
      <c r="X95" s="6"/>
      <c r="Y95" s="6">
        <v>1</v>
      </c>
    </row>
    <row r="96" spans="1:25">
      <c r="A96" s="19" t="s">
        <v>197</v>
      </c>
      <c r="B96" s="20">
        <v>1100000</v>
      </c>
      <c r="C96" s="43">
        <f t="shared" si="14"/>
        <v>6.0413926851582254</v>
      </c>
      <c r="D96" s="10"/>
      <c r="E96" s="6">
        <v>0</v>
      </c>
      <c r="F96" s="6">
        <v>0</v>
      </c>
      <c r="G96" s="6">
        <v>0</v>
      </c>
      <c r="H96" s="6">
        <v>0</v>
      </c>
      <c r="I96" s="6">
        <v>0</v>
      </c>
      <c r="J96" s="6">
        <v>0</v>
      </c>
      <c r="K96" s="6">
        <v>0</v>
      </c>
      <c r="L96" s="6">
        <v>0</v>
      </c>
      <c r="M96" s="6">
        <v>0</v>
      </c>
      <c r="N96" s="6">
        <v>0</v>
      </c>
      <c r="O96" s="6">
        <v>0</v>
      </c>
      <c r="P96" s="6">
        <v>0</v>
      </c>
      <c r="Q96" s="6">
        <v>0</v>
      </c>
      <c r="R96" s="6">
        <v>0</v>
      </c>
      <c r="S96" s="6">
        <v>0</v>
      </c>
      <c r="T96" s="6">
        <v>0</v>
      </c>
      <c r="U96" s="6">
        <v>0</v>
      </c>
      <c r="V96" s="6">
        <v>0</v>
      </c>
      <c r="W96" s="7">
        <v>0</v>
      </c>
      <c r="X96" s="32"/>
      <c r="Y96" s="6">
        <v>0</v>
      </c>
    </row>
    <row r="97" spans="1:25">
      <c r="A97" s="12" t="s">
        <v>197</v>
      </c>
      <c r="B97" s="33">
        <v>1587000</v>
      </c>
      <c r="C97" s="43">
        <f t="shared" si="14"/>
        <v>6.2005769267548478</v>
      </c>
      <c r="D97" s="34"/>
      <c r="E97" s="6">
        <v>0</v>
      </c>
      <c r="F97" s="6">
        <v>0</v>
      </c>
      <c r="G97" s="6">
        <v>0</v>
      </c>
      <c r="H97" s="6">
        <v>0</v>
      </c>
      <c r="I97" s="6">
        <v>0</v>
      </c>
      <c r="J97" s="6">
        <v>0</v>
      </c>
      <c r="K97" s="6">
        <v>0</v>
      </c>
      <c r="L97" s="6">
        <v>0</v>
      </c>
      <c r="M97" s="6">
        <v>0</v>
      </c>
      <c r="N97" s="6">
        <v>0</v>
      </c>
      <c r="O97" s="6">
        <v>0</v>
      </c>
      <c r="P97" s="6">
        <v>0</v>
      </c>
      <c r="Q97" s="6">
        <v>0</v>
      </c>
      <c r="R97" s="6">
        <v>0</v>
      </c>
      <c r="S97" s="6">
        <v>0</v>
      </c>
      <c r="T97" s="6">
        <v>0</v>
      </c>
      <c r="U97" s="6">
        <v>0</v>
      </c>
      <c r="V97" s="6">
        <v>0</v>
      </c>
      <c r="W97" s="7">
        <v>1</v>
      </c>
      <c r="X97" s="11"/>
      <c r="Y97" s="6">
        <v>1</v>
      </c>
    </row>
    <row r="98" spans="1:25">
      <c r="A98" s="19"/>
      <c r="B98" s="20"/>
      <c r="C98" s="43"/>
      <c r="D98" s="38" t="s">
        <v>200</v>
      </c>
      <c r="E98" s="39">
        <f>SUM(E78:E97)</f>
        <v>2</v>
      </c>
      <c r="F98" s="39">
        <f>SUM(F78:F97)</f>
        <v>2</v>
      </c>
      <c r="G98" s="39">
        <f>SUM(G78:G97)</f>
        <v>1</v>
      </c>
      <c r="H98" s="39">
        <f>SUM(H78:H97)</f>
        <v>1</v>
      </c>
      <c r="I98" s="39">
        <f>SUM(I78:I97)</f>
        <v>1</v>
      </c>
      <c r="J98" s="39">
        <f>SUM(J78:J97)</f>
        <v>3</v>
      </c>
      <c r="K98" s="39">
        <f>SUM(K78:K97)</f>
        <v>3</v>
      </c>
      <c r="L98" s="39">
        <f>SUM(L78:L97)</f>
        <v>3</v>
      </c>
      <c r="M98" s="39">
        <f>SUM(M78:M97)</f>
        <v>3</v>
      </c>
      <c r="N98" s="39">
        <f>SUM(N78:N97)</f>
        <v>2</v>
      </c>
      <c r="O98" s="39">
        <f>SUM(O78:O97)</f>
        <v>2</v>
      </c>
      <c r="P98" s="39">
        <f>SUM(P78:P97)</f>
        <v>2</v>
      </c>
      <c r="Q98" s="39">
        <f>SUM(Q78:Q97)</f>
        <v>2</v>
      </c>
      <c r="R98" s="39">
        <f>SUM(R78:R97)</f>
        <v>2</v>
      </c>
      <c r="S98" s="39">
        <f>SUM(S78:S97)</f>
        <v>2</v>
      </c>
      <c r="T98" s="39">
        <f>SUM(T78:T97)</f>
        <v>2</v>
      </c>
      <c r="U98" s="39">
        <f>SUM(U78:U97)</f>
        <v>6</v>
      </c>
      <c r="V98" s="39">
        <f>SUM(V78:V97)</f>
        <v>6</v>
      </c>
      <c r="W98" s="39">
        <f>SUM(W78:W97)</f>
        <v>19</v>
      </c>
      <c r="X98" s="39">
        <f>SUM(X78:X97)</f>
        <v>0</v>
      </c>
      <c r="Y98" s="39">
        <f>SUM(Y78:Y97)</f>
        <v>19</v>
      </c>
    </row>
    <row r="99" spans="1:25">
      <c r="A99" s="19"/>
      <c r="B99" s="20"/>
      <c r="C99" s="43"/>
      <c r="D99" s="10"/>
      <c r="E99" s="6"/>
      <c r="F99" s="6"/>
      <c r="G99" s="6"/>
      <c r="H99" s="6"/>
      <c r="I99" s="6"/>
      <c r="J99" s="6"/>
      <c r="K99" s="6"/>
      <c r="L99" s="6"/>
      <c r="M99" s="6"/>
      <c r="N99" s="6"/>
      <c r="O99" s="6"/>
      <c r="P99" s="6"/>
      <c r="Q99" s="6"/>
      <c r="R99" s="6"/>
      <c r="S99" s="6"/>
      <c r="T99" s="6"/>
      <c r="U99" s="6"/>
      <c r="V99" s="6"/>
      <c r="W99" s="7"/>
      <c r="X99" s="11"/>
      <c r="Y99" s="6"/>
    </row>
    <row r="100" spans="1:25">
      <c r="A100" s="41" t="s">
        <v>203</v>
      </c>
      <c r="B100" s="42">
        <v>3500.0157607101401</v>
      </c>
      <c r="C100" s="43">
        <f t="shared" ref="C100:C109" si="15">LOG(B100)</f>
        <v>3.5440699999999996</v>
      </c>
      <c r="D100" s="14"/>
      <c r="E100" s="6">
        <v>1</v>
      </c>
      <c r="F100" s="6">
        <v>1</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7">
        <v>0</v>
      </c>
      <c r="X100" s="6"/>
      <c r="Y100" s="6">
        <v>0</v>
      </c>
    </row>
    <row r="101" spans="1:25">
      <c r="A101" s="12" t="s">
        <v>203</v>
      </c>
      <c r="B101" s="46">
        <v>13.5</v>
      </c>
      <c r="C101" s="43">
        <f t="shared" si="15"/>
        <v>1.1303337684950061</v>
      </c>
      <c r="D101" s="4"/>
      <c r="E101" s="6">
        <v>0</v>
      </c>
      <c r="F101" s="6">
        <v>0</v>
      </c>
      <c r="G101" s="6">
        <v>0</v>
      </c>
      <c r="H101" s="6">
        <v>0</v>
      </c>
      <c r="I101" s="6">
        <v>0</v>
      </c>
      <c r="J101" s="6">
        <v>0</v>
      </c>
      <c r="K101" s="6">
        <v>0</v>
      </c>
      <c r="L101" s="6">
        <v>1</v>
      </c>
      <c r="M101" s="6">
        <v>1</v>
      </c>
      <c r="N101" s="6">
        <v>1</v>
      </c>
      <c r="O101" s="6">
        <v>1</v>
      </c>
      <c r="P101" s="6">
        <v>1</v>
      </c>
      <c r="Q101" s="6">
        <v>1</v>
      </c>
      <c r="R101" s="6">
        <v>1</v>
      </c>
      <c r="S101" s="6">
        <v>1</v>
      </c>
      <c r="T101" s="6">
        <v>1</v>
      </c>
      <c r="U101" s="6">
        <v>1</v>
      </c>
      <c r="V101" s="6">
        <v>1</v>
      </c>
      <c r="W101" s="7">
        <v>1</v>
      </c>
      <c r="X101" s="6"/>
      <c r="Y101" s="6">
        <v>1</v>
      </c>
    </row>
    <row r="102" spans="1:25">
      <c r="A102" s="12" t="s">
        <v>203</v>
      </c>
      <c r="B102" s="18">
        <v>4.98333404543488</v>
      </c>
      <c r="C102" s="43">
        <f t="shared" si="15"/>
        <v>0.69752000000000014</v>
      </c>
      <c r="D102" s="4"/>
      <c r="E102" s="6">
        <v>1</v>
      </c>
      <c r="F102" s="6">
        <v>1</v>
      </c>
      <c r="G102" s="6">
        <v>1</v>
      </c>
      <c r="H102" s="6">
        <v>1</v>
      </c>
      <c r="I102" s="6">
        <v>1</v>
      </c>
      <c r="J102" s="6">
        <v>1</v>
      </c>
      <c r="K102" s="6">
        <v>1</v>
      </c>
      <c r="L102" s="6">
        <v>1</v>
      </c>
      <c r="M102" s="6">
        <v>1</v>
      </c>
      <c r="N102" s="6">
        <v>1</v>
      </c>
      <c r="O102" s="6">
        <v>1</v>
      </c>
      <c r="P102" s="6">
        <v>1</v>
      </c>
      <c r="Q102" s="6">
        <v>1</v>
      </c>
      <c r="R102" s="6">
        <v>1</v>
      </c>
      <c r="S102" s="6">
        <v>1</v>
      </c>
      <c r="T102" s="6">
        <v>1</v>
      </c>
      <c r="U102" s="6">
        <v>1</v>
      </c>
      <c r="V102" s="6">
        <v>1</v>
      </c>
      <c r="W102" s="7">
        <v>1</v>
      </c>
      <c r="X102" s="6"/>
      <c r="Y102" s="6">
        <v>1</v>
      </c>
    </row>
    <row r="103" spans="1:25">
      <c r="A103" s="12" t="s">
        <v>203</v>
      </c>
      <c r="B103" s="18">
        <v>4.3932912960096404</v>
      </c>
      <c r="C103" s="43">
        <f t="shared" si="15"/>
        <v>0.64278999999999986</v>
      </c>
      <c r="D103" s="4"/>
      <c r="E103" s="6">
        <v>1</v>
      </c>
      <c r="F103" s="6">
        <v>1</v>
      </c>
      <c r="G103" s="6">
        <v>1</v>
      </c>
      <c r="H103" s="6">
        <v>1</v>
      </c>
      <c r="I103" s="6">
        <v>1</v>
      </c>
      <c r="J103" s="6">
        <v>1</v>
      </c>
      <c r="K103" s="6">
        <v>1</v>
      </c>
      <c r="L103" s="6">
        <v>1</v>
      </c>
      <c r="M103" s="6">
        <v>1</v>
      </c>
      <c r="N103" s="6">
        <v>1</v>
      </c>
      <c r="O103" s="6">
        <v>1</v>
      </c>
      <c r="P103" s="6">
        <v>1</v>
      </c>
      <c r="Q103" s="6">
        <v>1</v>
      </c>
      <c r="R103" s="6">
        <v>1</v>
      </c>
      <c r="S103" s="6">
        <v>1</v>
      </c>
      <c r="T103" s="6">
        <v>1</v>
      </c>
      <c r="U103" s="6">
        <v>1</v>
      </c>
      <c r="V103" s="6">
        <v>1</v>
      </c>
      <c r="W103" s="7">
        <v>1</v>
      </c>
      <c r="X103" s="6"/>
      <c r="Y103" s="6">
        <v>1</v>
      </c>
    </row>
    <row r="104" spans="1:25">
      <c r="A104" s="12" t="s">
        <v>203</v>
      </c>
      <c r="B104" s="18">
        <v>4.6583273069369104</v>
      </c>
      <c r="C104" s="43">
        <f t="shared" si="15"/>
        <v>0.66822999999999955</v>
      </c>
      <c r="D104" s="4"/>
      <c r="E104" s="6">
        <v>0</v>
      </c>
      <c r="F104" s="6">
        <v>0</v>
      </c>
      <c r="G104" s="6">
        <v>0</v>
      </c>
      <c r="H104" s="6">
        <v>0</v>
      </c>
      <c r="I104" s="6">
        <v>0</v>
      </c>
      <c r="J104" s="6">
        <v>0</v>
      </c>
      <c r="K104" s="6">
        <v>0</v>
      </c>
      <c r="L104" s="6">
        <v>0</v>
      </c>
      <c r="M104" s="6">
        <v>0</v>
      </c>
      <c r="N104" s="6">
        <v>0</v>
      </c>
      <c r="O104" s="6">
        <v>0</v>
      </c>
      <c r="P104" s="6">
        <v>0</v>
      </c>
      <c r="Q104" s="6">
        <v>0</v>
      </c>
      <c r="R104" s="6">
        <v>0</v>
      </c>
      <c r="S104" s="6">
        <v>0</v>
      </c>
      <c r="T104" s="6">
        <v>0</v>
      </c>
      <c r="U104" s="6">
        <v>0</v>
      </c>
      <c r="V104" s="6">
        <v>0</v>
      </c>
      <c r="W104" s="7">
        <v>1</v>
      </c>
      <c r="X104" s="6"/>
      <c r="Y104" s="6">
        <v>1</v>
      </c>
    </row>
    <row r="105" spans="1:25">
      <c r="A105" s="12" t="s">
        <v>203</v>
      </c>
      <c r="B105" s="18">
        <v>3.5</v>
      </c>
      <c r="C105" s="43">
        <f t="shared" si="15"/>
        <v>0.54406804435027567</v>
      </c>
      <c r="D105" s="4"/>
      <c r="E105" s="6">
        <v>0</v>
      </c>
      <c r="F105" s="6">
        <v>0</v>
      </c>
      <c r="G105" s="6">
        <v>0</v>
      </c>
      <c r="H105" s="6">
        <v>0</v>
      </c>
      <c r="I105" s="6">
        <v>0</v>
      </c>
      <c r="J105" s="6">
        <v>0</v>
      </c>
      <c r="K105" s="6">
        <v>0</v>
      </c>
      <c r="L105" s="6">
        <v>0</v>
      </c>
      <c r="M105" s="6">
        <v>0</v>
      </c>
      <c r="N105" s="6">
        <v>0</v>
      </c>
      <c r="O105" s="6">
        <v>0</v>
      </c>
      <c r="P105" s="6">
        <v>0</v>
      </c>
      <c r="Q105" s="6">
        <v>0</v>
      </c>
      <c r="R105" s="6">
        <v>0</v>
      </c>
      <c r="S105" s="6">
        <v>0</v>
      </c>
      <c r="T105" s="6">
        <v>0</v>
      </c>
      <c r="U105" s="6">
        <v>0</v>
      </c>
      <c r="V105" s="6">
        <v>0</v>
      </c>
      <c r="W105" s="7">
        <v>1</v>
      </c>
      <c r="X105" s="6"/>
      <c r="Y105" s="6">
        <v>1</v>
      </c>
    </row>
    <row r="106" spans="1:25">
      <c r="A106" s="12" t="s">
        <v>203</v>
      </c>
      <c r="B106" s="18">
        <v>3.5750325473263</v>
      </c>
      <c r="C106" s="43">
        <f t="shared" si="15"/>
        <v>0.55327999999999988</v>
      </c>
      <c r="D106" s="4"/>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7">
        <v>1</v>
      </c>
      <c r="X106" s="6"/>
      <c r="Y106" s="6">
        <v>1</v>
      </c>
    </row>
    <row r="107" spans="1:25">
      <c r="A107" s="12" t="s">
        <v>203</v>
      </c>
      <c r="B107" s="46">
        <v>91.257801093445707</v>
      </c>
      <c r="C107" s="43">
        <f t="shared" si="15"/>
        <v>1.96027</v>
      </c>
      <c r="D107" s="4"/>
      <c r="E107" s="6">
        <v>0</v>
      </c>
      <c r="F107" s="6">
        <v>0</v>
      </c>
      <c r="G107" s="6">
        <v>0</v>
      </c>
      <c r="H107" s="6">
        <v>0</v>
      </c>
      <c r="I107" s="6">
        <v>0</v>
      </c>
      <c r="J107" s="6">
        <v>0</v>
      </c>
      <c r="K107" s="6">
        <v>0</v>
      </c>
      <c r="L107" s="6">
        <v>1</v>
      </c>
      <c r="M107" s="6">
        <v>1</v>
      </c>
      <c r="N107" s="6">
        <v>1</v>
      </c>
      <c r="O107" s="6">
        <v>1</v>
      </c>
      <c r="P107" s="6">
        <v>1</v>
      </c>
      <c r="Q107" s="6">
        <v>1</v>
      </c>
      <c r="R107" s="6">
        <v>1</v>
      </c>
      <c r="S107" s="6">
        <v>1</v>
      </c>
      <c r="T107" s="6">
        <v>1</v>
      </c>
      <c r="U107" s="6">
        <v>1</v>
      </c>
      <c r="V107" s="6">
        <v>1</v>
      </c>
      <c r="W107" s="7">
        <v>1</v>
      </c>
      <c r="X107" s="6"/>
      <c r="Y107" s="6">
        <v>1</v>
      </c>
    </row>
    <row r="108" spans="1:25">
      <c r="A108" s="12" t="s">
        <v>203</v>
      </c>
      <c r="B108" s="26">
        <v>27.924795412794101</v>
      </c>
      <c r="C108" s="43">
        <f t="shared" si="15"/>
        <v>1.4459899999999988</v>
      </c>
      <c r="D108" s="4"/>
      <c r="E108" s="6">
        <v>1</v>
      </c>
      <c r="F108" s="6">
        <v>1</v>
      </c>
      <c r="G108" s="6">
        <v>1</v>
      </c>
      <c r="H108" s="6">
        <v>1</v>
      </c>
      <c r="I108" s="6">
        <v>1</v>
      </c>
      <c r="J108" s="6">
        <v>1</v>
      </c>
      <c r="K108" s="6">
        <v>1</v>
      </c>
      <c r="L108" s="6">
        <v>1</v>
      </c>
      <c r="M108" s="6">
        <v>1</v>
      </c>
      <c r="N108" s="6">
        <v>1</v>
      </c>
      <c r="O108" s="6">
        <v>1</v>
      </c>
      <c r="P108" s="6">
        <v>1</v>
      </c>
      <c r="Q108" s="6">
        <v>1</v>
      </c>
      <c r="R108" s="6">
        <v>1</v>
      </c>
      <c r="S108" s="6">
        <v>1</v>
      </c>
      <c r="T108" s="6">
        <v>1</v>
      </c>
      <c r="U108" s="6">
        <v>1</v>
      </c>
      <c r="V108" s="6">
        <v>1</v>
      </c>
      <c r="W108" s="7">
        <v>1</v>
      </c>
      <c r="X108" s="6"/>
      <c r="Y108" s="6">
        <v>1</v>
      </c>
    </row>
    <row r="109" spans="1:25">
      <c r="A109" s="12" t="s">
        <v>203</v>
      </c>
      <c r="B109" s="30">
        <v>4203.7801970002665</v>
      </c>
      <c r="C109" s="43">
        <f t="shared" si="15"/>
        <v>3.62364</v>
      </c>
      <c r="D109" s="31"/>
      <c r="E109" s="6">
        <v>1</v>
      </c>
      <c r="F109" s="6">
        <v>0</v>
      </c>
      <c r="G109" s="6">
        <v>0</v>
      </c>
      <c r="H109" s="6">
        <v>0</v>
      </c>
      <c r="I109" s="6">
        <v>0</v>
      </c>
      <c r="J109" s="6">
        <v>0</v>
      </c>
      <c r="K109" s="6">
        <v>0</v>
      </c>
      <c r="L109" s="6">
        <v>0</v>
      </c>
      <c r="M109" s="6">
        <v>0</v>
      </c>
      <c r="N109" s="6">
        <v>0</v>
      </c>
      <c r="O109" s="6">
        <v>0</v>
      </c>
      <c r="P109" s="6">
        <v>0</v>
      </c>
      <c r="Q109" s="6">
        <v>0</v>
      </c>
      <c r="R109" s="6">
        <v>0</v>
      </c>
      <c r="S109" s="6">
        <v>0</v>
      </c>
      <c r="T109" s="6">
        <v>0</v>
      </c>
      <c r="U109" s="6">
        <v>0</v>
      </c>
      <c r="V109" s="6">
        <v>0</v>
      </c>
      <c r="W109" s="7">
        <v>0</v>
      </c>
      <c r="X109" s="6"/>
      <c r="Y109" s="6">
        <v>0</v>
      </c>
    </row>
    <row r="110" spans="1:25">
      <c r="A110" s="19"/>
      <c r="B110" s="20"/>
      <c r="C110" s="43"/>
      <c r="D110" s="38" t="s">
        <v>200</v>
      </c>
      <c r="E110" s="39">
        <f>SUM(E100:E109)</f>
        <v>5</v>
      </c>
      <c r="F110" s="39">
        <f t="shared" ref="F110:Y110" si="16">SUM(F100:F109)</f>
        <v>4</v>
      </c>
      <c r="G110" s="39">
        <f t="shared" si="16"/>
        <v>3</v>
      </c>
      <c r="H110" s="39">
        <f t="shared" si="16"/>
        <v>3</v>
      </c>
      <c r="I110" s="39">
        <f t="shared" si="16"/>
        <v>3</v>
      </c>
      <c r="J110" s="39">
        <f t="shared" si="16"/>
        <v>3</v>
      </c>
      <c r="K110" s="39">
        <f t="shared" si="16"/>
        <v>3</v>
      </c>
      <c r="L110" s="39">
        <f t="shared" si="16"/>
        <v>5</v>
      </c>
      <c r="M110" s="39">
        <f t="shared" si="16"/>
        <v>5</v>
      </c>
      <c r="N110" s="39">
        <f t="shared" si="16"/>
        <v>5</v>
      </c>
      <c r="O110" s="39">
        <f t="shared" si="16"/>
        <v>5</v>
      </c>
      <c r="P110" s="39">
        <f t="shared" si="16"/>
        <v>5</v>
      </c>
      <c r="Q110" s="39">
        <f t="shared" si="16"/>
        <v>5</v>
      </c>
      <c r="R110" s="39">
        <f t="shared" si="16"/>
        <v>5</v>
      </c>
      <c r="S110" s="39">
        <f t="shared" si="16"/>
        <v>5</v>
      </c>
      <c r="T110" s="39">
        <f t="shared" si="16"/>
        <v>5</v>
      </c>
      <c r="U110" s="39">
        <f t="shared" si="16"/>
        <v>5</v>
      </c>
      <c r="V110" s="39">
        <f t="shared" si="16"/>
        <v>5</v>
      </c>
      <c r="W110" s="39">
        <f t="shared" si="16"/>
        <v>8</v>
      </c>
      <c r="X110" s="39">
        <f t="shared" si="16"/>
        <v>0</v>
      </c>
      <c r="Y110" s="39">
        <f t="shared" si="16"/>
        <v>8</v>
      </c>
    </row>
    <row r="111" spans="1:25">
      <c r="A111" s="19"/>
      <c r="B111" s="20"/>
      <c r="C111" s="43"/>
      <c r="D111" s="10"/>
      <c r="E111" s="6"/>
      <c r="F111" s="6"/>
      <c r="G111" s="6"/>
      <c r="H111" s="6"/>
      <c r="I111" s="6"/>
      <c r="J111" s="6"/>
      <c r="K111" s="6"/>
      <c r="L111" s="6"/>
      <c r="M111" s="6"/>
      <c r="N111" s="6"/>
      <c r="O111" s="6"/>
      <c r="P111" s="6"/>
      <c r="Q111" s="6"/>
      <c r="R111" s="6"/>
      <c r="S111" s="6"/>
      <c r="T111" s="6"/>
      <c r="U111" s="6"/>
      <c r="V111" s="6"/>
      <c r="W111" s="7"/>
      <c r="X111" s="11"/>
      <c r="Y111" s="6"/>
    </row>
    <row r="112" spans="1:25">
      <c r="A112" s="41" t="s">
        <v>204</v>
      </c>
      <c r="B112" s="47">
        <v>801.253611440952</v>
      </c>
      <c r="C112" s="43">
        <f t="shared" ref="C112:C125" si="17">LOG(B112)</f>
        <v>2.9037700000000002</v>
      </c>
      <c r="D112" s="4"/>
      <c r="E112" s="6">
        <v>0</v>
      </c>
      <c r="F112" s="6">
        <v>0</v>
      </c>
      <c r="G112" s="6">
        <v>0</v>
      </c>
      <c r="H112" s="6">
        <v>0</v>
      </c>
      <c r="I112" s="6">
        <v>0</v>
      </c>
      <c r="J112" s="6">
        <v>0</v>
      </c>
      <c r="K112" s="6">
        <v>0</v>
      </c>
      <c r="L112" s="6">
        <v>0</v>
      </c>
      <c r="M112" s="6">
        <v>0</v>
      </c>
      <c r="N112" s="6">
        <v>0</v>
      </c>
      <c r="O112" s="6">
        <v>0</v>
      </c>
      <c r="P112" s="6">
        <v>0</v>
      </c>
      <c r="Q112" s="6">
        <v>0</v>
      </c>
      <c r="R112" s="6">
        <v>0</v>
      </c>
      <c r="S112" s="6">
        <v>0</v>
      </c>
      <c r="T112" s="6">
        <v>0</v>
      </c>
      <c r="U112" s="6">
        <v>1</v>
      </c>
      <c r="V112" s="6">
        <v>1</v>
      </c>
      <c r="W112" s="7">
        <v>1</v>
      </c>
      <c r="X112" s="6"/>
      <c r="Y112" s="6">
        <v>1</v>
      </c>
    </row>
    <row r="113" spans="1:25">
      <c r="A113" s="41" t="s">
        <v>204</v>
      </c>
      <c r="B113" s="47">
        <v>2085.0189189058001</v>
      </c>
      <c r="C113" s="43">
        <f t="shared" si="17"/>
        <v>3.3191099999999998</v>
      </c>
      <c r="D113" s="4"/>
      <c r="E113" s="6">
        <v>0</v>
      </c>
      <c r="F113" s="6">
        <v>0</v>
      </c>
      <c r="G113" s="6">
        <v>0</v>
      </c>
      <c r="H113" s="6">
        <v>0</v>
      </c>
      <c r="I113" s="6">
        <v>0</v>
      </c>
      <c r="J113" s="6">
        <v>0</v>
      </c>
      <c r="K113" s="6">
        <v>0</v>
      </c>
      <c r="L113" s="6">
        <v>0</v>
      </c>
      <c r="M113" s="6">
        <v>0</v>
      </c>
      <c r="N113" s="6">
        <v>0</v>
      </c>
      <c r="O113" s="6">
        <v>0</v>
      </c>
      <c r="P113" s="6">
        <v>0</v>
      </c>
      <c r="Q113" s="6">
        <v>0</v>
      </c>
      <c r="R113" s="6">
        <v>0</v>
      </c>
      <c r="S113" s="6">
        <v>0</v>
      </c>
      <c r="T113" s="6">
        <v>0</v>
      </c>
      <c r="U113" s="6">
        <v>1</v>
      </c>
      <c r="V113" s="6">
        <v>1</v>
      </c>
      <c r="W113" s="7">
        <v>1</v>
      </c>
      <c r="X113" s="6"/>
      <c r="Y113" s="6">
        <v>1</v>
      </c>
    </row>
    <row r="114" spans="1:25">
      <c r="A114" s="41" t="s">
        <v>204</v>
      </c>
      <c r="B114" s="42">
        <v>287.99900000000002</v>
      </c>
      <c r="C114" s="43">
        <f t="shared" si="17"/>
        <v>2.4593909797896618</v>
      </c>
      <c r="D114" s="4"/>
      <c r="E114" s="6">
        <v>0</v>
      </c>
      <c r="F114" s="6">
        <v>0</v>
      </c>
      <c r="G114" s="6">
        <v>0</v>
      </c>
      <c r="H114" s="6">
        <v>0</v>
      </c>
      <c r="I114" s="6">
        <v>0</v>
      </c>
      <c r="J114" s="6">
        <v>0</v>
      </c>
      <c r="K114" s="6">
        <v>0</v>
      </c>
      <c r="L114" s="6">
        <v>0</v>
      </c>
      <c r="M114" s="6">
        <v>0</v>
      </c>
      <c r="N114" s="6">
        <v>0</v>
      </c>
      <c r="O114" s="6">
        <v>0</v>
      </c>
      <c r="P114" s="6">
        <v>1</v>
      </c>
      <c r="Q114" s="6">
        <v>1</v>
      </c>
      <c r="R114" s="6">
        <v>1</v>
      </c>
      <c r="S114" s="6">
        <v>1</v>
      </c>
      <c r="T114" s="6">
        <v>0</v>
      </c>
      <c r="U114" s="6">
        <v>1</v>
      </c>
      <c r="V114" s="6">
        <v>1</v>
      </c>
      <c r="W114" s="7">
        <v>1</v>
      </c>
      <c r="X114" s="6"/>
      <c r="Y114" s="6">
        <v>1</v>
      </c>
    </row>
    <row r="115" spans="1:25">
      <c r="A115" s="41" t="s">
        <v>204</v>
      </c>
      <c r="B115" s="44">
        <v>7107.5512513855301</v>
      </c>
      <c r="C115" s="43">
        <f t="shared" si="17"/>
        <v>3.8517199999999998</v>
      </c>
      <c r="D115" s="17"/>
      <c r="E115" s="6">
        <v>0</v>
      </c>
      <c r="F115" s="6">
        <v>0</v>
      </c>
      <c r="G115" s="6">
        <v>0</v>
      </c>
      <c r="H115" s="6">
        <v>0</v>
      </c>
      <c r="I115" s="6">
        <v>0</v>
      </c>
      <c r="J115" s="6">
        <v>0</v>
      </c>
      <c r="K115" s="6">
        <v>0</v>
      </c>
      <c r="L115" s="6">
        <v>0</v>
      </c>
      <c r="M115" s="6">
        <v>0</v>
      </c>
      <c r="N115" s="6">
        <v>0</v>
      </c>
      <c r="O115" s="6">
        <v>0</v>
      </c>
      <c r="P115" s="6">
        <v>0</v>
      </c>
      <c r="Q115" s="6">
        <v>0</v>
      </c>
      <c r="R115" s="6">
        <v>0</v>
      </c>
      <c r="S115" s="6">
        <v>0</v>
      </c>
      <c r="T115" s="6">
        <v>0</v>
      </c>
      <c r="U115" s="6">
        <v>0</v>
      </c>
      <c r="V115" s="6">
        <v>0</v>
      </c>
      <c r="W115" s="7">
        <v>1</v>
      </c>
      <c r="X115" s="16"/>
      <c r="Y115" s="6">
        <v>1</v>
      </c>
    </row>
    <row r="116" spans="1:25">
      <c r="A116" s="41" t="s">
        <v>204</v>
      </c>
      <c r="B116" s="42">
        <v>1129.5097912741824</v>
      </c>
      <c r="C116" s="43">
        <f t="shared" si="17"/>
        <v>3.0528900000000005</v>
      </c>
      <c r="D116" s="4"/>
      <c r="E116" s="6">
        <v>0</v>
      </c>
      <c r="F116" s="6">
        <v>0</v>
      </c>
      <c r="G116" s="6">
        <v>0</v>
      </c>
      <c r="H116" s="6">
        <v>0</v>
      </c>
      <c r="I116" s="6">
        <v>0</v>
      </c>
      <c r="J116" s="6">
        <v>0</v>
      </c>
      <c r="K116" s="6">
        <v>0</v>
      </c>
      <c r="L116" s="6">
        <v>0</v>
      </c>
      <c r="M116" s="6">
        <v>0</v>
      </c>
      <c r="N116" s="6">
        <v>0</v>
      </c>
      <c r="O116" s="6">
        <v>0</v>
      </c>
      <c r="P116" s="6">
        <v>0</v>
      </c>
      <c r="Q116" s="6">
        <v>0</v>
      </c>
      <c r="R116" s="6">
        <v>0</v>
      </c>
      <c r="S116" s="6">
        <v>0</v>
      </c>
      <c r="T116" s="6">
        <v>0</v>
      </c>
      <c r="U116" s="6">
        <v>1</v>
      </c>
      <c r="V116" s="6">
        <v>1</v>
      </c>
      <c r="W116" s="7">
        <v>1</v>
      </c>
      <c r="X116" s="6"/>
      <c r="Y116" s="6">
        <v>1</v>
      </c>
    </row>
    <row r="117" spans="1:25">
      <c r="A117" s="41" t="s">
        <v>204</v>
      </c>
      <c r="B117" s="42">
        <v>5524.9709644247496</v>
      </c>
      <c r="C117" s="43">
        <f t="shared" si="17"/>
        <v>3.7423299999999999</v>
      </c>
      <c r="D117" s="4"/>
      <c r="E117" s="6">
        <v>1</v>
      </c>
      <c r="F117" s="6">
        <v>1</v>
      </c>
      <c r="G117" s="6">
        <v>1</v>
      </c>
      <c r="H117" s="6">
        <v>1</v>
      </c>
      <c r="I117" s="6">
        <v>1</v>
      </c>
      <c r="J117" s="6">
        <v>1</v>
      </c>
      <c r="K117" s="6">
        <v>1</v>
      </c>
      <c r="L117" s="6">
        <v>1</v>
      </c>
      <c r="M117" s="6">
        <v>1</v>
      </c>
      <c r="N117" s="6">
        <v>1</v>
      </c>
      <c r="O117" s="6">
        <v>1</v>
      </c>
      <c r="P117" s="6">
        <v>1</v>
      </c>
      <c r="Q117" s="6">
        <v>1</v>
      </c>
      <c r="R117" s="6">
        <v>1</v>
      </c>
      <c r="S117" s="6">
        <v>1</v>
      </c>
      <c r="T117" s="6">
        <v>0</v>
      </c>
      <c r="U117" s="6">
        <v>0</v>
      </c>
      <c r="V117" s="6">
        <v>0</v>
      </c>
      <c r="W117" s="7">
        <v>0</v>
      </c>
      <c r="X117" s="6"/>
      <c r="Y117" s="6">
        <v>0</v>
      </c>
    </row>
    <row r="118" spans="1:25">
      <c r="A118" s="41" t="s">
        <v>204</v>
      </c>
      <c r="B118" s="45">
        <v>720000</v>
      </c>
      <c r="C118" s="43">
        <f t="shared" si="17"/>
        <v>5.8573324964312681</v>
      </c>
      <c r="D118" s="10"/>
      <c r="E118" s="6">
        <v>0</v>
      </c>
      <c r="F118" s="6">
        <v>0</v>
      </c>
      <c r="G118" s="6">
        <v>0</v>
      </c>
      <c r="H118" s="6">
        <v>0</v>
      </c>
      <c r="I118" s="6">
        <v>0</v>
      </c>
      <c r="J118" s="6">
        <v>0</v>
      </c>
      <c r="K118" s="6">
        <v>0</v>
      </c>
      <c r="L118" s="6">
        <v>0</v>
      </c>
      <c r="M118" s="6">
        <v>0</v>
      </c>
      <c r="N118" s="6">
        <v>0</v>
      </c>
      <c r="O118" s="6">
        <v>0</v>
      </c>
      <c r="P118" s="6">
        <v>0</v>
      </c>
      <c r="Q118" s="6">
        <v>0</v>
      </c>
      <c r="R118" s="6">
        <v>0</v>
      </c>
      <c r="S118" s="6">
        <v>0</v>
      </c>
      <c r="T118" s="6">
        <v>0</v>
      </c>
      <c r="U118" s="6">
        <v>0</v>
      </c>
      <c r="V118" s="6">
        <v>0</v>
      </c>
      <c r="W118" s="7">
        <v>1</v>
      </c>
      <c r="X118" s="11"/>
      <c r="Y118" s="6">
        <v>1</v>
      </c>
    </row>
    <row r="119" spans="1:25">
      <c r="A119" s="41" t="s">
        <v>204</v>
      </c>
      <c r="B119" s="44">
        <v>150000</v>
      </c>
      <c r="C119" s="43">
        <f t="shared" si="17"/>
        <v>5.1760912590556813</v>
      </c>
      <c r="D119" s="10"/>
      <c r="E119" s="6">
        <v>0</v>
      </c>
      <c r="F119" s="6">
        <v>0</v>
      </c>
      <c r="G119" s="6">
        <v>0</v>
      </c>
      <c r="H119" s="6">
        <v>0</v>
      </c>
      <c r="I119" s="6">
        <v>0</v>
      </c>
      <c r="J119" s="6">
        <v>0</v>
      </c>
      <c r="K119" s="6">
        <v>0</v>
      </c>
      <c r="L119" s="6">
        <v>0</v>
      </c>
      <c r="M119" s="6">
        <v>0</v>
      </c>
      <c r="N119" s="6">
        <v>0</v>
      </c>
      <c r="O119" s="6">
        <v>0</v>
      </c>
      <c r="P119" s="6">
        <v>0</v>
      </c>
      <c r="Q119" s="6">
        <v>0</v>
      </c>
      <c r="R119" s="6">
        <v>0</v>
      </c>
      <c r="S119" s="6">
        <v>0</v>
      </c>
      <c r="T119" s="6">
        <v>0</v>
      </c>
      <c r="U119" s="6">
        <v>0</v>
      </c>
      <c r="V119" s="6">
        <v>0</v>
      </c>
      <c r="W119" s="7">
        <v>0</v>
      </c>
      <c r="X119" s="11"/>
      <c r="Y119" s="6">
        <v>0</v>
      </c>
    </row>
    <row r="120" spans="1:25">
      <c r="A120" s="41" t="s">
        <v>204</v>
      </c>
      <c r="B120" s="42">
        <v>99949.355956381492</v>
      </c>
      <c r="C120" s="43">
        <f t="shared" si="17"/>
        <v>4.9997800000000012</v>
      </c>
      <c r="D120" s="4"/>
      <c r="E120" s="6">
        <v>0</v>
      </c>
      <c r="F120" s="6">
        <v>0</v>
      </c>
      <c r="G120" s="6">
        <v>0</v>
      </c>
      <c r="H120" s="6">
        <v>0</v>
      </c>
      <c r="I120" s="6">
        <v>0</v>
      </c>
      <c r="J120" s="6">
        <v>0</v>
      </c>
      <c r="K120" s="6">
        <v>0</v>
      </c>
      <c r="L120" s="6">
        <v>0</v>
      </c>
      <c r="M120" s="6">
        <v>1</v>
      </c>
      <c r="N120" s="6">
        <v>1</v>
      </c>
      <c r="O120" s="6">
        <v>1</v>
      </c>
      <c r="P120" s="6">
        <v>0</v>
      </c>
      <c r="Q120" s="6">
        <v>0</v>
      </c>
      <c r="R120" s="6">
        <v>0</v>
      </c>
      <c r="S120" s="6">
        <v>0</v>
      </c>
      <c r="T120" s="6">
        <v>0</v>
      </c>
      <c r="U120" s="6">
        <v>1</v>
      </c>
      <c r="V120" s="6">
        <v>1</v>
      </c>
      <c r="W120" s="7">
        <v>1</v>
      </c>
      <c r="X120" s="6"/>
      <c r="Y120" s="6">
        <v>1</v>
      </c>
    </row>
    <row r="121" spans="1:25">
      <c r="A121" s="41" t="s">
        <v>204</v>
      </c>
      <c r="B121" s="45">
        <v>139440.84310611372</v>
      </c>
      <c r="C121" s="43">
        <f t="shared" si="17"/>
        <v>5.1443899999999996</v>
      </c>
      <c r="D121" s="10"/>
      <c r="E121" s="6">
        <v>0</v>
      </c>
      <c r="F121" s="6">
        <v>0</v>
      </c>
      <c r="G121" s="6">
        <v>0</v>
      </c>
      <c r="H121" s="6">
        <v>0</v>
      </c>
      <c r="I121" s="6">
        <v>0</v>
      </c>
      <c r="J121" s="6">
        <v>0</v>
      </c>
      <c r="K121" s="6">
        <v>0</v>
      </c>
      <c r="L121" s="6">
        <v>0</v>
      </c>
      <c r="M121" s="6">
        <v>0</v>
      </c>
      <c r="N121" s="6">
        <v>0</v>
      </c>
      <c r="O121" s="6">
        <v>0</v>
      </c>
      <c r="P121" s="6">
        <v>0</v>
      </c>
      <c r="Q121" s="6">
        <v>0</v>
      </c>
      <c r="R121" s="6">
        <v>0</v>
      </c>
      <c r="S121" s="6">
        <v>0</v>
      </c>
      <c r="T121" s="6">
        <v>0</v>
      </c>
      <c r="U121" s="6">
        <v>1</v>
      </c>
      <c r="V121" s="6">
        <v>1</v>
      </c>
      <c r="W121" s="7">
        <v>0</v>
      </c>
      <c r="X121" s="11"/>
      <c r="Y121" s="6">
        <v>1</v>
      </c>
    </row>
    <row r="122" spans="1:25">
      <c r="A122" s="12" t="s">
        <v>204</v>
      </c>
      <c r="B122" s="46">
        <v>2195.4826024672402</v>
      </c>
      <c r="C122" s="43">
        <f t="shared" si="17"/>
        <v>3.3415300000000001</v>
      </c>
      <c r="D122" s="4"/>
      <c r="E122" s="6">
        <v>1</v>
      </c>
      <c r="F122" s="6">
        <v>1</v>
      </c>
      <c r="G122" s="6">
        <v>0</v>
      </c>
      <c r="H122" s="6">
        <v>0</v>
      </c>
      <c r="I122" s="6">
        <v>0</v>
      </c>
      <c r="J122" s="6">
        <v>0</v>
      </c>
      <c r="K122" s="6">
        <v>0</v>
      </c>
      <c r="L122" s="6">
        <v>0</v>
      </c>
      <c r="M122" s="6">
        <v>0</v>
      </c>
      <c r="N122" s="6">
        <v>0</v>
      </c>
      <c r="O122" s="6">
        <v>0</v>
      </c>
      <c r="P122" s="6">
        <v>0</v>
      </c>
      <c r="Q122" s="6">
        <v>0</v>
      </c>
      <c r="R122" s="6">
        <v>0</v>
      </c>
      <c r="S122" s="6">
        <v>0</v>
      </c>
      <c r="T122" s="6">
        <v>0</v>
      </c>
      <c r="U122" s="6">
        <v>0</v>
      </c>
      <c r="V122" s="6">
        <v>0</v>
      </c>
      <c r="W122" s="7">
        <v>0</v>
      </c>
      <c r="X122" s="6"/>
      <c r="Y122" s="6">
        <v>0</v>
      </c>
    </row>
    <row r="123" spans="1:25">
      <c r="A123" s="12" t="s">
        <v>204</v>
      </c>
      <c r="B123" s="26">
        <v>35.93</v>
      </c>
      <c r="C123" s="43">
        <f t="shared" si="17"/>
        <v>1.5554572172046495</v>
      </c>
      <c r="D123" s="4"/>
      <c r="E123" s="6">
        <v>1</v>
      </c>
      <c r="F123" s="6">
        <v>1</v>
      </c>
      <c r="G123" s="6">
        <v>1</v>
      </c>
      <c r="H123" s="6">
        <v>1</v>
      </c>
      <c r="I123" s="6">
        <v>1</v>
      </c>
      <c r="J123" s="6">
        <v>1</v>
      </c>
      <c r="K123" s="6">
        <v>1</v>
      </c>
      <c r="L123" s="6">
        <v>1</v>
      </c>
      <c r="M123" s="6">
        <v>1</v>
      </c>
      <c r="N123" s="6">
        <v>1</v>
      </c>
      <c r="O123" s="6">
        <v>1</v>
      </c>
      <c r="P123" s="6">
        <v>1</v>
      </c>
      <c r="Q123" s="6">
        <v>1</v>
      </c>
      <c r="R123" s="6">
        <v>1</v>
      </c>
      <c r="S123" s="6">
        <v>1</v>
      </c>
      <c r="T123" s="6">
        <v>1</v>
      </c>
      <c r="U123" s="6">
        <v>1</v>
      </c>
      <c r="V123" s="6">
        <v>1</v>
      </c>
      <c r="W123" s="7">
        <v>1</v>
      </c>
      <c r="X123" s="6"/>
      <c r="Y123" s="6">
        <v>1</v>
      </c>
    </row>
    <row r="124" spans="1:25">
      <c r="A124" s="12" t="s">
        <v>204</v>
      </c>
      <c r="B124" s="26">
        <v>35.93</v>
      </c>
      <c r="C124" s="43">
        <f t="shared" si="17"/>
        <v>1.5554572172046495</v>
      </c>
      <c r="D124" s="4"/>
      <c r="E124" s="6">
        <v>1</v>
      </c>
      <c r="F124" s="6">
        <v>1</v>
      </c>
      <c r="G124" s="6">
        <v>1</v>
      </c>
      <c r="H124" s="6">
        <v>1</v>
      </c>
      <c r="I124" s="6">
        <v>1</v>
      </c>
      <c r="J124" s="6">
        <v>1</v>
      </c>
      <c r="K124" s="6">
        <v>1</v>
      </c>
      <c r="L124" s="6">
        <v>1</v>
      </c>
      <c r="M124" s="6">
        <v>1</v>
      </c>
      <c r="N124" s="6">
        <v>1</v>
      </c>
      <c r="O124" s="6">
        <v>1</v>
      </c>
      <c r="P124" s="6">
        <v>1</v>
      </c>
      <c r="Q124" s="6">
        <v>1</v>
      </c>
      <c r="R124" s="6">
        <v>1</v>
      </c>
      <c r="S124" s="6">
        <v>1</v>
      </c>
      <c r="T124" s="6">
        <v>1</v>
      </c>
      <c r="U124" s="6">
        <v>1</v>
      </c>
      <c r="V124" s="6">
        <v>1</v>
      </c>
      <c r="W124" s="7">
        <v>1</v>
      </c>
      <c r="X124" s="6"/>
      <c r="Y124" s="6">
        <v>1</v>
      </c>
    </row>
    <row r="125" spans="1:25">
      <c r="A125" s="12" t="s">
        <v>204</v>
      </c>
      <c r="B125" s="27">
        <v>45000</v>
      </c>
      <c r="C125" s="43">
        <f t="shared" si="17"/>
        <v>4.653212513775344</v>
      </c>
      <c r="D125" s="29"/>
      <c r="E125" s="6">
        <v>0</v>
      </c>
      <c r="F125" s="6">
        <v>0</v>
      </c>
      <c r="G125" s="6">
        <v>0</v>
      </c>
      <c r="H125" s="6">
        <v>0</v>
      </c>
      <c r="I125" s="6">
        <v>0</v>
      </c>
      <c r="J125" s="6">
        <v>0</v>
      </c>
      <c r="K125" s="6">
        <v>0</v>
      </c>
      <c r="L125" s="6">
        <v>0</v>
      </c>
      <c r="M125" s="6">
        <v>0</v>
      </c>
      <c r="N125" s="6">
        <v>0</v>
      </c>
      <c r="O125" s="6">
        <v>0</v>
      </c>
      <c r="P125" s="6">
        <v>0</v>
      </c>
      <c r="Q125" s="6">
        <v>0</v>
      </c>
      <c r="R125" s="6">
        <v>0</v>
      </c>
      <c r="S125" s="6">
        <v>0</v>
      </c>
      <c r="T125" s="6">
        <v>0</v>
      </c>
      <c r="U125" s="6">
        <v>0</v>
      </c>
      <c r="V125" s="6">
        <v>0</v>
      </c>
      <c r="W125" s="7">
        <v>1</v>
      </c>
      <c r="X125" s="6"/>
      <c r="Y125" s="6">
        <v>1</v>
      </c>
    </row>
    <row r="126" spans="1:25">
      <c r="D126" s="38" t="s">
        <v>200</v>
      </c>
      <c r="E126" s="40">
        <f>SUM(E112:E125)</f>
        <v>4</v>
      </c>
      <c r="F126" s="40">
        <f t="shared" ref="F126:Y126" si="18">SUM(F112:F125)</f>
        <v>4</v>
      </c>
      <c r="G126" s="40">
        <f t="shared" si="18"/>
        <v>3</v>
      </c>
      <c r="H126" s="40">
        <f t="shared" si="18"/>
        <v>3</v>
      </c>
      <c r="I126" s="40">
        <f t="shared" si="18"/>
        <v>3</v>
      </c>
      <c r="J126" s="40">
        <f t="shared" si="18"/>
        <v>3</v>
      </c>
      <c r="K126" s="40">
        <f t="shared" si="18"/>
        <v>3</v>
      </c>
      <c r="L126" s="40">
        <f t="shared" si="18"/>
        <v>3</v>
      </c>
      <c r="M126" s="40">
        <f t="shared" si="18"/>
        <v>4</v>
      </c>
      <c r="N126" s="40">
        <f t="shared" si="18"/>
        <v>4</v>
      </c>
      <c r="O126" s="40">
        <f t="shared" si="18"/>
        <v>4</v>
      </c>
      <c r="P126" s="40">
        <f t="shared" si="18"/>
        <v>4</v>
      </c>
      <c r="Q126" s="40">
        <f t="shared" si="18"/>
        <v>4</v>
      </c>
      <c r="R126" s="40">
        <f t="shared" si="18"/>
        <v>4</v>
      </c>
      <c r="S126" s="40">
        <f t="shared" si="18"/>
        <v>4</v>
      </c>
      <c r="T126" s="40">
        <f t="shared" si="18"/>
        <v>2</v>
      </c>
      <c r="U126" s="40">
        <f t="shared" si="18"/>
        <v>8</v>
      </c>
      <c r="V126" s="40">
        <f t="shared" si="18"/>
        <v>8</v>
      </c>
      <c r="W126" s="40">
        <f t="shared" si="18"/>
        <v>10</v>
      </c>
      <c r="X126" s="40">
        <f t="shared" si="18"/>
        <v>0</v>
      </c>
      <c r="Y126" s="40">
        <f t="shared" si="18"/>
        <v>11</v>
      </c>
    </row>
  </sheetData>
  <phoneticPr fontId="5"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1</vt:i4>
      </vt:variant>
    </vt:vector>
  </HeadingPairs>
  <TitlesOfParts>
    <vt:vector size="8" baseType="lpstr">
      <vt:lpstr>METADATA</vt:lpstr>
      <vt:lpstr>Isotopes</vt:lpstr>
      <vt:lpstr>Masses</vt:lpstr>
      <vt:lpstr>IsoMass</vt:lpstr>
      <vt:lpstr>S.hispidus 19 bins</vt:lpstr>
      <vt:lpstr>Sheet4</vt:lpstr>
      <vt:lpstr>trophic over time</vt:lpstr>
      <vt:lpstr>NvsTime</vt:lpstr>
    </vt:vector>
  </TitlesOfParts>
  <Company>NCEAS/UCSB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Kathleen Lyons</dc:creator>
  <cp:lastModifiedBy>Catalina</cp:lastModifiedBy>
  <cp:lastPrinted>2015-03-24T21:36:52Z</cp:lastPrinted>
  <dcterms:created xsi:type="dcterms:W3CDTF">2014-07-22T21:06:44Z</dcterms:created>
  <dcterms:modified xsi:type="dcterms:W3CDTF">2016-12-16T20:23:09Z</dcterms:modified>
</cp:coreProperties>
</file>